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svg" ContentType="image/svg+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5.xml" ContentType="application/vnd.openxmlformats-officedocument.drawingml.chartshapes+xml"/>
  <Override PartName="/xl/drawings/drawing6.xml" ContentType="application/vnd.openxmlformats-officedocument.drawing+xml"/>
  <Override PartName="/xl/charts/chart2.xml" ContentType="application/vnd.openxmlformats-officedocument.drawingml.chart+xml"/>
  <Override PartName="/xl/drawings/drawing7.xml" ContentType="application/vnd.openxmlformats-officedocument.drawing+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drawings/drawing8.xml" ContentType="application/vnd.openxmlformats-officedocument.drawing+xml"/>
  <Override PartName="/xl/charts/chart4.xml" ContentType="application/vnd.openxmlformats-officedocument.drawingml.chart+xml"/>
  <Override PartName="/xl/charts/style3.xml" ContentType="application/vnd.ms-office.chartstyle+xml"/>
  <Override PartName="/xl/charts/colors3.xml" ContentType="application/vnd.ms-office.chartcolorstyle+xml"/>
  <Override PartName="/xl/drawings/drawing9.xml" ContentType="application/vnd.openxmlformats-officedocument.drawing+xml"/>
  <Override PartName="/xl/charts/chart5.xml" ContentType="application/vnd.openxmlformats-officedocument.drawingml.chart+xml"/>
  <Override PartName="/xl/theme/themeOverride1.xml" ContentType="application/vnd.openxmlformats-officedocument.themeOverride+xml"/>
  <Override PartName="/xl/charts/chart6.xml" ContentType="application/vnd.openxmlformats-officedocument.drawingml.chart+xml"/>
  <Override PartName="/xl/theme/themeOverride2.xml" ContentType="application/vnd.openxmlformats-officedocument.themeOverride+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harts/chart7.xml" ContentType="application/vnd.openxmlformats-officedocument.drawingml.chart+xml"/>
  <Override PartName="/xl/charts/style4.xml" ContentType="application/vnd.ms-office.chartstyle+xml"/>
  <Override PartName="/xl/charts/colors4.xml" ContentType="application/vnd.ms-office.chartcolorstyle+xml"/>
  <Override PartName="/xl/theme/themeOverride3.xml" ContentType="application/vnd.openxmlformats-officedocument.themeOverride+xml"/>
  <Override PartName="/xl/charts/chart8.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4.xml" ContentType="application/vnd.openxmlformats-officedocument.themeOverride+xml"/>
  <Override PartName="/xl/drawings/drawing13.xml" ContentType="application/vnd.openxmlformats-officedocument.drawingml.chartshapes+xml"/>
  <Override PartName="/xl/drawings/drawing14.xml" ContentType="application/vnd.openxmlformats-officedocument.drawing+xml"/>
  <Override PartName="/xl/charts/chart9.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5.xml" ContentType="application/vnd.openxmlformats-officedocument.themeOverride+xml"/>
  <Override PartName="/xl/drawings/drawing15.xml" ContentType="application/vnd.openxmlformats-officedocument.drawing+xml"/>
  <Override PartName="/xl/charts/chart10.xml" ContentType="application/vnd.openxmlformats-officedocument.drawingml.chart+xml"/>
  <Override PartName="/xl/charts/style7.xml" ContentType="application/vnd.ms-office.chartstyle+xml"/>
  <Override PartName="/xl/charts/colors7.xml" ContentType="application/vnd.ms-office.chartcolorstyle+xml"/>
  <Override PartName="/xl/theme/themeOverride6.xml" ContentType="application/vnd.openxmlformats-officedocument.themeOverride+xml"/>
  <Override PartName="/xl/charts/chart11.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6.xml" ContentType="application/vnd.openxmlformats-officedocument.drawing+xml"/>
  <Override PartName="/xl/drawings/drawing17.xml" ContentType="application/vnd.openxmlformats-officedocument.drawing+xml"/>
  <Override PartName="/xl/charts/chart12.xml" ContentType="application/vnd.openxmlformats-officedocument.drawingml.chart+xml"/>
  <Override PartName="/xl/charts/style9.xml" ContentType="application/vnd.ms-office.chartstyle+xml"/>
  <Override PartName="/xl/charts/colors9.xml" ContentType="application/vnd.ms-office.chartcolorstyle+xml"/>
  <Override PartName="/xl/charts/chart13.xml" ContentType="application/vnd.openxmlformats-officedocument.drawingml.chart+xml"/>
  <Override PartName="/xl/charts/style10.xml" ContentType="application/vnd.ms-office.chartstyle+xml"/>
  <Override PartName="/xl/charts/colors10.xml" ContentType="application/vnd.ms-office.chartcolorstyle+xml"/>
  <Override PartName="/xl/charts/chart14.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8.xml" ContentType="application/vnd.openxmlformats-officedocument.drawing+xml"/>
  <Override PartName="/xl/drawings/drawing19.xml" ContentType="application/vnd.openxmlformats-officedocument.drawing+xml"/>
  <Override PartName="/xl/charts/chart15.xml" ContentType="application/vnd.openxmlformats-officedocument.drawingml.chart+xml"/>
  <Override PartName="/xl/charts/style12.xml" ContentType="application/vnd.ms-office.chartstyle+xml"/>
  <Override PartName="/xl/charts/colors12.xml" ContentType="application/vnd.ms-office.chartcolorstyle+xml"/>
  <Override PartName="/xl/theme/themeOverride7.xml" ContentType="application/vnd.openxmlformats-officedocument.themeOverride+xml"/>
  <Override PartName="/xl/drawings/drawing20.xml" ContentType="application/vnd.openxmlformats-officedocument.drawing+xml"/>
  <Override PartName="/xl/charts/chart16.xml" ContentType="application/vnd.openxmlformats-officedocument.drawingml.chart+xml"/>
  <Override PartName="/xl/charts/style13.xml" ContentType="application/vnd.ms-office.chartstyle+xml"/>
  <Override PartName="/xl/charts/colors13.xml" ContentType="application/vnd.ms-office.chartcolorstyle+xml"/>
  <Override PartName="/xl/theme/themeOverride8.xml" ContentType="application/vnd.openxmlformats-officedocument.themeOverride+xml"/>
  <Override PartName="/xl/drawings/drawing21.xml" ContentType="application/vnd.openxmlformats-officedocument.drawing+xml"/>
  <Override PartName="/xl/charts/chart17.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22.xml" ContentType="application/vnd.openxmlformats-officedocument.drawing+xml"/>
  <Override PartName="/xl/charts/chart18.xml" ContentType="application/vnd.openxmlformats-officedocument.drawingml.chart+xml"/>
  <Override PartName="/xl/charts/chart19.xml" ContentType="application/vnd.openxmlformats-officedocument.drawingml.chart+xml"/>
  <Override PartName="/xl/charts/style15.xml" ContentType="application/vnd.ms-office.chartstyle+xml"/>
  <Override PartName="/xl/charts/colors15.xml" ContentType="application/vnd.ms-office.chartcolorstyle+xml"/>
  <Override PartName="/xl/charts/chart20.xml" ContentType="application/vnd.openxmlformats-officedocument.drawingml.chart+xml"/>
  <Override PartName="/xl/drawings/drawing23.xml" ContentType="application/vnd.openxmlformats-officedocument.drawing+xml"/>
  <Override PartName="/xl/charts/chart21.xml" ContentType="application/vnd.openxmlformats-officedocument.drawingml.chart+xml"/>
  <Override PartName="/xl/charts/style16.xml" ContentType="application/vnd.ms-office.chartstyle+xml"/>
  <Override PartName="/xl/charts/colors16.xml" ContentType="application/vnd.ms-office.chartcolorstyle+xml"/>
  <Override PartName="/xl/theme/themeOverride9.xml" ContentType="application/vnd.openxmlformats-officedocument.themeOverride+xml"/>
  <Override PartName="/xl/drawings/drawing24.xml" ContentType="application/vnd.openxmlformats-officedocument.drawing+xml"/>
  <Override PartName="/xl/charts/chart22.xml" ContentType="application/vnd.openxmlformats-officedocument.drawingml.chart+xml"/>
  <Override PartName="/xl/charts/style17.xml" ContentType="application/vnd.ms-office.chartstyle+xml"/>
  <Override PartName="/xl/charts/colors17.xml" ContentType="application/vnd.ms-office.chartcolorstyle+xml"/>
  <Override PartName="/xl/theme/themeOverride10.xml" ContentType="application/vnd.openxmlformats-officedocument.themeOverride+xml"/>
  <Override PartName="/xl/charts/chart23.xml" ContentType="application/vnd.openxmlformats-officedocument.drawingml.chart+xml"/>
  <Override PartName="/xl/charts/style18.xml" ContentType="application/vnd.ms-office.chartstyle+xml"/>
  <Override PartName="/xl/charts/colors18.xml" ContentType="application/vnd.ms-office.chartcolorstyle+xml"/>
  <Override PartName="/xl/theme/themeOverride11.xml" ContentType="application/vnd.openxmlformats-officedocument.themeOverride+xml"/>
  <Override PartName="/xl/drawings/drawing25.xml" ContentType="application/vnd.openxmlformats-officedocument.drawing+xml"/>
  <Override PartName="/xl/charts/chart24.xml" ContentType="application/vnd.openxmlformats-officedocument.drawingml.chart+xml"/>
  <Override PartName="/xl/charts/style19.xml" ContentType="application/vnd.ms-office.chartstyle+xml"/>
  <Override PartName="/xl/charts/colors19.xml" ContentType="application/vnd.ms-office.chartcolorstyle+xml"/>
  <Override PartName="/xl/theme/themeOverride12.xml" ContentType="application/vnd.openxmlformats-officedocument.themeOverride+xml"/>
  <Override PartName="/xl/drawings/drawing26.xml" ContentType="application/vnd.openxmlformats-officedocument.drawingml.chartshapes+xml"/>
  <Override PartName="/xl/drawings/drawing27.xml" ContentType="application/vnd.openxmlformats-officedocument.drawing+xml"/>
  <Override PartName="/xl/drawings/drawing2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&#65279;<?xml version="1.0" encoding="utf-8" standalone="yes"?>
<Relationships xmlns="http://schemas.openxmlformats.org/package/2006/relationships">
  <Relationship Id="rId3" Type="http://schemas.openxmlformats.org/officeDocument/2006/relationships/extended-properties" Target="docProps/app.xml" />
  <Relationship Id="rId2" Type="http://schemas.openxmlformats.org/package/2006/relationships/metadata/core-properties" Target="docProps/core.xml" />
  <Relationship Id="rId1" Type="http://schemas.openxmlformats.org/officeDocument/2006/relationships/officeDocument" Target="xl/workbook.xml" />
  <Relationship Id="rId4" Type="http://schemas.openxmlformats.org/officeDocument/2006/relationships/custom-properties" Target="docProps/custom.xml" />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129"/>
  <workbookPr codeName="ThisWorkbook"/>
  <mc:AlternateContent xmlns:mc="http://schemas.openxmlformats.org/markup-compatibility/2006">
    <mc:Choice Requires="x15">
      <x15ac:absPath xmlns:x15ac="http://schemas.microsoft.com/office/spreadsheetml/2010/11/ac" url="https://kerc001.sharepoint.com/sites/20523/Shared Documents/General/データ/作成物/5_観光統計表/23年度/"/>
    </mc:Choice>
  </mc:AlternateContent>
  <xr:revisionPtr revIDLastSave="299" documentId="8_{3620C88C-80DC-411E-97D5-8C7B5ED420B0}" xr6:coauthVersionLast="47" xr6:coauthVersionMax="47" xr10:uidLastSave="{2C8F4EDB-823F-4207-B70B-96C5C57719DA}"/>
  <bookViews>
    <workbookView xWindow="-110" yWindow="-110" windowWidth="38620" windowHeight="21220" tabRatio="843" firstSheet="34" activeTab="42" xr2:uid="{00000000-000D-0000-FFFF-FFFF00000000}"/>
  </bookViews>
  <sheets>
    <sheet name="【本】表紙2022" sheetId="202" r:id="rId1"/>
    <sheet name="【両】BLANK_裏表紙" sheetId="142" r:id="rId2"/>
    <sheet name="【本】目次_P1" sheetId="3" r:id="rId3"/>
    <sheet name="【本】調査要領_P2" sheetId="4" r:id="rId4"/>
    <sheet name="【両】調査区分図_P3" sheetId="5" r:id="rId5"/>
    <sheet name="【本】過去20年間_P4" sheetId="6" r:id="rId6"/>
    <sheet name="【本】全国からみた（延べ）_P5" sheetId="180" r:id="rId7"/>
    <sheet name="【本】全国からみた（日本人）_P6" sheetId="181" r:id="rId8"/>
    <sheet name="【本】全国からみた（外国人）_P7" sheetId="182" r:id="rId9"/>
    <sheet name="【本】全国からみた（外国人）_P8" sheetId="205" r:id="rId10"/>
    <sheet name="【本】1.県概要_P9" sheetId="7" r:id="rId11"/>
    <sheet name="【本】1.地域別概要_P10、11" sheetId="8" r:id="rId12"/>
    <sheet name="【本】2.地域別の延べ宿泊者数（発地区分）_P12、13" sheetId="76" r:id="rId13"/>
    <sheet name="【本】2.地域別の延べ宿泊者数（ALL）_P14、15" sheetId="62" r:id="rId14"/>
    <sheet name="【本】2.地域別の延べ宿泊者数（ALL）グラフ1_P16" sheetId="179" r:id="rId15"/>
    <sheet name="【本】2.地域別の延べ宿泊者数（ALL）10年グラフ2_P17" sheetId="154" r:id="rId16"/>
    <sheet name="【本】2.地域別の延べ宿泊者数（日本人）_P18、19" sheetId="65" r:id="rId17"/>
    <sheet name="【本】2.地域別の延べ宿泊者数（外国人）_P20、21" sheetId="68" r:id="rId18"/>
    <sheet name="【本】2.地域別の延べ宿泊者数グラフ2_P22" sheetId="125" r:id="rId19"/>
    <sheet name="【本】BLANK_P23 " sheetId="203" r:id="rId20"/>
    <sheet name="【本】2.発地別の延べ宿泊者数（ALL）_P24、25" sheetId="178" r:id="rId21"/>
    <sheet name="【本】2.発地別の延べ宿泊者数（構成比）_P26" sheetId="183" r:id="rId22"/>
    <sheet name="【本】BLANK_P27 " sheetId="204" r:id="rId23"/>
    <sheet name="【本】2.地域別の延べ宿泊者数（ALL）10年_P28,29" sheetId="207" r:id="rId24"/>
    <sheet name="【本】3.国籍別（10年）_P30,31" sheetId="92" r:id="rId25"/>
    <sheet name="【本】3.国籍別（10年）グラフ1 _P32" sheetId="175" r:id="rId26"/>
    <sheet name="【本】3.国籍別（10年）グラフ2_P33" sheetId="129" r:id="rId27"/>
    <sheet name="【本】2.地域別の延べ入込客数_P34,35" sheetId="176" r:id="rId28"/>
    <sheet name="【本】2.地域別の延べ入込客数（過去）_P36" sheetId="189" r:id="rId29"/>
    <sheet name="【本】2.地域別の延べ入込客数（推移グラフ）_P37" sheetId="194" r:id="rId30"/>
    <sheet name="【本】4.観光消費額1_P38" sheetId="134" r:id="rId31"/>
    <sheet name="【本】4.観光消費額2_P39" sheetId="130" r:id="rId32"/>
    <sheet name="【本】4.観光消費額_内訳_P40" sheetId="152" r:id="rId33"/>
    <sheet name="【本】4.観光消費額_内訳_グラフ_P41" sheetId="153" r:id="rId34"/>
    <sheet name="【本】5.教育旅行（地域別）_P42,43" sheetId="198" r:id="rId35"/>
    <sheet name="【本】5.教育旅行（発地別-宿泊者）_P44,45" sheetId="199" r:id="rId36"/>
    <sheet name="【本】5.教育旅行（地域別）_P46" sheetId="200" r:id="rId37"/>
    <sheet name="【本】5.教育旅行（地域別推移）_P47" sheetId="196" r:id="rId38"/>
    <sheet name="【両】調査仕様_共通基準" sheetId="157" r:id="rId39"/>
    <sheet name="【両】調査仕様_宿泊旅行" sheetId="156" r:id="rId40"/>
    <sheet name="【本】調査方法の変更_背裏表紙" sheetId="173" r:id="rId41"/>
    <sheet name="【両】BLANK_裏表紙 (2)" sheetId="201" r:id="rId42"/>
    <sheet name="【両】裏表紙" sheetId="1" r:id="rId43"/>
  </sheets>
  <definedNames>
    <definedName name="_xlnm.Print_Area" localSheetId="10">'【本】1.県概要_P9'!$A$1:$J$41</definedName>
    <definedName name="_xlnm.Print_Area" localSheetId="11">'【本】1.地域別概要_P10、11'!$A$1:$Z$48</definedName>
    <definedName name="_xlnm.Print_Area" localSheetId="13">'【本】2.地域別の延べ宿泊者数（ALL）_P14、15'!$A$1:$Q$46</definedName>
    <definedName name="_xlnm.Print_Area" localSheetId="23">'【本】2.地域別の延べ宿泊者数（ALL）10年_P28,29'!$A$1:$V$47</definedName>
    <definedName name="_xlnm.Print_Area" localSheetId="15">'【本】2.地域別の延べ宿泊者数（ALL）10年グラフ2_P17'!$A$1:$Q$51</definedName>
    <definedName name="_xlnm.Print_Area" localSheetId="14">'【本】2.地域別の延べ宿泊者数（ALL）グラフ1_P16'!$A$1:$J$51</definedName>
    <definedName name="_xlnm.Print_Area" localSheetId="17">'【本】2.地域別の延べ宿泊者数（外国人）_P20、21'!$A$1:$R$46</definedName>
    <definedName name="_xlnm.Print_Area" localSheetId="16">'【本】2.地域別の延べ宿泊者数（日本人）_P18、19'!$A$1:$R$46</definedName>
    <definedName name="_xlnm.Print_Area" localSheetId="12">'【本】2.地域別の延べ宿泊者数（発地区分）_P12、13'!$A$1:$R$52</definedName>
    <definedName name="_xlnm.Print_Area" localSheetId="18">'【本】2.地域別の延べ宿泊者数グラフ2_P22'!$A$1:$J$51</definedName>
    <definedName name="_xlnm.Print_Area" localSheetId="28">'【本】2.地域別の延べ入込客数（過去）_P36'!$A$1:$N$44</definedName>
    <definedName name="_xlnm.Print_Area" localSheetId="29">'【本】2.地域別の延べ入込客数（推移グラフ）_P37'!$A$1:$Q$51</definedName>
    <definedName name="_xlnm.Print_Area" localSheetId="27">'【本】2.地域別の延べ入込客数_P34,35'!$A$1:$R$45</definedName>
    <definedName name="_xlnm.Print_Area" localSheetId="20">'【本】2.発地別の延べ宿泊者数（ALL）_P24、25'!$A$1:$Q$47</definedName>
    <definedName name="_xlnm.Print_Area" localSheetId="21">'【本】2.発地別の延べ宿泊者数（構成比）_P26'!$A$1:$J$51</definedName>
    <definedName name="_xlnm.Print_Area" localSheetId="24">'【本】3.国籍別（10年）_P30,31'!$A$1:$N$41</definedName>
    <definedName name="_xlnm.Print_Area" localSheetId="25">'【本】3.国籍別（10年）グラフ1 _P32'!$A$1:$Q$51</definedName>
    <definedName name="_xlnm.Print_Area" localSheetId="26">'【本】3.国籍別（10年）グラフ2_P33'!$A$1:$Q$51</definedName>
    <definedName name="_xlnm.Print_Area" localSheetId="32">'【本】4.観光消費額_内訳_P40'!$A$1:$Q$45</definedName>
    <definedName name="_xlnm.Print_Area" localSheetId="33">'【本】4.観光消費額_内訳_グラフ_P41'!$A$1:$J$51</definedName>
    <definedName name="_xlnm.Print_Area" localSheetId="30">'【本】4.観光消費額1_P38'!$A$1:$K$51</definedName>
    <definedName name="_xlnm.Print_Area" localSheetId="31">'【本】4.観光消費額2_P39'!$A$1:$P$51</definedName>
    <definedName name="_xlnm.Print_Area" localSheetId="34">'【本】5.教育旅行（地域別）_P42,43'!$A$1:$S$46</definedName>
    <definedName name="_xlnm.Print_Area" localSheetId="36">'【本】5.教育旅行（地域別）_P46'!$A$1:$I$44</definedName>
    <definedName name="_xlnm.Print_Area" localSheetId="37">'【本】5.教育旅行（地域別推移）_P47'!$A$1:$Q$51</definedName>
    <definedName name="_xlnm.Print_Area" localSheetId="35">'【本】5.教育旅行（発地別-宿泊者）_P44,45'!$A$1:$S$56</definedName>
    <definedName name="_xlnm.Print_Area" localSheetId="19">'【本】BLANK_P23 '!$A$1:$H$51</definedName>
    <definedName name="_xlnm.Print_Area" localSheetId="22">'【本】BLANK_P27 '!$A$1:$H$48</definedName>
    <definedName name="_xlnm.Print_Area" localSheetId="5">【本】過去20年間_P4!$A$1:$Q$49</definedName>
    <definedName name="_xlnm.Print_Area" localSheetId="6">'【本】全国からみた（延べ）_P5'!$A$1:$J$50</definedName>
    <definedName name="_xlnm.Print_Area" localSheetId="8">'【本】全国からみた（外国人）_P7'!$A$1:$J$50</definedName>
    <definedName name="_xlnm.Print_Area" localSheetId="9">'【本】全国からみた（外国人）_P8'!$A$1:$J$53</definedName>
    <definedName name="_xlnm.Print_Area" localSheetId="7">'【本】全国からみた（日本人）_P6'!$A$1:$J$50</definedName>
    <definedName name="_xlnm.Print_Area" localSheetId="40">【本】調査方法の変更_背裏表紙!$A$1:$J$51</definedName>
    <definedName name="_xlnm.Print_Area" localSheetId="3">【本】調査要領_P2!$A$1:$F$46</definedName>
    <definedName name="_xlnm.Print_Area" localSheetId="0">【本】表紙2022!$A$1:$L$54</definedName>
    <definedName name="_xlnm.Print_Area" localSheetId="2">【本】目次_P1!$A$1:$N$43</definedName>
    <definedName name="_xlnm.Print_Area" localSheetId="1">【両】BLANK_裏表紙!$A$1:$H$51</definedName>
    <definedName name="_xlnm.Print_Area" localSheetId="41">'【両】BLANK_裏表紙 (2)'!$A$1:$H$51</definedName>
    <definedName name="_xlnm.Print_Area" localSheetId="4">【両】調査区分図_P3!$A$1:$J$50</definedName>
    <definedName name="_xlnm.Print_Area" localSheetId="38">【両】調査仕様_共通基準!$A$1:$J$48</definedName>
    <definedName name="_xlnm.Print_Area" localSheetId="39">【両】調査仕様_宿泊旅行!$A$1:$J$51</definedName>
    <definedName name="_xlnm.Print_Area" localSheetId="42">【両】裏表紙!$A$1:$H$51</definedName>
  </definedNames>
  <calcPr calcId="191029"/>
  <webPublishing allowPng="1" targetScreenSize="1920x1200" dpi="120" codePage="932"/>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J21" i="154" l="1"/>
  <c r="AJ22" i="154"/>
  <c r="AJ23" i="154"/>
  <c r="AJ24" i="154"/>
  <c r="AJ25" i="154"/>
  <c r="AJ26" i="154"/>
  <c r="AJ27" i="154"/>
  <c r="AJ28" i="154"/>
  <c r="AJ29" i="154"/>
  <c r="AJ30" i="154"/>
  <c r="AJ20" i="154"/>
  <c r="U32" i="154" l="1"/>
  <c r="V32" i="154"/>
  <c r="W32" i="154"/>
  <c r="X32" i="154"/>
  <c r="Y32" i="154"/>
  <c r="Z32" i="154"/>
  <c r="AB32" i="154"/>
  <c r="AC32" i="154"/>
  <c r="AD32" i="154"/>
  <c r="T32" i="154"/>
  <c r="AF13" i="154"/>
  <c r="H37" i="7"/>
  <c r="H36" i="7"/>
  <c r="H31" i="7"/>
  <c r="H30" i="7"/>
  <c r="H20" i="7"/>
  <c r="H21" i="7"/>
  <c r="H19" i="7"/>
  <c r="U31" i="7"/>
  <c r="U30" i="7"/>
  <c r="U37" i="7"/>
  <c r="U36" i="7"/>
  <c r="U21" i="7"/>
  <c r="U20" i="7"/>
  <c r="U19" i="7"/>
  <c r="S19" i="7"/>
  <c r="R29" i="198" l="1"/>
  <c r="R27" i="198"/>
  <c r="R25" i="198"/>
  <c r="R23" i="198"/>
  <c r="R21" i="198"/>
  <c r="R19" i="198"/>
  <c r="R17" i="198"/>
  <c r="R15" i="198"/>
  <c r="R13" i="198"/>
  <c r="R11" i="198"/>
  <c r="R9" i="198"/>
  <c r="R7" i="198"/>
  <c r="R20" i="199"/>
  <c r="R21" i="199"/>
  <c r="R22" i="199"/>
  <c r="R23" i="199"/>
  <c r="R24" i="199"/>
  <c r="R25" i="199"/>
  <c r="R26" i="199"/>
  <c r="R27" i="199"/>
  <c r="R28" i="199"/>
  <c r="R29" i="199"/>
  <c r="R30" i="199"/>
  <c r="R31" i="199"/>
  <c r="R32" i="199"/>
  <c r="R33" i="199"/>
  <c r="R34" i="199"/>
  <c r="R35" i="199"/>
  <c r="R36" i="199"/>
  <c r="R37" i="199"/>
  <c r="R38" i="199"/>
  <c r="R39" i="199"/>
  <c r="R40" i="199"/>
  <c r="R41" i="199"/>
  <c r="R42" i="199"/>
  <c r="R43" i="199"/>
  <c r="R44" i="199"/>
  <c r="R45" i="199"/>
  <c r="R46" i="199"/>
  <c r="R47" i="199"/>
  <c r="R48" i="199"/>
  <c r="R49" i="199"/>
  <c r="R50" i="199"/>
  <c r="R51" i="199"/>
  <c r="R52" i="199"/>
  <c r="R53" i="199"/>
  <c r="R5" i="199"/>
  <c r="R6" i="199"/>
  <c r="R7" i="199"/>
  <c r="R8" i="199"/>
  <c r="R9" i="199"/>
  <c r="R10" i="199"/>
  <c r="R11" i="199"/>
  <c r="R12" i="199"/>
  <c r="R13" i="199"/>
  <c r="R14" i="199"/>
  <c r="R15" i="199"/>
  <c r="R16" i="199"/>
  <c r="R17" i="199"/>
  <c r="R18" i="199"/>
  <c r="R19" i="199"/>
  <c r="P38" i="178"/>
  <c r="O38" i="178"/>
  <c r="N38" i="178"/>
  <c r="M38" i="178"/>
  <c r="L38" i="178"/>
  <c r="E28" i="200"/>
  <c r="F28" i="200"/>
  <c r="G28" i="200"/>
  <c r="H28" i="200"/>
  <c r="E29" i="200"/>
  <c r="F29" i="200"/>
  <c r="G29" i="200"/>
  <c r="G51" i="200" s="1"/>
  <c r="H29" i="200"/>
  <c r="H51" i="200" s="1"/>
  <c r="D29" i="200"/>
  <c r="D51" i="200" s="1"/>
  <c r="F51" i="200"/>
  <c r="E51" i="200"/>
  <c r="D28" i="200"/>
  <c r="H6" i="200"/>
  <c r="E6" i="200"/>
  <c r="F6" i="200"/>
  <c r="G6" i="200"/>
  <c r="E7" i="200"/>
  <c r="F7" i="200"/>
  <c r="G7" i="200"/>
  <c r="H7" i="200"/>
  <c r="E8" i="200"/>
  <c r="F8" i="200"/>
  <c r="G8" i="200"/>
  <c r="H8" i="200"/>
  <c r="E9" i="200"/>
  <c r="F9" i="200"/>
  <c r="G9" i="200"/>
  <c r="H9" i="200"/>
  <c r="E10" i="200"/>
  <c r="F10" i="200"/>
  <c r="G10" i="200"/>
  <c r="H10" i="200"/>
  <c r="E11" i="200"/>
  <c r="F11" i="200"/>
  <c r="G11" i="200"/>
  <c r="H11" i="200"/>
  <c r="E12" i="200"/>
  <c r="F12" i="200"/>
  <c r="G12" i="200"/>
  <c r="H12" i="200"/>
  <c r="E13" i="200"/>
  <c r="F13" i="200"/>
  <c r="G13" i="200"/>
  <c r="H13" i="200"/>
  <c r="E14" i="200"/>
  <c r="F14" i="200"/>
  <c r="G14" i="200"/>
  <c r="H14" i="200"/>
  <c r="E15" i="200"/>
  <c r="F15" i="200"/>
  <c r="G15" i="200"/>
  <c r="H15" i="200"/>
  <c r="E16" i="200"/>
  <c r="F16" i="200"/>
  <c r="G16" i="200"/>
  <c r="H16" i="200"/>
  <c r="E17" i="200"/>
  <c r="F17" i="200"/>
  <c r="G17" i="200"/>
  <c r="H17" i="200"/>
  <c r="E18" i="200"/>
  <c r="F18" i="200"/>
  <c r="G18" i="200"/>
  <c r="H18" i="200"/>
  <c r="E19" i="200"/>
  <c r="F19" i="200"/>
  <c r="G19" i="200"/>
  <c r="H19" i="200"/>
  <c r="E20" i="200"/>
  <c r="F20" i="200"/>
  <c r="G20" i="200"/>
  <c r="H20" i="200"/>
  <c r="E21" i="200"/>
  <c r="F21" i="200"/>
  <c r="G21" i="200"/>
  <c r="H21" i="200"/>
  <c r="E22" i="200"/>
  <c r="F22" i="200"/>
  <c r="G22" i="200"/>
  <c r="H22" i="200"/>
  <c r="E23" i="200"/>
  <c r="F23" i="200"/>
  <c r="G23" i="200"/>
  <c r="H23" i="200"/>
  <c r="E24" i="200"/>
  <c r="F24" i="200"/>
  <c r="G24" i="200"/>
  <c r="H24" i="200"/>
  <c r="E25" i="200"/>
  <c r="F25" i="200"/>
  <c r="G25" i="200"/>
  <c r="H25" i="200"/>
  <c r="E26" i="200"/>
  <c r="F26" i="200"/>
  <c r="G26" i="200"/>
  <c r="H26" i="200"/>
  <c r="E27" i="200"/>
  <c r="F27" i="200"/>
  <c r="G27" i="200"/>
  <c r="H27" i="200"/>
  <c r="D24" i="200"/>
  <c r="D25" i="200"/>
  <c r="D26" i="200"/>
  <c r="D27" i="200"/>
  <c r="D7" i="200"/>
  <c r="D8" i="200"/>
  <c r="D9" i="200"/>
  <c r="D10" i="200"/>
  <c r="D11" i="200"/>
  <c r="D12" i="200"/>
  <c r="D13" i="200"/>
  <c r="D14" i="200"/>
  <c r="D15" i="200"/>
  <c r="D16" i="200"/>
  <c r="D17" i="200"/>
  <c r="D18" i="200"/>
  <c r="D19" i="200"/>
  <c r="D20" i="200"/>
  <c r="D21" i="200"/>
  <c r="D22" i="200"/>
  <c r="D23" i="200"/>
  <c r="D6" i="200"/>
  <c r="N15" i="198"/>
  <c r="S8" i="196" l="1"/>
  <c r="S9" i="196"/>
  <c r="S10" i="196"/>
  <c r="S11" i="196"/>
  <c r="S12" i="196"/>
  <c r="S13" i="196"/>
  <c r="S14" i="196"/>
  <c r="S15" i="196"/>
  <c r="S16" i="196"/>
  <c r="S17" i="196"/>
  <c r="S18" i="196"/>
  <c r="S19" i="196"/>
  <c r="U7" i="196"/>
  <c r="V7" i="196"/>
  <c r="W7" i="196"/>
  <c r="X7" i="196"/>
  <c r="T7" i="196"/>
  <c r="Z36" i="200"/>
  <c r="AB9" i="200"/>
  <c r="AA9" i="200" s="1"/>
  <c r="Z9" i="200" s="1"/>
  <c r="Y9" i="200" s="1"/>
  <c r="X9" i="200" s="1"/>
  <c r="W9" i="200" s="1"/>
  <c r="V9" i="200" s="1"/>
  <c r="Z40" i="200" l="1" a="1"/>
  <c r="Z40" i="200" s="1"/>
  <c r="X10" i="196" s="1"/>
  <c r="Y38" i="200" a="1"/>
  <c r="Y38" i="200" s="1"/>
  <c r="W8" i="196" s="1"/>
  <c r="W40" i="200" a="1"/>
  <c r="W40" i="200" s="1"/>
  <c r="U10" i="196" s="1"/>
  <c r="Y41" i="200" a="1"/>
  <c r="Y41" i="200" s="1"/>
  <c r="W11" i="196" s="1"/>
  <c r="W43" i="200" a="1"/>
  <c r="W43" i="200" s="1"/>
  <c r="U13" i="196" s="1"/>
  <c r="Y44" i="200" a="1"/>
  <c r="Y44" i="200" s="1"/>
  <c r="W14" i="196" s="1"/>
  <c r="W20" i="196" s="1"/>
  <c r="W46" i="200" a="1"/>
  <c r="W46" i="200" s="1"/>
  <c r="U16" i="196" s="1"/>
  <c r="Y47" i="200" a="1"/>
  <c r="Y47" i="200" s="1"/>
  <c r="W17" i="196" s="1"/>
  <c r="V39" i="200" a="1"/>
  <c r="V39" i="200" s="1"/>
  <c r="X40" i="200" a="1"/>
  <c r="X40" i="200" s="1"/>
  <c r="V10" i="196" s="1"/>
  <c r="V42" i="200" a="1"/>
  <c r="V42" i="200" s="1"/>
  <c r="T12" i="196" s="1"/>
  <c r="X43" i="200" a="1"/>
  <c r="X43" i="200" s="1"/>
  <c r="V13" i="196" s="1"/>
  <c r="V45" i="200" a="1"/>
  <c r="V45" i="200" s="1"/>
  <c r="T15" i="196" s="1"/>
  <c r="X46" i="200" a="1"/>
  <c r="X46" i="200" s="1"/>
  <c r="V16" i="196" s="1"/>
  <c r="V48" i="200" a="1"/>
  <c r="V48" i="200" s="1"/>
  <c r="T18" i="196" s="1"/>
  <c r="W48" i="200" a="1"/>
  <c r="W48" i="200" s="1"/>
  <c r="U18" i="196" s="1"/>
  <c r="X48" i="200" a="1"/>
  <c r="X48" i="200" s="1"/>
  <c r="V18" i="196" s="1"/>
  <c r="W47" i="200" a="1"/>
  <c r="W47" i="200" s="1"/>
  <c r="U17" i="196" s="1"/>
  <c r="V38" i="200" a="1"/>
  <c r="V38" i="200" s="1"/>
  <c r="T8" i="196" s="1"/>
  <c r="W39" i="200" a="1"/>
  <c r="W39" i="200" s="1"/>
  <c r="U9" i="196" s="1"/>
  <c r="Y40" i="200" a="1"/>
  <c r="Y40" i="200" s="1"/>
  <c r="W10" i="196" s="1"/>
  <c r="W42" i="200" a="1"/>
  <c r="W42" i="200" s="1"/>
  <c r="U12" i="196" s="1"/>
  <c r="Y43" i="200" a="1"/>
  <c r="Y43" i="200" s="1"/>
  <c r="W13" i="196" s="1"/>
  <c r="W45" i="200" a="1"/>
  <c r="W45" i="200" s="1"/>
  <c r="U15" i="196" s="1"/>
  <c r="Y46" i="200" a="1"/>
  <c r="Y46" i="200" s="1"/>
  <c r="W16" i="196" s="1"/>
  <c r="X45" i="200" a="1"/>
  <c r="X45" i="200" s="1"/>
  <c r="V15" i="196" s="1"/>
  <c r="Y45" i="200" a="1"/>
  <c r="Y45" i="200" s="1"/>
  <c r="W15" i="196" s="1"/>
  <c r="Z38" i="200" a="1"/>
  <c r="Z38" i="200" s="1"/>
  <c r="X8" i="196" s="1"/>
  <c r="W38" i="200" a="1"/>
  <c r="W38" i="200" s="1"/>
  <c r="U8" i="196" s="1"/>
  <c r="X39" i="200" a="1"/>
  <c r="X39" i="200" s="1"/>
  <c r="V9" i="196" s="1"/>
  <c r="V20" i="196" s="1"/>
  <c r="V41" i="200" a="1"/>
  <c r="V41" i="200" s="1"/>
  <c r="T11" i="196" s="1"/>
  <c r="X42" i="200" a="1"/>
  <c r="X42" i="200" s="1"/>
  <c r="V12" i="196" s="1"/>
  <c r="V44" i="200" a="1"/>
  <c r="V44" i="200" s="1"/>
  <c r="T14" i="196" s="1"/>
  <c r="V47" i="200" a="1"/>
  <c r="V47" i="200" s="1"/>
  <c r="T17" i="196" s="1"/>
  <c r="W44" i="200" a="1"/>
  <c r="W44" i="200" s="1"/>
  <c r="U14" i="196" s="1"/>
  <c r="Z43" i="200" a="1"/>
  <c r="Z43" i="200" s="1"/>
  <c r="X13" i="196" s="1"/>
  <c r="X38" i="200" a="1"/>
  <c r="X38" i="200" s="1"/>
  <c r="V8" i="196" s="1"/>
  <c r="Y39" i="200" a="1"/>
  <c r="Y39" i="200" s="1"/>
  <c r="W9" i="196" s="1"/>
  <c r="W41" i="200" a="1"/>
  <c r="W41" i="200" s="1"/>
  <c r="U11" i="196" s="1"/>
  <c r="Y42" i="200" a="1"/>
  <c r="Y42" i="200" s="1"/>
  <c r="W12" i="196" s="1"/>
  <c r="Y48" i="200" a="1"/>
  <c r="Y48" i="200" s="1"/>
  <c r="W18" i="196" s="1"/>
  <c r="V40" i="200" a="1"/>
  <c r="V40" i="200" s="1"/>
  <c r="T10" i="196" s="1"/>
  <c r="X41" i="200" a="1"/>
  <c r="X41" i="200" s="1"/>
  <c r="V11" i="196" s="1"/>
  <c r="V43" i="200" a="1"/>
  <c r="V43" i="200" s="1"/>
  <c r="T13" i="196" s="1"/>
  <c r="X44" i="200" a="1"/>
  <c r="X44" i="200" s="1"/>
  <c r="V14" i="196" s="1"/>
  <c r="V46" i="200" a="1"/>
  <c r="V46" i="200" s="1"/>
  <c r="T16" i="196" s="1"/>
  <c r="X47" i="200" a="1"/>
  <c r="X47" i="200" s="1"/>
  <c r="V17" i="196" s="1"/>
  <c r="Z45" i="200" a="1"/>
  <c r="Z45" i="200" s="1"/>
  <c r="X15" i="196" s="1"/>
  <c r="Z44" i="200" a="1"/>
  <c r="Z44" i="200" s="1"/>
  <c r="X14" i="196" s="1"/>
  <c r="Z39" i="200" a="1"/>
  <c r="Z39" i="200" s="1"/>
  <c r="X9" i="196" s="1"/>
  <c r="Z48" i="200" a="1"/>
  <c r="Z48" i="200" s="1"/>
  <c r="X18" i="196" s="1"/>
  <c r="Z42" i="200" a="1"/>
  <c r="Z42" i="200" s="1"/>
  <c r="X12" i="196" s="1"/>
  <c r="Z47" i="200" a="1"/>
  <c r="Z47" i="200" s="1"/>
  <c r="X17" i="196" s="1"/>
  <c r="Z41" i="200" a="1"/>
  <c r="Z41" i="200" s="1"/>
  <c r="X11" i="196" s="1"/>
  <c r="X20" i="196" s="1"/>
  <c r="Z46" i="200" a="1"/>
  <c r="Z46" i="200" s="1"/>
  <c r="X16" i="196" s="1"/>
  <c r="W49" i="200"/>
  <c r="U19" i="196" s="1"/>
  <c r="T9" i="196"/>
  <c r="AA48" i="207"/>
  <c r="Z48" i="207"/>
  <c r="N40" i="207" s="1"/>
  <c r="O40" i="207"/>
  <c r="O37" i="207"/>
  <c r="N37" i="207"/>
  <c r="O34" i="207"/>
  <c r="N34" i="207"/>
  <c r="O31" i="207"/>
  <c r="N31" i="207"/>
  <c r="O28" i="207"/>
  <c r="N28" i="207"/>
  <c r="O25" i="207"/>
  <c r="N25" i="207"/>
  <c r="O22" i="207"/>
  <c r="N22" i="207"/>
  <c r="O19" i="207"/>
  <c r="N19" i="207"/>
  <c r="O16" i="207"/>
  <c r="N16" i="207"/>
  <c r="O13" i="207"/>
  <c r="N13" i="207"/>
  <c r="O10" i="207"/>
  <c r="N10" i="207"/>
  <c r="O7" i="207"/>
  <c r="N7" i="207"/>
  <c r="X49" i="200" l="1"/>
  <c r="V19" i="196" s="1"/>
  <c r="Y49" i="200"/>
  <c r="W19" i="196" s="1"/>
  <c r="Z49" i="200"/>
  <c r="X19" i="196" s="1"/>
  <c r="V49" i="200"/>
  <c r="T19" i="196" s="1"/>
  <c r="AC40" i="92" l="1"/>
  <c r="M61" i="205" l="1"/>
  <c r="M62" i="205"/>
  <c r="M63" i="205"/>
  <c r="M64" i="205"/>
  <c r="M65" i="205"/>
  <c r="M66" i="205"/>
  <c r="M67" i="205"/>
  <c r="M68" i="205"/>
  <c r="M69" i="205"/>
  <c r="M60" i="205"/>
  <c r="M72" i="205"/>
  <c r="V7" i="205"/>
  <c r="AZ7" i="205"/>
  <c r="M71" i="205" l="1"/>
  <c r="AD30" i="154" l="1"/>
  <c r="AD21" i="154"/>
  <c r="AD22" i="154"/>
  <c r="AD23" i="154"/>
  <c r="AD24" i="154"/>
  <c r="AD25" i="154"/>
  <c r="AD26" i="154"/>
  <c r="AD27" i="154"/>
  <c r="AD28" i="154"/>
  <c r="AD29" i="154"/>
  <c r="AD20" i="154"/>
  <c r="T22" i="130"/>
  <c r="U22" i="130"/>
  <c r="V22" i="130"/>
  <c r="W22" i="130"/>
  <c r="T21" i="130"/>
  <c r="T23" i="130" s="1"/>
  <c r="U21" i="130"/>
  <c r="V21" i="130"/>
  <c r="W21" i="130"/>
  <c r="U23" i="130"/>
  <c r="V23" i="130"/>
  <c r="S23" i="130"/>
  <c r="S22" i="130"/>
  <c r="S21" i="130"/>
  <c r="T18" i="130"/>
  <c r="U18" i="130"/>
  <c r="V18" i="130"/>
  <c r="W18" i="130"/>
  <c r="S18" i="130"/>
  <c r="AF6" i="130"/>
  <c r="AE6" i="130"/>
  <c r="AD6" i="130" s="1"/>
  <c r="AC6" i="130" s="1"/>
  <c r="AB6" i="130" s="1"/>
  <c r="AA6" i="130" s="1"/>
  <c r="Z6" i="130" s="1"/>
  <c r="Y6" i="130" s="1"/>
  <c r="X6" i="130" s="1"/>
  <c r="W6" i="130" s="1"/>
  <c r="V6" i="130" s="1"/>
  <c r="U6" i="130" s="1"/>
  <c r="T6" i="130" s="1"/>
  <c r="S6" i="130" s="1"/>
  <c r="AH34" i="152"/>
  <c r="U39" i="152"/>
  <c r="V39" i="152"/>
  <c r="W39" i="152"/>
  <c r="X39" i="152"/>
  <c r="T39" i="152"/>
  <c r="AH10" i="152"/>
  <c r="AH25" i="152"/>
  <c r="W23" i="130" l="1"/>
  <c r="J7" i="130" l="1"/>
  <c r="K7" i="130"/>
  <c r="L7" i="130"/>
  <c r="M7" i="130"/>
  <c r="J8" i="130"/>
  <c r="K8" i="130"/>
  <c r="L8" i="130"/>
  <c r="M8" i="130"/>
  <c r="J9" i="130"/>
  <c r="K9" i="130"/>
  <c r="L9" i="130"/>
  <c r="M9" i="130"/>
  <c r="I8" i="130"/>
  <c r="I9" i="130"/>
  <c r="I7" i="130"/>
  <c r="AF11" i="130"/>
  <c r="O8" i="134"/>
  <c r="AC12" i="189" l="1"/>
  <c r="M9" i="189" s="1"/>
  <c r="AB12" i="189"/>
  <c r="U7" i="194"/>
  <c r="V7" i="194"/>
  <c r="W7" i="194"/>
  <c r="X7" i="194"/>
  <c r="U8" i="194"/>
  <c r="V8" i="194"/>
  <c r="W8" i="194"/>
  <c r="X8" i="194"/>
  <c r="U9" i="194"/>
  <c r="V9" i="194"/>
  <c r="W9" i="194"/>
  <c r="X9" i="194"/>
  <c r="U10" i="194"/>
  <c r="V10" i="194"/>
  <c r="W10" i="194"/>
  <c r="X10" i="194"/>
  <c r="U11" i="194"/>
  <c r="V11" i="194"/>
  <c r="W11" i="194"/>
  <c r="X11" i="194"/>
  <c r="U12" i="194"/>
  <c r="V12" i="194"/>
  <c r="W12" i="194"/>
  <c r="X12" i="194"/>
  <c r="U13" i="194"/>
  <c r="V13" i="194"/>
  <c r="W13" i="194"/>
  <c r="X13" i="194"/>
  <c r="U14" i="194"/>
  <c r="V14" i="194"/>
  <c r="W14" i="194"/>
  <c r="X14" i="194"/>
  <c r="U15" i="194"/>
  <c r="V15" i="194"/>
  <c r="W15" i="194"/>
  <c r="X15" i="194"/>
  <c r="U16" i="194"/>
  <c r="V16" i="194"/>
  <c r="W16" i="194"/>
  <c r="X16" i="194"/>
  <c r="U17" i="194"/>
  <c r="V17" i="194"/>
  <c r="W17" i="194"/>
  <c r="X17" i="194"/>
  <c r="T8" i="194"/>
  <c r="T9" i="194"/>
  <c r="T10" i="194"/>
  <c r="T11" i="194"/>
  <c r="T12" i="194"/>
  <c r="T13" i="194"/>
  <c r="T14" i="194"/>
  <c r="T15" i="194"/>
  <c r="T16" i="194"/>
  <c r="T17" i="194"/>
  <c r="T7" i="194"/>
  <c r="AC32" i="189"/>
  <c r="AC31" i="189"/>
  <c r="M28" i="189" s="1"/>
  <c r="AC30" i="189"/>
  <c r="M27" i="189" s="1"/>
  <c r="AC29" i="189"/>
  <c r="M26" i="189" s="1"/>
  <c r="AC28" i="189"/>
  <c r="M25" i="189" s="1"/>
  <c r="AC27" i="189"/>
  <c r="M24" i="189" s="1"/>
  <c r="AC26" i="189"/>
  <c r="M23" i="189" s="1"/>
  <c r="AC25" i="189"/>
  <c r="M22" i="189" s="1"/>
  <c r="AC24" i="189"/>
  <c r="M21" i="189" s="1"/>
  <c r="AC23" i="189"/>
  <c r="M20" i="189" s="1"/>
  <c r="AC22" i="189"/>
  <c r="M19" i="189" s="1"/>
  <c r="AC21" i="189"/>
  <c r="M18" i="189" s="1"/>
  <c r="AC20" i="189"/>
  <c r="M17" i="189" s="1"/>
  <c r="AC19" i="189"/>
  <c r="M16" i="189" s="1"/>
  <c r="AC18" i="189"/>
  <c r="M15" i="189" s="1"/>
  <c r="AC17" i="189"/>
  <c r="M14" i="189" s="1"/>
  <c r="AC16" i="189"/>
  <c r="M13" i="189" s="1"/>
  <c r="AC15" i="189"/>
  <c r="M12" i="189" s="1"/>
  <c r="AC14" i="189"/>
  <c r="M11" i="189" s="1"/>
  <c r="AC13" i="189"/>
  <c r="M10" i="189" s="1"/>
  <c r="AC11" i="189"/>
  <c r="M8" i="189" s="1"/>
  <c r="AC10" i="189"/>
  <c r="M7" i="189" s="1"/>
  <c r="AC9" i="189"/>
  <c r="M6" i="189" s="1"/>
  <c r="M29" i="189" l="1"/>
  <c r="AE32" i="189"/>
  <c r="AE33" i="189"/>
  <c r="X18" i="194"/>
  <c r="AC16" i="92"/>
  <c r="AB16" i="92" s="1"/>
  <c r="AA16" i="92" s="1"/>
  <c r="Z16" i="92" s="1"/>
  <c r="Y16" i="92" s="1"/>
  <c r="X16" i="92" s="1"/>
  <c r="W16" i="92" s="1"/>
  <c r="V16" i="92" s="1"/>
  <c r="U16" i="92" s="1"/>
  <c r="T16" i="92" s="1"/>
  <c r="S16" i="92" s="1"/>
  <c r="AB18" i="92" l="1"/>
  <c r="AA18" i="92"/>
  <c r="R18" i="92"/>
  <c r="S18" i="92"/>
  <c r="T18" i="92"/>
  <c r="U18" i="92"/>
  <c r="V18" i="92"/>
  <c r="W18" i="92"/>
  <c r="X18" i="92"/>
  <c r="Y18" i="92"/>
  <c r="Q18" i="92"/>
  <c r="R40" i="92"/>
  <c r="S40" i="92"/>
  <c r="T40" i="92"/>
  <c r="U40" i="92"/>
  <c r="V40" i="92"/>
  <c r="W40" i="92"/>
  <c r="X40" i="92"/>
  <c r="Y40" i="92"/>
  <c r="Z40" i="92"/>
  <c r="AA40" i="92"/>
  <c r="AB40" i="92"/>
  <c r="Q40" i="92"/>
  <c r="BK53" i="205" l="1"/>
  <c r="BI53" i="205"/>
  <c r="BH53" i="205"/>
  <c r="BG53" i="205"/>
  <c r="BF53" i="205"/>
  <c r="BE53" i="205"/>
  <c r="BD53" i="205"/>
  <c r="BC53" i="205"/>
  <c r="BB53" i="205"/>
  <c r="AZ53" i="205"/>
  <c r="AY53" i="205"/>
  <c r="BJ53" i="205" s="1"/>
  <c r="BV53" i="205" s="1"/>
  <c r="AX53" i="205"/>
  <c r="BL53" i="205" s="1"/>
  <c r="BK52" i="205"/>
  <c r="BI52" i="205"/>
  <c r="BH52" i="205"/>
  <c r="BG52" i="205"/>
  <c r="BF52" i="205"/>
  <c r="BE52" i="205"/>
  <c r="BD52" i="205"/>
  <c r="BC52" i="205"/>
  <c r="BB52" i="205"/>
  <c r="AZ52" i="205"/>
  <c r="AY52" i="205"/>
  <c r="BJ52" i="205" s="1"/>
  <c r="AX52" i="205"/>
  <c r="BL52" i="205" s="1"/>
  <c r="BK51" i="205"/>
  <c r="BI51" i="205"/>
  <c r="BH51" i="205"/>
  <c r="BG51" i="205"/>
  <c r="BE51" i="205"/>
  <c r="BD51" i="205"/>
  <c r="BC51" i="205"/>
  <c r="BB51" i="205"/>
  <c r="AZ51" i="205"/>
  <c r="BF51" i="205" s="1"/>
  <c r="AY51" i="205"/>
  <c r="BJ51" i="205" s="1"/>
  <c r="AX51" i="205"/>
  <c r="BL51" i="205" s="1"/>
  <c r="BK50" i="205"/>
  <c r="BI50" i="205"/>
  <c r="BH50" i="205"/>
  <c r="BG50" i="205"/>
  <c r="BE50" i="205"/>
  <c r="BD50" i="205"/>
  <c r="BC50" i="205"/>
  <c r="BB50" i="205"/>
  <c r="AZ50" i="205"/>
  <c r="BF50" i="205" s="1"/>
  <c r="AY50" i="205"/>
  <c r="BJ50" i="205" s="1"/>
  <c r="AX50" i="205"/>
  <c r="BL50" i="205" s="1"/>
  <c r="BK49" i="205"/>
  <c r="BI49" i="205"/>
  <c r="BH49" i="205"/>
  <c r="BG49" i="205"/>
  <c r="BE49" i="205"/>
  <c r="BD49" i="205"/>
  <c r="BC49" i="205"/>
  <c r="BB49" i="205"/>
  <c r="BO49" i="205" s="1"/>
  <c r="AZ49" i="205"/>
  <c r="BF49" i="205" s="1"/>
  <c r="AY49" i="205"/>
  <c r="BJ49" i="205" s="1"/>
  <c r="AX49" i="205"/>
  <c r="BL49" i="205" s="1"/>
  <c r="BK48" i="205"/>
  <c r="BI48" i="205"/>
  <c r="BH48" i="205"/>
  <c r="BG48" i="205"/>
  <c r="BE48" i="205"/>
  <c r="BD48" i="205"/>
  <c r="BC48" i="205"/>
  <c r="BB48" i="205"/>
  <c r="AZ48" i="205"/>
  <c r="BF48" i="205" s="1"/>
  <c r="AY48" i="205"/>
  <c r="BJ48" i="205" s="1"/>
  <c r="BV48" i="205" s="1"/>
  <c r="AX48" i="205"/>
  <c r="BL48" i="205" s="1"/>
  <c r="BK47" i="205"/>
  <c r="BI47" i="205"/>
  <c r="BH47" i="205"/>
  <c r="BG47" i="205"/>
  <c r="BE47" i="205"/>
  <c r="BD47" i="205"/>
  <c r="BC47" i="205"/>
  <c r="BB47" i="205"/>
  <c r="AZ47" i="205"/>
  <c r="BF47" i="205" s="1"/>
  <c r="W47" i="205" s="1"/>
  <c r="AY47" i="205"/>
  <c r="BJ47" i="205" s="1"/>
  <c r="AX47" i="205"/>
  <c r="BL47" i="205" s="1"/>
  <c r="BK46" i="205"/>
  <c r="BI46" i="205"/>
  <c r="BH46" i="205"/>
  <c r="BG46" i="205"/>
  <c r="BE46" i="205"/>
  <c r="V46" i="205" s="1"/>
  <c r="BD46" i="205"/>
  <c r="BC46" i="205"/>
  <c r="BB46" i="205"/>
  <c r="AZ46" i="205"/>
  <c r="BF46" i="205" s="1"/>
  <c r="AY46" i="205"/>
  <c r="BJ46" i="205" s="1"/>
  <c r="AX46" i="205"/>
  <c r="BL46" i="205" s="1"/>
  <c r="BK45" i="205"/>
  <c r="BI45" i="205"/>
  <c r="BH45" i="205"/>
  <c r="BG45" i="205"/>
  <c r="BE45" i="205"/>
  <c r="BD45" i="205"/>
  <c r="BC45" i="205"/>
  <c r="BB45" i="205"/>
  <c r="AZ45" i="205"/>
  <c r="BF45" i="205" s="1"/>
  <c r="AY45" i="205"/>
  <c r="BJ45" i="205" s="1"/>
  <c r="AX45" i="205"/>
  <c r="BL45" i="205" s="1"/>
  <c r="BK44" i="205"/>
  <c r="BI44" i="205"/>
  <c r="BH44" i="205"/>
  <c r="BG44" i="205"/>
  <c r="BE44" i="205"/>
  <c r="BD44" i="205"/>
  <c r="BC44" i="205"/>
  <c r="BB44" i="205"/>
  <c r="AZ44" i="205"/>
  <c r="BF44" i="205" s="1"/>
  <c r="AY44" i="205"/>
  <c r="BJ44" i="205" s="1"/>
  <c r="BV44" i="205" s="1"/>
  <c r="AX44" i="205"/>
  <c r="BL44" i="205" s="1"/>
  <c r="BK43" i="205"/>
  <c r="BI43" i="205"/>
  <c r="BH43" i="205"/>
  <c r="BG43" i="205"/>
  <c r="BE43" i="205"/>
  <c r="BD43" i="205"/>
  <c r="BC43" i="205"/>
  <c r="BB43" i="205"/>
  <c r="AZ43" i="205"/>
  <c r="BF43" i="205" s="1"/>
  <c r="AY43" i="205"/>
  <c r="BJ43" i="205" s="1"/>
  <c r="AX43" i="205"/>
  <c r="BL43" i="205" s="1"/>
  <c r="BK42" i="205"/>
  <c r="BJ42" i="205"/>
  <c r="BV42" i="205" s="1"/>
  <c r="BI42" i="205"/>
  <c r="BH42" i="205"/>
  <c r="BG42" i="205"/>
  <c r="BE42" i="205"/>
  <c r="BD42" i="205"/>
  <c r="BC42" i="205"/>
  <c r="BB42" i="205"/>
  <c r="X42" i="205" s="1"/>
  <c r="AZ42" i="205"/>
  <c r="BF42" i="205" s="1"/>
  <c r="AY42" i="205"/>
  <c r="AX42" i="205"/>
  <c r="BL42" i="205" s="1"/>
  <c r="BL41" i="205"/>
  <c r="BK41" i="205"/>
  <c r="BI41" i="205"/>
  <c r="BH41" i="205"/>
  <c r="BG41" i="205"/>
  <c r="BE41" i="205"/>
  <c r="BD41" i="205"/>
  <c r="BC41" i="205"/>
  <c r="BB41" i="205"/>
  <c r="AZ41" i="205"/>
  <c r="BF41" i="205" s="1"/>
  <c r="AY41" i="205"/>
  <c r="BJ41" i="205" s="1"/>
  <c r="AX41" i="205"/>
  <c r="BK40" i="205"/>
  <c r="BI40" i="205"/>
  <c r="BH40" i="205"/>
  <c r="BG40" i="205"/>
  <c r="BF40" i="205"/>
  <c r="V40" i="205" s="1"/>
  <c r="BE40" i="205"/>
  <c r="BD40" i="205"/>
  <c r="BC40" i="205"/>
  <c r="BB40" i="205"/>
  <c r="AZ40" i="205"/>
  <c r="AY40" i="205"/>
  <c r="BJ40" i="205" s="1"/>
  <c r="AX40" i="205"/>
  <c r="BL40" i="205" s="1"/>
  <c r="BK39" i="205"/>
  <c r="BI39" i="205"/>
  <c r="BH39" i="205"/>
  <c r="BG39" i="205"/>
  <c r="BF39" i="205"/>
  <c r="BE39" i="205"/>
  <c r="BD39" i="205"/>
  <c r="BC39" i="205"/>
  <c r="BB39" i="205"/>
  <c r="AZ39" i="205"/>
  <c r="AY39" i="205"/>
  <c r="BJ39" i="205" s="1"/>
  <c r="AX39" i="205"/>
  <c r="BL39" i="205" s="1"/>
  <c r="BK38" i="205"/>
  <c r="BJ38" i="205"/>
  <c r="BV38" i="205" s="1"/>
  <c r="BI38" i="205"/>
  <c r="BH38" i="205"/>
  <c r="BG38" i="205"/>
  <c r="BE38" i="205"/>
  <c r="BD38" i="205"/>
  <c r="BC38" i="205"/>
  <c r="BB38" i="205"/>
  <c r="AZ38" i="205"/>
  <c r="BF38" i="205" s="1"/>
  <c r="AY38" i="205"/>
  <c r="AX38" i="205"/>
  <c r="BL38" i="205" s="1"/>
  <c r="BK37" i="205"/>
  <c r="BI37" i="205"/>
  <c r="BH37" i="205"/>
  <c r="BG37" i="205"/>
  <c r="BE37" i="205"/>
  <c r="BD37" i="205"/>
  <c r="BC37" i="205"/>
  <c r="BB37" i="205"/>
  <c r="AZ37" i="205"/>
  <c r="BF37" i="205" s="1"/>
  <c r="Y37" i="205" s="1"/>
  <c r="AY37" i="205"/>
  <c r="BJ37" i="205" s="1"/>
  <c r="AX37" i="205"/>
  <c r="BL37" i="205" s="1"/>
  <c r="BK36" i="205"/>
  <c r="BI36" i="205"/>
  <c r="BH36" i="205"/>
  <c r="BG36" i="205"/>
  <c r="BE36" i="205"/>
  <c r="BD36" i="205"/>
  <c r="BC36" i="205"/>
  <c r="BB36" i="205"/>
  <c r="AZ36" i="205"/>
  <c r="BF36" i="205" s="1"/>
  <c r="AY36" i="205"/>
  <c r="BJ36" i="205" s="1"/>
  <c r="BV36" i="205" s="1"/>
  <c r="AX36" i="205"/>
  <c r="BL36" i="205" s="1"/>
  <c r="BK35" i="205"/>
  <c r="BI35" i="205"/>
  <c r="BH35" i="205"/>
  <c r="BG35" i="205"/>
  <c r="BF35" i="205"/>
  <c r="BE35" i="205"/>
  <c r="BD35" i="205"/>
  <c r="BC35" i="205"/>
  <c r="BB35" i="205"/>
  <c r="AZ35" i="205"/>
  <c r="AY35" i="205"/>
  <c r="BJ35" i="205" s="1"/>
  <c r="AX35" i="205"/>
  <c r="BL35" i="205" s="1"/>
  <c r="BK34" i="205"/>
  <c r="BI34" i="205"/>
  <c r="BH34" i="205"/>
  <c r="BG34" i="205"/>
  <c r="BF34" i="205"/>
  <c r="BE34" i="205"/>
  <c r="BD34" i="205"/>
  <c r="BC34" i="205"/>
  <c r="BB34" i="205"/>
  <c r="W34" i="205" s="1"/>
  <c r="AZ34" i="205"/>
  <c r="AY34" i="205"/>
  <c r="BJ34" i="205" s="1"/>
  <c r="AX34" i="205"/>
  <c r="BL34" i="205" s="1"/>
  <c r="BK33" i="205"/>
  <c r="BJ33" i="205"/>
  <c r="BI33" i="205"/>
  <c r="BH33" i="205"/>
  <c r="BG33" i="205"/>
  <c r="BF33" i="205"/>
  <c r="BE33" i="205"/>
  <c r="BD33" i="205"/>
  <c r="BC33" i="205"/>
  <c r="BB33" i="205"/>
  <c r="AZ33" i="205"/>
  <c r="AY33" i="205"/>
  <c r="AX33" i="205"/>
  <c r="BL33" i="205" s="1"/>
  <c r="BK32" i="205"/>
  <c r="BI32" i="205"/>
  <c r="BH32" i="205"/>
  <c r="BG32" i="205"/>
  <c r="BE32" i="205"/>
  <c r="BD32" i="205"/>
  <c r="BC32" i="205"/>
  <c r="BB32" i="205"/>
  <c r="AZ32" i="205"/>
  <c r="BF32" i="205" s="1"/>
  <c r="AY32" i="205"/>
  <c r="BJ32" i="205" s="1"/>
  <c r="AX32" i="205"/>
  <c r="BL32" i="205" s="1"/>
  <c r="BK31" i="205"/>
  <c r="BI31" i="205"/>
  <c r="BH31" i="205"/>
  <c r="BG31" i="205"/>
  <c r="BF31" i="205"/>
  <c r="BE31" i="205"/>
  <c r="BD31" i="205"/>
  <c r="BC31" i="205"/>
  <c r="BB31" i="205"/>
  <c r="AZ31" i="205"/>
  <c r="AY31" i="205"/>
  <c r="BJ31" i="205" s="1"/>
  <c r="AX31" i="205"/>
  <c r="BL31" i="205" s="1"/>
  <c r="BK30" i="205"/>
  <c r="BI30" i="205"/>
  <c r="BH30" i="205"/>
  <c r="BG30" i="205"/>
  <c r="BE30" i="205"/>
  <c r="BD30" i="205"/>
  <c r="BC30" i="205"/>
  <c r="BB30" i="205"/>
  <c r="AZ30" i="205"/>
  <c r="BF30" i="205" s="1"/>
  <c r="AY30" i="205"/>
  <c r="BJ30" i="205" s="1"/>
  <c r="AX30" i="205"/>
  <c r="BL30" i="205" s="1"/>
  <c r="BK29" i="205"/>
  <c r="BI29" i="205"/>
  <c r="BH29" i="205"/>
  <c r="BG29" i="205"/>
  <c r="BE29" i="205"/>
  <c r="BD29" i="205"/>
  <c r="BC29" i="205"/>
  <c r="BB29" i="205"/>
  <c r="AZ29" i="205"/>
  <c r="BF29" i="205" s="1"/>
  <c r="AY29" i="205"/>
  <c r="BJ29" i="205" s="1"/>
  <c r="AX29" i="205"/>
  <c r="BL29" i="205" s="1"/>
  <c r="BK28" i="205"/>
  <c r="BI28" i="205"/>
  <c r="BH28" i="205"/>
  <c r="BG28" i="205"/>
  <c r="BE28" i="205"/>
  <c r="BD28" i="205"/>
  <c r="BC28" i="205"/>
  <c r="BB28" i="205"/>
  <c r="V28" i="205" s="1"/>
  <c r="AZ28" i="205"/>
  <c r="BF28" i="205" s="1"/>
  <c r="AY28" i="205"/>
  <c r="BJ28" i="205" s="1"/>
  <c r="AX28" i="205"/>
  <c r="BL28" i="205" s="1"/>
  <c r="BK27" i="205"/>
  <c r="BI27" i="205"/>
  <c r="BH27" i="205"/>
  <c r="BG27" i="205"/>
  <c r="BE27" i="205"/>
  <c r="BD27" i="205"/>
  <c r="BC27" i="205"/>
  <c r="BB27" i="205"/>
  <c r="AZ27" i="205"/>
  <c r="BF27" i="205" s="1"/>
  <c r="AY27" i="205"/>
  <c r="BJ27" i="205" s="1"/>
  <c r="AX27" i="205"/>
  <c r="BL27" i="205" s="1"/>
  <c r="BK26" i="205"/>
  <c r="BJ26" i="205"/>
  <c r="BI26" i="205"/>
  <c r="BH26" i="205"/>
  <c r="BG26" i="205"/>
  <c r="BE26" i="205"/>
  <c r="BD26" i="205"/>
  <c r="BC26" i="205"/>
  <c r="BB26" i="205"/>
  <c r="AZ26" i="205"/>
  <c r="BF26" i="205" s="1"/>
  <c r="AY26" i="205"/>
  <c r="AX26" i="205"/>
  <c r="BL26" i="205" s="1"/>
  <c r="BK25" i="205"/>
  <c r="BI25" i="205"/>
  <c r="BH25" i="205"/>
  <c r="BG25" i="205"/>
  <c r="BE25" i="205"/>
  <c r="BD25" i="205"/>
  <c r="BC25" i="205"/>
  <c r="BB25" i="205"/>
  <c r="AZ25" i="205"/>
  <c r="BF25" i="205" s="1"/>
  <c r="AY25" i="205"/>
  <c r="BJ25" i="205" s="1"/>
  <c r="AX25" i="205"/>
  <c r="BL25" i="205" s="1"/>
  <c r="BK24" i="205"/>
  <c r="BJ24" i="205"/>
  <c r="BI24" i="205"/>
  <c r="BH24" i="205"/>
  <c r="BG24" i="205"/>
  <c r="BE24" i="205"/>
  <c r="BD24" i="205"/>
  <c r="BC24" i="205"/>
  <c r="BB24" i="205"/>
  <c r="AZ24" i="205"/>
  <c r="BF24" i="205" s="1"/>
  <c r="AY24" i="205"/>
  <c r="AX24" i="205"/>
  <c r="BL24" i="205" s="1"/>
  <c r="BK23" i="205"/>
  <c r="BI23" i="205"/>
  <c r="BH23" i="205"/>
  <c r="BG23" i="205"/>
  <c r="BE23" i="205"/>
  <c r="BD23" i="205"/>
  <c r="BC23" i="205"/>
  <c r="BB23" i="205"/>
  <c r="AZ23" i="205"/>
  <c r="BF23" i="205" s="1"/>
  <c r="W23" i="205" s="1"/>
  <c r="AY23" i="205"/>
  <c r="BJ23" i="205" s="1"/>
  <c r="AX23" i="205"/>
  <c r="BL23" i="205" s="1"/>
  <c r="BL22" i="205"/>
  <c r="BK22" i="205"/>
  <c r="BI22" i="205"/>
  <c r="BH22" i="205"/>
  <c r="BG22" i="205"/>
  <c r="BE22" i="205"/>
  <c r="BD22" i="205"/>
  <c r="BC22" i="205"/>
  <c r="BB22" i="205"/>
  <c r="AZ22" i="205"/>
  <c r="BF22" i="205" s="1"/>
  <c r="BR22" i="205" s="1"/>
  <c r="AY22" i="205"/>
  <c r="BJ22" i="205" s="1"/>
  <c r="AX22" i="205"/>
  <c r="BK21" i="205"/>
  <c r="BI21" i="205"/>
  <c r="BH21" i="205"/>
  <c r="BG21" i="205"/>
  <c r="BE21" i="205"/>
  <c r="BD21" i="205"/>
  <c r="BC21" i="205"/>
  <c r="BB21" i="205"/>
  <c r="AZ21" i="205"/>
  <c r="BF21" i="205" s="1"/>
  <c r="AY21" i="205"/>
  <c r="BJ21" i="205" s="1"/>
  <c r="AX21" i="205"/>
  <c r="BL21" i="205" s="1"/>
  <c r="BL20" i="205"/>
  <c r="BK20" i="205"/>
  <c r="BJ20" i="205"/>
  <c r="BV20" i="205" s="1"/>
  <c r="BI20" i="205"/>
  <c r="BH20" i="205"/>
  <c r="BG20" i="205"/>
  <c r="BF20" i="205"/>
  <c r="BE20" i="205"/>
  <c r="BD20" i="205"/>
  <c r="BC20" i="205"/>
  <c r="BB20" i="205"/>
  <c r="AZ20" i="205"/>
  <c r="AY20" i="205"/>
  <c r="AX20" i="205"/>
  <c r="BK19" i="205"/>
  <c r="BI19" i="205"/>
  <c r="BH19" i="205"/>
  <c r="BG19" i="205"/>
  <c r="BF19" i="205"/>
  <c r="BE19" i="205"/>
  <c r="BD19" i="205"/>
  <c r="BC19" i="205"/>
  <c r="BB19" i="205"/>
  <c r="AZ19" i="205"/>
  <c r="AY19" i="205"/>
  <c r="BJ19" i="205" s="1"/>
  <c r="BV19" i="205" s="1"/>
  <c r="AX19" i="205"/>
  <c r="BL19" i="205" s="1"/>
  <c r="BK18" i="205"/>
  <c r="BI18" i="205"/>
  <c r="BH18" i="205"/>
  <c r="BG18" i="205"/>
  <c r="BE18" i="205"/>
  <c r="BD18" i="205"/>
  <c r="BC18" i="205"/>
  <c r="BB18" i="205"/>
  <c r="AZ18" i="205"/>
  <c r="BF18" i="205" s="1"/>
  <c r="AY18" i="205"/>
  <c r="BJ18" i="205" s="1"/>
  <c r="BV18" i="205" s="1"/>
  <c r="AX18" i="205"/>
  <c r="BL18" i="205" s="1"/>
  <c r="BK17" i="205"/>
  <c r="BI17" i="205"/>
  <c r="BH17" i="205"/>
  <c r="BG17" i="205"/>
  <c r="BE17" i="205"/>
  <c r="BD17" i="205"/>
  <c r="BC17" i="205"/>
  <c r="BB17" i="205"/>
  <c r="AZ17" i="205"/>
  <c r="BF17" i="205" s="1"/>
  <c r="AY17" i="205"/>
  <c r="BJ17" i="205" s="1"/>
  <c r="BV17" i="205" s="1"/>
  <c r="AX17" i="205"/>
  <c r="BL17" i="205" s="1"/>
  <c r="BK16" i="205"/>
  <c r="BI16" i="205"/>
  <c r="BH16" i="205"/>
  <c r="X16" i="205" s="1"/>
  <c r="BG16" i="205"/>
  <c r="BF16" i="205"/>
  <c r="BE16" i="205"/>
  <c r="BD16" i="205"/>
  <c r="BC16" i="205"/>
  <c r="BB16" i="205"/>
  <c r="BU16" i="205" s="1"/>
  <c r="AZ16" i="205"/>
  <c r="AY16" i="205"/>
  <c r="BJ16" i="205" s="1"/>
  <c r="AX16" i="205"/>
  <c r="BL16" i="205" s="1"/>
  <c r="BK15" i="205"/>
  <c r="BI15" i="205"/>
  <c r="BH15" i="205"/>
  <c r="BG15" i="205"/>
  <c r="BE15" i="205"/>
  <c r="BD15" i="205"/>
  <c r="BC15" i="205"/>
  <c r="BB15" i="205"/>
  <c r="AZ15" i="205"/>
  <c r="BF15" i="205" s="1"/>
  <c r="AY15" i="205"/>
  <c r="BJ15" i="205" s="1"/>
  <c r="AX15" i="205"/>
  <c r="BL15" i="205" s="1"/>
  <c r="BK14" i="205"/>
  <c r="BJ14" i="205"/>
  <c r="BI14" i="205"/>
  <c r="BH14" i="205"/>
  <c r="BG14" i="205"/>
  <c r="BE14" i="205"/>
  <c r="BD14" i="205"/>
  <c r="BC14" i="205"/>
  <c r="BB14" i="205"/>
  <c r="AZ14" i="205"/>
  <c r="BF14" i="205" s="1"/>
  <c r="AY14" i="205"/>
  <c r="AX14" i="205"/>
  <c r="BL14" i="205" s="1"/>
  <c r="BK13" i="205"/>
  <c r="BI13" i="205"/>
  <c r="BH13" i="205"/>
  <c r="BG13" i="205"/>
  <c r="BE13" i="205"/>
  <c r="BD13" i="205"/>
  <c r="BC13" i="205"/>
  <c r="BB13" i="205"/>
  <c r="AZ13" i="205"/>
  <c r="BF13" i="205" s="1"/>
  <c r="AY13" i="205"/>
  <c r="BJ13" i="205" s="1"/>
  <c r="AX13" i="205"/>
  <c r="BL13" i="205" s="1"/>
  <c r="BK12" i="205"/>
  <c r="BJ12" i="205"/>
  <c r="BI12" i="205"/>
  <c r="BH12" i="205"/>
  <c r="BG12" i="205"/>
  <c r="BE12" i="205"/>
  <c r="BD12" i="205"/>
  <c r="BC12" i="205"/>
  <c r="BB12" i="205"/>
  <c r="AZ12" i="205"/>
  <c r="BF12" i="205" s="1"/>
  <c r="AY12" i="205"/>
  <c r="AX12" i="205"/>
  <c r="BL12" i="205" s="1"/>
  <c r="BL11" i="205"/>
  <c r="BK11" i="205"/>
  <c r="BI11" i="205"/>
  <c r="BH11" i="205"/>
  <c r="BG11" i="205"/>
  <c r="BF11" i="205"/>
  <c r="BE11" i="205"/>
  <c r="BD11" i="205"/>
  <c r="BC11" i="205"/>
  <c r="BB11" i="205"/>
  <c r="AZ11" i="205"/>
  <c r="AY11" i="205"/>
  <c r="BJ11" i="205" s="1"/>
  <c r="BV11" i="205" s="1"/>
  <c r="AX11" i="205"/>
  <c r="BK10" i="205"/>
  <c r="BI10" i="205"/>
  <c r="BH10" i="205"/>
  <c r="BG10" i="205"/>
  <c r="BF10" i="205"/>
  <c r="BE10" i="205"/>
  <c r="BD10" i="205"/>
  <c r="BC10" i="205"/>
  <c r="BB10" i="205"/>
  <c r="AZ10" i="205"/>
  <c r="AY10" i="205"/>
  <c r="BJ10" i="205" s="1"/>
  <c r="BV10" i="205" s="1"/>
  <c r="AX10" i="205"/>
  <c r="BL10" i="205" s="1"/>
  <c r="BK9" i="205"/>
  <c r="BI9" i="205"/>
  <c r="BH9" i="205"/>
  <c r="BG9" i="205"/>
  <c r="BE9" i="205"/>
  <c r="BD9" i="205"/>
  <c r="BC9" i="205"/>
  <c r="BB9" i="205"/>
  <c r="AZ9" i="205"/>
  <c r="BF9" i="205" s="1"/>
  <c r="AY9" i="205"/>
  <c r="BJ9" i="205" s="1"/>
  <c r="BV9" i="205" s="1"/>
  <c r="AX9" i="205"/>
  <c r="BL9" i="205" s="1"/>
  <c r="BK8" i="205"/>
  <c r="BI8" i="205"/>
  <c r="BH8" i="205"/>
  <c r="BG8" i="205"/>
  <c r="BE8" i="205"/>
  <c r="BD8" i="205"/>
  <c r="BC8" i="205"/>
  <c r="BB8" i="205"/>
  <c r="AZ8" i="205"/>
  <c r="BF8" i="205" s="1"/>
  <c r="AY8" i="205"/>
  <c r="BJ8" i="205" s="1"/>
  <c r="AX8" i="205"/>
  <c r="BL8" i="205" s="1"/>
  <c r="BK7" i="205"/>
  <c r="BI7" i="205"/>
  <c r="BH7" i="205"/>
  <c r="BG7" i="205"/>
  <c r="BF7" i="205"/>
  <c r="BE7" i="205"/>
  <c r="BD7" i="205"/>
  <c r="BC7" i="205"/>
  <c r="BB7" i="205"/>
  <c r="AY7" i="205"/>
  <c r="BJ7" i="205" s="1"/>
  <c r="AX7" i="205"/>
  <c r="BL7" i="205" s="1"/>
  <c r="AH30" i="62"/>
  <c r="AG30" i="62"/>
  <c r="AH18" i="62"/>
  <c r="V18" i="62"/>
  <c r="BU25" i="205" l="1"/>
  <c r="BV26" i="205"/>
  <c r="X48" i="205"/>
  <c r="BR21" i="205"/>
  <c r="Z26" i="205"/>
  <c r="BT30" i="205"/>
  <c r="BO37" i="205"/>
  <c r="V21" i="205"/>
  <c r="W29" i="205"/>
  <c r="V19" i="205"/>
  <c r="BQ27" i="205"/>
  <c r="BW27" i="205"/>
  <c r="BT39" i="205"/>
  <c r="V8" i="205"/>
  <c r="BU8" i="205"/>
  <c r="W9" i="205"/>
  <c r="BT9" i="205"/>
  <c r="BS11" i="205"/>
  <c r="Y12" i="205"/>
  <c r="BQ13" i="205"/>
  <c r="BQ14" i="205"/>
  <c r="X15" i="205"/>
  <c r="BW15" i="205"/>
  <c r="BO16" i="205"/>
  <c r="BW17" i="205"/>
  <c r="BW18" i="205"/>
  <c r="BU21" i="205"/>
  <c r="BU27" i="205"/>
  <c r="BW28" i="205"/>
  <c r="BQ33" i="205"/>
  <c r="BQ37" i="205"/>
  <c r="BV41" i="205"/>
  <c r="BP42" i="205"/>
  <c r="BW42" i="205"/>
  <c r="BP44" i="205"/>
  <c r="BU45" i="205"/>
  <c r="BT45" i="205"/>
  <c r="BO48" i="205"/>
  <c r="BR11" i="205"/>
  <c r="BP19" i="205"/>
  <c r="BQ8" i="205"/>
  <c r="BU11" i="205"/>
  <c r="BV13" i="205"/>
  <c r="BS14" i="205"/>
  <c r="BU15" i="205"/>
  <c r="BQ17" i="205"/>
  <c r="BO18" i="205"/>
  <c r="BR20" i="205"/>
  <c r="BV23" i="205"/>
  <c r="Y25" i="205"/>
  <c r="BP26" i="205"/>
  <c r="BT31" i="205"/>
  <c r="W36" i="205"/>
  <c r="BU36" i="205"/>
  <c r="BV37" i="205"/>
  <c r="BW39" i="205"/>
  <c r="BQ43" i="205"/>
  <c r="BV47" i="205"/>
  <c r="BP48" i="205"/>
  <c r="BW48" i="205"/>
  <c r="BW53" i="205"/>
  <c r="BT53" i="205"/>
  <c r="BW47" i="205"/>
  <c r="BP9" i="205"/>
  <c r="BT10" i="205"/>
  <c r="BU10" i="205"/>
  <c r="BR12" i="205"/>
  <c r="BT12" i="205"/>
  <c r="BR14" i="205"/>
  <c r="BR19" i="205"/>
  <c r="BS21" i="205"/>
  <c r="BO36" i="205"/>
  <c r="S36" i="205" s="1"/>
  <c r="BS38" i="205"/>
  <c r="BN41" i="205"/>
  <c r="BT41" i="205"/>
  <c r="BS42" i="205"/>
  <c r="BV43" i="205"/>
  <c r="BW45" i="205"/>
  <c r="BQ49" i="205"/>
  <c r="BO53" i="205"/>
  <c r="BR18" i="205"/>
  <c r="BN30" i="205"/>
  <c r="BW37" i="205"/>
  <c r="BU39" i="205"/>
  <c r="BO42" i="205"/>
  <c r="Y49" i="205"/>
  <c r="BV7" i="205"/>
  <c r="BW10" i="205"/>
  <c r="Y11" i="205"/>
  <c r="Z12" i="205"/>
  <c r="BV16" i="205"/>
  <c r="BR16" i="205"/>
  <c r="BS17" i="205"/>
  <c r="BQ18" i="205"/>
  <c r="BU19" i="205"/>
  <c r="BQ21" i="205"/>
  <c r="BW21" i="205"/>
  <c r="BW23" i="205"/>
  <c r="BT24" i="205"/>
  <c r="BO25" i="205"/>
  <c r="BV29" i="205"/>
  <c r="BR33" i="205"/>
  <c r="BV35" i="205"/>
  <c r="X36" i="205"/>
  <c r="BP36" i="205"/>
  <c r="BW36" i="205"/>
  <c r="BR38" i="205"/>
  <c r="BW40" i="205"/>
  <c r="BO41" i="205"/>
  <c r="BU41" i="205"/>
  <c r="BS44" i="205"/>
  <c r="BN47" i="205"/>
  <c r="BT47" i="205"/>
  <c r="BS48" i="205"/>
  <c r="BV49" i="205"/>
  <c r="BT18" i="205"/>
  <c r="BQ20" i="205"/>
  <c r="BS36" i="205"/>
  <c r="BP37" i="205"/>
  <c r="BP38" i="205"/>
  <c r="BS8" i="205"/>
  <c r="BQ10" i="205"/>
  <c r="BO12" i="205"/>
  <c r="BV12" i="205"/>
  <c r="BQ19" i="205"/>
  <c r="BW19" i="205"/>
  <c r="BS30" i="205"/>
  <c r="BQ36" i="205"/>
  <c r="BN36" i="205"/>
  <c r="W41" i="205"/>
  <c r="BW41" i="205"/>
  <c r="Y43" i="205"/>
  <c r="BR44" i="205"/>
  <c r="BW46" i="205"/>
  <c r="BO47" i="205"/>
  <c r="BU47" i="205"/>
  <c r="BT48" i="205"/>
  <c r="Y7" i="205"/>
  <c r="BR17" i="205"/>
  <c r="BU17" i="205"/>
  <c r="BN17" i="205"/>
  <c r="X17" i="205"/>
  <c r="BT17" i="205"/>
  <c r="BW7" i="205"/>
  <c r="BT7" i="205"/>
  <c r="BR8" i="205"/>
  <c r="BN8" i="205"/>
  <c r="X8" i="205"/>
  <c r="BT8" i="205"/>
  <c r="BW13" i="205"/>
  <c r="BW14" i="205"/>
  <c r="W17" i="205"/>
  <c r="BR13" i="205"/>
  <c r="BV15" i="205"/>
  <c r="V15" i="205"/>
  <c r="BQ15" i="205"/>
  <c r="Y15" i="205"/>
  <c r="BT15" i="205"/>
  <c r="BP13" i="205"/>
  <c r="BU13" i="205"/>
  <c r="BV14" i="205"/>
  <c r="BO9" i="205"/>
  <c r="Z10" i="205"/>
  <c r="BU18" i="205"/>
  <c r="Y22" i="205"/>
  <c r="BT22" i="205"/>
  <c r="BN22" i="205"/>
  <c r="X22" i="205"/>
  <c r="BQ22" i="205"/>
  <c r="BS31" i="205"/>
  <c r="W31" i="205"/>
  <c r="BR31" i="205"/>
  <c r="V31" i="205"/>
  <c r="BW31" i="205"/>
  <c r="BQ31" i="205"/>
  <c r="BV31" i="205"/>
  <c r="BP31" i="205"/>
  <c r="Z31" i="205"/>
  <c r="BN31" i="205"/>
  <c r="X31" i="205"/>
  <c r="Z7" i="205"/>
  <c r="BP7" i="205"/>
  <c r="BT11" i="205"/>
  <c r="BQ12" i="205"/>
  <c r="Y13" i="205"/>
  <c r="BQ7" i="205"/>
  <c r="BS9" i="205"/>
  <c r="X10" i="205"/>
  <c r="BN10" i="205"/>
  <c r="BR7" i="205"/>
  <c r="W8" i="205"/>
  <c r="X9" i="205"/>
  <c r="BN9" i="205"/>
  <c r="Y10" i="205"/>
  <c r="BO10" i="205"/>
  <c r="Z11" i="205"/>
  <c r="BP11" i="205"/>
  <c r="Z14" i="205"/>
  <c r="BO14" i="205"/>
  <c r="Y14" i="205"/>
  <c r="BU14" i="205"/>
  <c r="Z15" i="205"/>
  <c r="BO15" i="205"/>
  <c r="W16" i="205"/>
  <c r="BO19" i="205"/>
  <c r="Z20" i="205"/>
  <c r="BT20" i="205"/>
  <c r="BN20" i="205"/>
  <c r="X20" i="205"/>
  <c r="BO20" i="205"/>
  <c r="Y20" i="205"/>
  <c r="BU20" i="205"/>
  <c r="W22" i="205"/>
  <c r="BW22" i="205"/>
  <c r="BS24" i="205"/>
  <c r="BS25" i="205"/>
  <c r="W25" i="205"/>
  <c r="BR25" i="205"/>
  <c r="V25" i="205"/>
  <c r="BW25" i="205"/>
  <c r="BQ25" i="205"/>
  <c r="BV25" i="205"/>
  <c r="BP25" i="205"/>
  <c r="Z25" i="205"/>
  <c r="BN25" i="205"/>
  <c r="X25" i="205"/>
  <c r="BT25" i="205"/>
  <c r="BT26" i="205"/>
  <c r="BN26" i="205"/>
  <c r="X26" i="205"/>
  <c r="BS26" i="205"/>
  <c r="W26" i="205"/>
  <c r="BR26" i="205"/>
  <c r="V26" i="205"/>
  <c r="BW26" i="205"/>
  <c r="BQ26" i="205"/>
  <c r="BO26" i="205"/>
  <c r="Y26" i="205"/>
  <c r="BU26" i="205"/>
  <c r="Y27" i="205"/>
  <c r="BT27" i="205"/>
  <c r="BN27" i="205"/>
  <c r="X27" i="205"/>
  <c r="BS27" i="205"/>
  <c r="W27" i="205"/>
  <c r="BR27" i="205"/>
  <c r="V27" i="205"/>
  <c r="BP27" i="205"/>
  <c r="BV27" i="205"/>
  <c r="BV28" i="205"/>
  <c r="BU31" i="205"/>
  <c r="X33" i="205"/>
  <c r="BV50" i="205"/>
  <c r="BS7" i="205"/>
  <c r="BU12" i="205"/>
  <c r="BS13" i="205"/>
  <c r="BP16" i="205"/>
  <c r="BO32" i="205"/>
  <c r="BN32" i="205"/>
  <c r="X32" i="205"/>
  <c r="BT32" i="205"/>
  <c r="W32" i="205"/>
  <c r="BS32" i="205"/>
  <c r="V32" i="205"/>
  <c r="BR32" i="205"/>
  <c r="Y32" i="205"/>
  <c r="BU32" i="205"/>
  <c r="X7" i="205"/>
  <c r="BN7" i="205"/>
  <c r="Y8" i="205"/>
  <c r="BO8" i="205"/>
  <c r="Z9" i="205"/>
  <c r="V11" i="205"/>
  <c r="W12" i="205"/>
  <c r="BS12" i="205"/>
  <c r="V13" i="205"/>
  <c r="BP15" i="205"/>
  <c r="BR15" i="205"/>
  <c r="Y16" i="205"/>
  <c r="Y17" i="205"/>
  <c r="V17" i="205"/>
  <c r="BO17" i="205"/>
  <c r="V18" i="205"/>
  <c r="BS18" i="205"/>
  <c r="Y19" i="205"/>
  <c r="BS19" i="205"/>
  <c r="W19" i="205"/>
  <c r="BN19" i="205"/>
  <c r="X19" i="205"/>
  <c r="BT19" i="205"/>
  <c r="W21" i="205"/>
  <c r="BV22" i="205"/>
  <c r="Y23" i="205"/>
  <c r="BT23" i="205"/>
  <c r="BN23" i="205"/>
  <c r="X23" i="205"/>
  <c r="BR23" i="205"/>
  <c r="BS23" i="205"/>
  <c r="V24" i="205"/>
  <c r="BP28" i="205"/>
  <c r="BR30" i="205"/>
  <c r="Y30" i="205"/>
  <c r="Z32" i="205"/>
  <c r="BP32" i="205"/>
  <c r="BV32" i="205"/>
  <c r="BP34" i="205"/>
  <c r="BO34" i="205"/>
  <c r="Y34" i="205"/>
  <c r="BR34" i="205"/>
  <c r="Z34" i="205"/>
  <c r="V34" i="205"/>
  <c r="BU34" i="205"/>
  <c r="W7" i="205"/>
  <c r="BS20" i="205"/>
  <c r="BR24" i="205"/>
  <c r="Y24" i="205"/>
  <c r="BQ9" i="205"/>
  <c r="BR10" i="205"/>
  <c r="W11" i="205"/>
  <c r="X12" i="205"/>
  <c r="BP12" i="205"/>
  <c r="BW12" i="205"/>
  <c r="W13" i="205"/>
  <c r="BO13" i="205"/>
  <c r="V14" i="205"/>
  <c r="BT14" i="205"/>
  <c r="BS15" i="205"/>
  <c r="Z16" i="205"/>
  <c r="BW16" i="205"/>
  <c r="BS16" i="205"/>
  <c r="Z17" i="205"/>
  <c r="BP17" i="205"/>
  <c r="X18" i="205"/>
  <c r="BP18" i="205"/>
  <c r="Z19" i="205"/>
  <c r="BW20" i="205"/>
  <c r="Y21" i="205"/>
  <c r="BT21" i="205"/>
  <c r="BN21" i="205"/>
  <c r="X21" i="205"/>
  <c r="BP21" i="205"/>
  <c r="BV21" i="205"/>
  <c r="BS22" i="205"/>
  <c r="Y29" i="205"/>
  <c r="BT29" i="205"/>
  <c r="BN29" i="205"/>
  <c r="X29" i="205"/>
  <c r="BR29" i="205"/>
  <c r="BS29" i="205"/>
  <c r="V30" i="205"/>
  <c r="Y31" i="205"/>
  <c r="BW32" i="205"/>
  <c r="Y9" i="205"/>
  <c r="BU9" i="205"/>
  <c r="BW11" i="205"/>
  <c r="BN18" i="205"/>
  <c r="BO7" i="205"/>
  <c r="Z8" i="205"/>
  <c r="BP8" i="205"/>
  <c r="BW9" i="205"/>
  <c r="BW8" i="205"/>
  <c r="V9" i="205"/>
  <c r="BS10" i="205"/>
  <c r="X11" i="205"/>
  <c r="BN11" i="205"/>
  <c r="BT13" i="205"/>
  <c r="W14" i="205"/>
  <c r="BN14" i="205"/>
  <c r="BQ16" i="205"/>
  <c r="BT16" i="205"/>
  <c r="Y18" i="205"/>
  <c r="W18" i="205"/>
  <c r="V20" i="205"/>
  <c r="BP20" i="205"/>
  <c r="BP22" i="205"/>
  <c r="X24" i="205"/>
  <c r="BQ32" i="205"/>
  <c r="BN33" i="205"/>
  <c r="Z33" i="205"/>
  <c r="BO33" i="205"/>
  <c r="V33" i="205"/>
  <c r="BW33" i="205"/>
  <c r="BU33" i="205"/>
  <c r="Y33" i="205"/>
  <c r="W33" i="205"/>
  <c r="BT33" i="205"/>
  <c r="BR50" i="205"/>
  <c r="Z50" i="205"/>
  <c r="Z52" i="205"/>
  <c r="W52" i="205"/>
  <c r="BQ52" i="205"/>
  <c r="V52" i="205"/>
  <c r="BR52" i="205"/>
  <c r="BP10" i="205"/>
  <c r="BQ11" i="205"/>
  <c r="V12" i="205"/>
  <c r="BN12" i="205"/>
  <c r="BU7" i="205"/>
  <c r="BV8" i="205"/>
  <c r="V10" i="205"/>
  <c r="AA10" i="205" s="1"/>
  <c r="BR9" i="205"/>
  <c r="W10" i="205"/>
  <c r="BN13" i="205"/>
  <c r="X13" i="205"/>
  <c r="BO11" i="205"/>
  <c r="Z13" i="205"/>
  <c r="X14" i="205"/>
  <c r="BP14" i="205"/>
  <c r="W15" i="205"/>
  <c r="BN15" i="205"/>
  <c r="V16" i="205"/>
  <c r="AA16" i="205" s="1"/>
  <c r="BN16" i="205"/>
  <c r="Z18" i="205"/>
  <c r="W20" i="205"/>
  <c r="V22" i="205"/>
  <c r="BN24" i="205"/>
  <c r="Y28" i="205"/>
  <c r="AA28" i="205" s="1"/>
  <c r="BT28" i="205"/>
  <c r="BN28" i="205"/>
  <c r="X28" i="205"/>
  <c r="BS28" i="205"/>
  <c r="W28" i="205"/>
  <c r="BQ28" i="205"/>
  <c r="BR28" i="205"/>
  <c r="BW29" i="205"/>
  <c r="X30" i="205"/>
  <c r="BO31" i="205"/>
  <c r="BR35" i="205"/>
  <c r="W35" i="205"/>
  <c r="BS35" i="205"/>
  <c r="Z21" i="205"/>
  <c r="V23" i="205"/>
  <c r="W24" i="205"/>
  <c r="Z27" i="205"/>
  <c r="V29" i="205"/>
  <c r="W30" i="205"/>
  <c r="BS33" i="205"/>
  <c r="BN34" i="205"/>
  <c r="BT34" i="205"/>
  <c r="BR36" i="205"/>
  <c r="V36" i="205"/>
  <c r="BQ38" i="205"/>
  <c r="BS39" i="205"/>
  <c r="BP40" i="205"/>
  <c r="BU40" i="205"/>
  <c r="BR41" i="205"/>
  <c r="BS41" i="205"/>
  <c r="W42" i="205"/>
  <c r="BU42" i="205"/>
  <c r="BP43" i="205"/>
  <c r="BW43" i="205"/>
  <c r="BQ44" i="205"/>
  <c r="BS45" i="205"/>
  <c r="BP46" i="205"/>
  <c r="BU46" i="205"/>
  <c r="BR47" i="205"/>
  <c r="BS47" i="205"/>
  <c r="W48" i="205"/>
  <c r="BU48" i="205"/>
  <c r="BP49" i="205"/>
  <c r="BW49" i="205"/>
  <c r="BS50" i="205"/>
  <c r="BU51" i="205"/>
  <c r="BT51" i="205"/>
  <c r="BW52" i="205"/>
  <c r="BO24" i="205"/>
  <c r="BU24" i="205"/>
  <c r="BO30" i="205"/>
  <c r="R30" i="205" s="1"/>
  <c r="BU30" i="205"/>
  <c r="BW34" i="205"/>
  <c r="Z40" i="205"/>
  <c r="W40" i="205"/>
  <c r="BQ40" i="205"/>
  <c r="BR40" i="205"/>
  <c r="T41" i="205"/>
  <c r="R41" i="205"/>
  <c r="BR43" i="205"/>
  <c r="BO43" i="205"/>
  <c r="Z46" i="205"/>
  <c r="W46" i="205"/>
  <c r="BQ46" i="205"/>
  <c r="BR46" i="205"/>
  <c r="S47" i="205"/>
  <c r="BR49" i="205"/>
  <c r="BU49" i="205"/>
  <c r="BU50" i="205"/>
  <c r="Y51" i="205"/>
  <c r="W51" i="205"/>
  <c r="V51" i="205"/>
  <c r="BP51" i="205"/>
  <c r="BV51" i="205"/>
  <c r="BV52" i="205"/>
  <c r="BU53" i="205"/>
  <c r="BO23" i="205"/>
  <c r="BU23" i="205"/>
  <c r="Z24" i="205"/>
  <c r="BP24" i="205"/>
  <c r="BV24" i="205"/>
  <c r="BO29" i="205"/>
  <c r="BU29" i="205"/>
  <c r="Z30" i="205"/>
  <c r="BP30" i="205"/>
  <c r="BV30" i="205"/>
  <c r="BP33" i="205"/>
  <c r="BV33" i="205"/>
  <c r="BQ34" i="205"/>
  <c r="BN35" i="205"/>
  <c r="BT35" i="205"/>
  <c r="BR37" i="205"/>
  <c r="BU37" i="205"/>
  <c r="BU38" i="205"/>
  <c r="Y39" i="205"/>
  <c r="V39" i="205"/>
  <c r="BP39" i="205"/>
  <c r="BV39" i="205"/>
  <c r="BV40" i="205"/>
  <c r="BQ42" i="205"/>
  <c r="BN42" i="205"/>
  <c r="BU43" i="205"/>
  <c r="BU44" i="205"/>
  <c r="Y45" i="205"/>
  <c r="W45" i="205"/>
  <c r="V45" i="205"/>
  <c r="BP45" i="205"/>
  <c r="BV45" i="205"/>
  <c r="BV46" i="205"/>
  <c r="BQ48" i="205"/>
  <c r="BN48" i="205"/>
  <c r="BT50" i="205"/>
  <c r="BN50" i="205"/>
  <c r="X50" i="205"/>
  <c r="W50" i="205"/>
  <c r="V50" i="205"/>
  <c r="BO50" i="205"/>
  <c r="Y50" i="205"/>
  <c r="BS52" i="205"/>
  <c r="W53" i="205"/>
  <c r="BP53" i="205"/>
  <c r="BO22" i="205"/>
  <c r="BU22" i="205"/>
  <c r="Z23" i="205"/>
  <c r="BP23" i="205"/>
  <c r="BQ24" i="205"/>
  <c r="BW24" i="205"/>
  <c r="BO28" i="205"/>
  <c r="BU28" i="205"/>
  <c r="Z29" i="205"/>
  <c r="BP29" i="205"/>
  <c r="BQ30" i="205"/>
  <c r="BW30" i="205"/>
  <c r="BV34" i="205"/>
  <c r="BO35" i="205"/>
  <c r="BU35" i="205"/>
  <c r="T36" i="205"/>
  <c r="BT38" i="205"/>
  <c r="BN38" i="205"/>
  <c r="X38" i="205"/>
  <c r="W38" i="205"/>
  <c r="V38" i="205"/>
  <c r="BO38" i="205"/>
  <c r="Y38" i="205"/>
  <c r="BS40" i="205"/>
  <c r="BT42" i="205"/>
  <c r="BS43" i="205"/>
  <c r="W43" i="205"/>
  <c r="V43" i="205"/>
  <c r="Z43" i="205"/>
  <c r="BN43" i="205"/>
  <c r="X43" i="205"/>
  <c r="BT43" i="205"/>
  <c r="BT44" i="205"/>
  <c r="BN44" i="205"/>
  <c r="X44" i="205"/>
  <c r="W44" i="205"/>
  <c r="V44" i="205"/>
  <c r="BO44" i="205"/>
  <c r="Y44" i="205"/>
  <c r="BS46" i="205"/>
  <c r="BS49" i="205"/>
  <c r="W49" i="205"/>
  <c r="V49" i="205"/>
  <c r="Z49" i="205"/>
  <c r="BN49" i="205"/>
  <c r="X49" i="205"/>
  <c r="BT49" i="205"/>
  <c r="BW50" i="205"/>
  <c r="BR51" i="205"/>
  <c r="BQ51" i="205"/>
  <c r="BN52" i="205"/>
  <c r="BT52" i="205"/>
  <c r="BO21" i="205"/>
  <c r="Z22" i="205"/>
  <c r="BQ23" i="205"/>
  <c r="BO27" i="205"/>
  <c r="Z28" i="205"/>
  <c r="BQ29" i="205"/>
  <c r="BS34" i="205"/>
  <c r="BW35" i="205"/>
  <c r="BT36" i="205"/>
  <c r="R36" i="205" s="1"/>
  <c r="BS37" i="205"/>
  <c r="W37" i="205"/>
  <c r="V37" i="205"/>
  <c r="Z37" i="205"/>
  <c r="BN37" i="205"/>
  <c r="X37" i="205"/>
  <c r="BT37" i="205"/>
  <c r="Z38" i="205"/>
  <c r="BW38" i="205"/>
  <c r="BR39" i="205"/>
  <c r="BQ39" i="205"/>
  <c r="BN40" i="205"/>
  <c r="BT40" i="205"/>
  <c r="BR42" i="205"/>
  <c r="V42" i="205"/>
  <c r="Z44" i="205"/>
  <c r="BW44" i="205"/>
  <c r="BR45" i="205"/>
  <c r="BQ45" i="205"/>
  <c r="BN46" i="205"/>
  <c r="BT46" i="205"/>
  <c r="BR48" i="205"/>
  <c r="V48" i="205"/>
  <c r="BQ50" i="205"/>
  <c r="BP50" i="205"/>
  <c r="BS51" i="205"/>
  <c r="BW51" i="205"/>
  <c r="BP52" i="205"/>
  <c r="BU52" i="205"/>
  <c r="BR53" i="205"/>
  <c r="BS53" i="205"/>
  <c r="V35" i="205"/>
  <c r="Z39" i="205"/>
  <c r="V41" i="205"/>
  <c r="Z45" i="205"/>
  <c r="V47" i="205"/>
  <c r="Z51" i="205"/>
  <c r="V53" i="205"/>
  <c r="X35" i="205"/>
  <c r="Y36" i="205"/>
  <c r="X41" i="205"/>
  <c r="Y42" i="205"/>
  <c r="X47" i="205"/>
  <c r="Y48" i="205"/>
  <c r="X53" i="205"/>
  <c r="BN53" i="205"/>
  <c r="X34" i="205"/>
  <c r="Y35" i="205"/>
  <c r="Z36" i="205"/>
  <c r="W39" i="205"/>
  <c r="X40" i="205"/>
  <c r="Y41" i="205"/>
  <c r="Z42" i="205"/>
  <c r="X46" i="205"/>
  <c r="Y47" i="205"/>
  <c r="Z48" i="205"/>
  <c r="X52" i="205"/>
  <c r="Y53" i="205"/>
  <c r="Z35" i="205"/>
  <c r="BP35" i="205"/>
  <c r="X39" i="205"/>
  <c r="BN39" i="205"/>
  <c r="Y40" i="205"/>
  <c r="BO40" i="205"/>
  <c r="Z41" i="205"/>
  <c r="BP41" i="205"/>
  <c r="X45" i="205"/>
  <c r="BN45" i="205"/>
  <c r="Y46" i="205"/>
  <c r="BO46" i="205"/>
  <c r="Z47" i="205"/>
  <c r="BP47" i="205"/>
  <c r="Q47" i="205" s="1"/>
  <c r="X51" i="205"/>
  <c r="BN51" i="205"/>
  <c r="Y52" i="205"/>
  <c r="BO52" i="205"/>
  <c r="Z53" i="205"/>
  <c r="BQ35" i="205"/>
  <c r="BO39" i="205"/>
  <c r="BQ41" i="205"/>
  <c r="BO45" i="205"/>
  <c r="BQ47" i="205"/>
  <c r="BO51" i="205"/>
  <c r="BQ53" i="205"/>
  <c r="AA21" i="205" l="1"/>
  <c r="AA48" i="205"/>
  <c r="AA46" i="205"/>
  <c r="AA12" i="205"/>
  <c r="S30" i="205"/>
  <c r="S41" i="205"/>
  <c r="P36" i="205"/>
  <c r="AA32" i="205"/>
  <c r="R47" i="205"/>
  <c r="AA40" i="205"/>
  <c r="AA19" i="205"/>
  <c r="AA8" i="205"/>
  <c r="AA43" i="205"/>
  <c r="P41" i="205"/>
  <c r="R51" i="205"/>
  <c r="Q51" i="205"/>
  <c r="P51" i="205"/>
  <c r="S51" i="205"/>
  <c r="T51" i="205"/>
  <c r="R45" i="205"/>
  <c r="Q45" i="205"/>
  <c r="P45" i="205"/>
  <c r="S45" i="205"/>
  <c r="T45" i="205"/>
  <c r="R39" i="205"/>
  <c r="Q39" i="205"/>
  <c r="P39" i="205"/>
  <c r="S39" i="205"/>
  <c r="T39" i="205"/>
  <c r="AA53" i="205"/>
  <c r="AA35" i="205"/>
  <c r="S46" i="205"/>
  <c r="R46" i="205"/>
  <c r="Q46" i="205"/>
  <c r="P46" i="205"/>
  <c r="T46" i="205"/>
  <c r="S52" i="205"/>
  <c r="R52" i="205"/>
  <c r="Q52" i="205"/>
  <c r="P52" i="205"/>
  <c r="T52" i="205"/>
  <c r="P49" i="205"/>
  <c r="T49" i="205"/>
  <c r="S49" i="205"/>
  <c r="Q49" i="205"/>
  <c r="R49" i="205"/>
  <c r="AA38" i="205"/>
  <c r="P47" i="205"/>
  <c r="T47" i="205"/>
  <c r="S28" i="205"/>
  <c r="R28" i="205"/>
  <c r="Q28" i="205"/>
  <c r="P28" i="205"/>
  <c r="T28" i="205"/>
  <c r="T23" i="205"/>
  <c r="S23" i="205"/>
  <c r="R23" i="205"/>
  <c r="Q23" i="205"/>
  <c r="P23" i="205"/>
  <c r="AA18" i="205"/>
  <c r="Q32" i="205"/>
  <c r="P32" i="205"/>
  <c r="T32" i="205"/>
  <c r="R32" i="205"/>
  <c r="S32" i="205"/>
  <c r="R27" i="205"/>
  <c r="Q27" i="205"/>
  <c r="P27" i="205"/>
  <c r="S27" i="205"/>
  <c r="T27" i="205"/>
  <c r="P10" i="205"/>
  <c r="S10" i="205"/>
  <c r="T10" i="205"/>
  <c r="R10" i="205"/>
  <c r="Q10" i="205"/>
  <c r="AA15" i="205"/>
  <c r="Q41" i="205"/>
  <c r="T16" i="205"/>
  <c r="S16" i="205"/>
  <c r="R16" i="205"/>
  <c r="Q16" i="205"/>
  <c r="P16" i="205"/>
  <c r="T11" i="205"/>
  <c r="P11" i="205"/>
  <c r="S11" i="205"/>
  <c r="R11" i="205"/>
  <c r="Q11" i="205"/>
  <c r="P19" i="205"/>
  <c r="Q19" i="205"/>
  <c r="S19" i="205"/>
  <c r="R19" i="205"/>
  <c r="T19" i="205"/>
  <c r="AA13" i="205"/>
  <c r="AA27" i="205"/>
  <c r="Q26" i="205"/>
  <c r="P26" i="205"/>
  <c r="T26" i="205"/>
  <c r="R26" i="205"/>
  <c r="S26" i="205"/>
  <c r="T9" i="205"/>
  <c r="S9" i="205"/>
  <c r="Q9" i="205"/>
  <c r="P9" i="205"/>
  <c r="R9" i="205"/>
  <c r="T30" i="205"/>
  <c r="T8" i="205"/>
  <c r="Q8" i="205"/>
  <c r="S8" i="205"/>
  <c r="R8" i="205"/>
  <c r="P8" i="205"/>
  <c r="T17" i="205"/>
  <c r="P17" i="205"/>
  <c r="S17" i="205"/>
  <c r="R17" i="205"/>
  <c r="Q17" i="205"/>
  <c r="S40" i="205"/>
  <c r="R40" i="205"/>
  <c r="Q40" i="205"/>
  <c r="P40" i="205"/>
  <c r="T40" i="205"/>
  <c r="AA49" i="205"/>
  <c r="AA44" i="205"/>
  <c r="Q50" i="205"/>
  <c r="P50" i="205"/>
  <c r="T50" i="205"/>
  <c r="R50" i="205"/>
  <c r="S50" i="205"/>
  <c r="AA36" i="205"/>
  <c r="AA29" i="205"/>
  <c r="AA33" i="205"/>
  <c r="T29" i="205"/>
  <c r="S29" i="205"/>
  <c r="R29" i="205"/>
  <c r="Q29" i="205"/>
  <c r="P29" i="205"/>
  <c r="AA34" i="205"/>
  <c r="AA24" i="205"/>
  <c r="AA17" i="205"/>
  <c r="S7" i="205"/>
  <c r="P7" i="205"/>
  <c r="R7" i="205"/>
  <c r="Q7" i="205"/>
  <c r="T7" i="205"/>
  <c r="AA26" i="205"/>
  <c r="AA47" i="205"/>
  <c r="P37" i="205"/>
  <c r="T37" i="205"/>
  <c r="S37" i="205"/>
  <c r="Q37" i="205"/>
  <c r="R37" i="205"/>
  <c r="P43" i="205"/>
  <c r="T43" i="205"/>
  <c r="S43" i="205"/>
  <c r="Q43" i="205"/>
  <c r="R43" i="205"/>
  <c r="Q38" i="205"/>
  <c r="P38" i="205"/>
  <c r="T38" i="205"/>
  <c r="R38" i="205"/>
  <c r="S38" i="205"/>
  <c r="T42" i="205"/>
  <c r="S42" i="205"/>
  <c r="R42" i="205"/>
  <c r="P42" i="205"/>
  <c r="Q42" i="205"/>
  <c r="AA39" i="205"/>
  <c r="T35" i="205"/>
  <c r="S35" i="205"/>
  <c r="R35" i="205"/>
  <c r="Q35" i="205"/>
  <c r="P35" i="205"/>
  <c r="AA51" i="205"/>
  <c r="Q36" i="205"/>
  <c r="T24" i="205"/>
  <c r="S24" i="205"/>
  <c r="R24" i="205"/>
  <c r="P24" i="205"/>
  <c r="Q24" i="205"/>
  <c r="S15" i="205"/>
  <c r="Q15" i="205"/>
  <c r="T15" i="205"/>
  <c r="R15" i="205"/>
  <c r="P15" i="205"/>
  <c r="AA52" i="205"/>
  <c r="R21" i="205"/>
  <c r="S21" i="205"/>
  <c r="Q21" i="205"/>
  <c r="P21" i="205"/>
  <c r="T21" i="205"/>
  <c r="Q30" i="205"/>
  <c r="T53" i="205"/>
  <c r="S53" i="205"/>
  <c r="R53" i="205"/>
  <c r="Q53" i="205"/>
  <c r="P53" i="205"/>
  <c r="AA41" i="205"/>
  <c r="T48" i="205"/>
  <c r="S48" i="205"/>
  <c r="R48" i="205"/>
  <c r="P48" i="205"/>
  <c r="Q48" i="205"/>
  <c r="AA45" i="205"/>
  <c r="AA22" i="205"/>
  <c r="Q13" i="205"/>
  <c r="R13" i="205"/>
  <c r="P13" i="205"/>
  <c r="T13" i="205"/>
  <c r="S13" i="205"/>
  <c r="S12" i="205"/>
  <c r="R12" i="205"/>
  <c r="Q12" i="205"/>
  <c r="P12" i="205"/>
  <c r="T12" i="205"/>
  <c r="R14" i="205"/>
  <c r="P14" i="205"/>
  <c r="S14" i="205"/>
  <c r="T14" i="205"/>
  <c r="Q14" i="205"/>
  <c r="AA9" i="205"/>
  <c r="P18" i="205"/>
  <c r="R18" i="205"/>
  <c r="Q18" i="205"/>
  <c r="T18" i="205"/>
  <c r="S18" i="205"/>
  <c r="AA30" i="205"/>
  <c r="AA11" i="205"/>
  <c r="Q20" i="205"/>
  <c r="R20" i="205"/>
  <c r="T20" i="205"/>
  <c r="S20" i="205"/>
  <c r="P20" i="205"/>
  <c r="P31" i="205"/>
  <c r="T31" i="205"/>
  <c r="S31" i="205"/>
  <c r="Q31" i="205"/>
  <c r="R31" i="205"/>
  <c r="AA31" i="205"/>
  <c r="S22" i="205"/>
  <c r="R22" i="205"/>
  <c r="Q22" i="205"/>
  <c r="T22" i="205"/>
  <c r="P22" i="205"/>
  <c r="P30" i="205"/>
  <c r="AA42" i="205"/>
  <c r="AA37" i="205"/>
  <c r="Q44" i="205"/>
  <c r="P44" i="205"/>
  <c r="T44" i="205"/>
  <c r="R44" i="205"/>
  <c r="S44" i="205"/>
  <c r="AA50" i="205"/>
  <c r="R34" i="205"/>
  <c r="Q34" i="205"/>
  <c r="T34" i="205"/>
  <c r="S34" i="205"/>
  <c r="P34" i="205"/>
  <c r="AA23" i="205"/>
  <c r="S33" i="205"/>
  <c r="T33" i="205"/>
  <c r="R33" i="205"/>
  <c r="Q33" i="205"/>
  <c r="P33" i="205"/>
  <c r="AA20" i="205"/>
  <c r="AA14" i="205"/>
  <c r="P25" i="205"/>
  <c r="T25" i="205"/>
  <c r="S25" i="205"/>
  <c r="Q25" i="205"/>
  <c r="R25" i="205"/>
  <c r="AA25" i="205"/>
  <c r="AA7" i="205"/>
  <c r="AC21" i="154"/>
  <c r="AC22" i="154"/>
  <c r="AC23" i="154"/>
  <c r="AC24" i="154"/>
  <c r="AC25" i="154"/>
  <c r="AC26" i="154"/>
  <c r="AC27" i="154"/>
  <c r="AC28" i="154"/>
  <c r="AC29" i="154"/>
  <c r="AC30" i="154"/>
  <c r="AC20" i="154"/>
  <c r="AD33" i="154"/>
  <c r="AD7" i="154"/>
  <c r="AC7" i="154" s="1"/>
  <c r="AB7" i="154" s="1"/>
  <c r="AA7" i="154" s="1"/>
  <c r="Z7" i="154" s="1"/>
  <c r="Y7" i="154" s="1"/>
  <c r="X7" i="154" s="1"/>
  <c r="W7" i="154" s="1"/>
  <c r="V7" i="154" s="1"/>
  <c r="U7" i="154" s="1"/>
  <c r="T7" i="154" s="1"/>
  <c r="U31" i="154"/>
  <c r="V31" i="154"/>
  <c r="W31" i="154"/>
  <c r="X31" i="154"/>
  <c r="Y31" i="154"/>
  <c r="T31" i="154"/>
  <c r="AD52" i="154" l="1"/>
  <c r="AG43" i="207" s="1"/>
  <c r="U25" i="207" s="1"/>
  <c r="AD54" i="154"/>
  <c r="AG45" i="207" s="1"/>
  <c r="U31" i="207" s="1"/>
  <c r="AD49" i="154"/>
  <c r="AG40" i="207" s="1"/>
  <c r="U16" i="207" s="1"/>
  <c r="AD46" i="154"/>
  <c r="AG37" i="207" s="1"/>
  <c r="AD51" i="154"/>
  <c r="AG42" i="207" s="1"/>
  <c r="U22" i="207" s="1"/>
  <c r="AD48" i="154"/>
  <c r="AG39" i="207" s="1"/>
  <c r="U13" i="207" s="1"/>
  <c r="AD55" i="154"/>
  <c r="AG46" i="207" s="1"/>
  <c r="U34" i="207" s="1"/>
  <c r="AD47" i="154"/>
  <c r="AG38" i="207" s="1"/>
  <c r="U10" i="207" s="1"/>
  <c r="AD31" i="154"/>
  <c r="AD50" i="154"/>
  <c r="AG41" i="207" s="1"/>
  <c r="U19" i="207" s="1"/>
  <c r="AD53" i="154"/>
  <c r="AG44" i="207" s="1"/>
  <c r="U28" i="207" s="1"/>
  <c r="AD34" i="154"/>
  <c r="AD56" i="154"/>
  <c r="AG47" i="207" s="1"/>
  <c r="U37" i="207" s="1"/>
  <c r="AC33" i="154"/>
  <c r="AG48" i="207" l="1"/>
  <c r="U40" i="207" s="1"/>
  <c r="U7" i="207"/>
  <c r="AC53" i="154"/>
  <c r="AF44" i="207" s="1"/>
  <c r="T28" i="207" s="1"/>
  <c r="AC50" i="154"/>
  <c r="AF41" i="207" s="1"/>
  <c r="T19" i="207" s="1"/>
  <c r="AC47" i="154"/>
  <c r="AF38" i="207" s="1"/>
  <c r="T10" i="207" s="1"/>
  <c r="AC55" i="154"/>
  <c r="AF46" i="207" s="1"/>
  <c r="T34" i="207" s="1"/>
  <c r="AC51" i="154"/>
  <c r="AF42" i="207" s="1"/>
  <c r="T22" i="207" s="1"/>
  <c r="AC52" i="154"/>
  <c r="AF43" i="207" s="1"/>
  <c r="T25" i="207" s="1"/>
  <c r="AC56" i="154"/>
  <c r="AF47" i="207" s="1"/>
  <c r="T37" i="207" s="1"/>
  <c r="AC49" i="154"/>
  <c r="AF40" i="207" s="1"/>
  <c r="T16" i="207" s="1"/>
  <c r="AC54" i="154"/>
  <c r="AF45" i="207" s="1"/>
  <c r="T31" i="207" s="1"/>
  <c r="AC46" i="154"/>
  <c r="AF37" i="207" s="1"/>
  <c r="AC48" i="154"/>
  <c r="AF39" i="207" s="1"/>
  <c r="T13" i="207" s="1"/>
  <c r="AB33" i="154"/>
  <c r="AC34" i="154"/>
  <c r="R16" i="92"/>
  <c r="Q16" i="92" s="1"/>
  <c r="W18" i="62"/>
  <c r="X18" i="62"/>
  <c r="Y18" i="62"/>
  <c r="Z18" i="62"/>
  <c r="AA18" i="62"/>
  <c r="AB18" i="62"/>
  <c r="AC18" i="62"/>
  <c r="AD18" i="62"/>
  <c r="AE18" i="62"/>
  <c r="AF18" i="62"/>
  <c r="AG18" i="62"/>
  <c r="AF48" i="207" l="1"/>
  <c r="T40" i="207" s="1"/>
  <c r="T7" i="207"/>
  <c r="Q46" i="92"/>
  <c r="Y46" i="92"/>
  <c r="W47" i="92"/>
  <c r="U48" i="92"/>
  <c r="S49" i="92"/>
  <c r="Q50" i="92"/>
  <c r="Y50" i="92"/>
  <c r="W51" i="92"/>
  <c r="U52" i="92"/>
  <c r="S53" i="92"/>
  <c r="Q54" i="92"/>
  <c r="C16" i="92" s="1"/>
  <c r="Y54" i="92"/>
  <c r="K16" i="92" s="1"/>
  <c r="W55" i="92"/>
  <c r="U56" i="92"/>
  <c r="S57" i="92"/>
  <c r="E19" i="92" s="1"/>
  <c r="Q58" i="92"/>
  <c r="C20" i="92" s="1"/>
  <c r="Y58" i="92"/>
  <c r="K20" i="92" s="1"/>
  <c r="W59" i="92"/>
  <c r="U60" i="92"/>
  <c r="S61" i="92"/>
  <c r="Q62" i="92"/>
  <c r="Y62" i="92"/>
  <c r="W63" i="92"/>
  <c r="U64" i="92"/>
  <c r="G26" i="92" s="1"/>
  <c r="S65" i="92"/>
  <c r="E27" i="92" s="1"/>
  <c r="R45" i="92"/>
  <c r="Z45" i="92"/>
  <c r="W44" i="92"/>
  <c r="I5" i="92" s="1"/>
  <c r="R46" i="92"/>
  <c r="Z46" i="92"/>
  <c r="L8" i="92" s="1"/>
  <c r="Z7" i="92" s="1"/>
  <c r="X47" i="92"/>
  <c r="J9" i="92" s="1"/>
  <c r="V48" i="92"/>
  <c r="H10" i="92" s="1"/>
  <c r="T49" i="92"/>
  <c r="R50" i="92"/>
  <c r="Z50" i="92"/>
  <c r="X51" i="92"/>
  <c r="V52" i="92"/>
  <c r="T53" i="92"/>
  <c r="R54" i="92"/>
  <c r="Z54" i="92"/>
  <c r="L16" i="92" s="1"/>
  <c r="X55" i="92"/>
  <c r="V56" i="92"/>
  <c r="T57" i="92"/>
  <c r="R58" i="92"/>
  <c r="D20" i="92" s="1"/>
  <c r="Z58" i="92"/>
  <c r="L20" i="92" s="1"/>
  <c r="X59" i="92"/>
  <c r="J21" i="92" s="1"/>
  <c r="V60" i="92"/>
  <c r="H22" i="92" s="1"/>
  <c r="T61" i="92"/>
  <c r="F23" i="92" s="1"/>
  <c r="R62" i="92"/>
  <c r="Z62" i="92"/>
  <c r="X63" i="92"/>
  <c r="V64" i="92"/>
  <c r="H26" i="92" s="1"/>
  <c r="T65" i="92"/>
  <c r="S45" i="92"/>
  <c r="Q45" i="92"/>
  <c r="X44" i="92"/>
  <c r="J5" i="92" s="1"/>
  <c r="S46" i="92"/>
  <c r="Q47" i="92"/>
  <c r="Y47" i="92"/>
  <c r="W48" i="92"/>
  <c r="U49" i="92"/>
  <c r="S50" i="92"/>
  <c r="Q51" i="92"/>
  <c r="C13" i="92" s="1"/>
  <c r="Y51" i="92"/>
  <c r="K13" i="92" s="1"/>
  <c r="W52" i="92"/>
  <c r="U53" i="92"/>
  <c r="S54" i="92"/>
  <c r="E16" i="92" s="1"/>
  <c r="Q55" i="92"/>
  <c r="Y55" i="92"/>
  <c r="W56" i="92"/>
  <c r="U57" i="92"/>
  <c r="S58" i="92"/>
  <c r="E20" i="92" s="1"/>
  <c r="Q59" i="92"/>
  <c r="Y59" i="92"/>
  <c r="W60" i="92"/>
  <c r="U61" i="92"/>
  <c r="S62" i="92"/>
  <c r="Q63" i="92"/>
  <c r="Y63" i="92"/>
  <c r="K25" i="92" s="1"/>
  <c r="W64" i="92"/>
  <c r="I26" i="92" s="1"/>
  <c r="U65" i="92"/>
  <c r="T45" i="92"/>
  <c r="Q5" i="92"/>
  <c r="Y44" i="92"/>
  <c r="K5" i="92" s="1"/>
  <c r="T46" i="92"/>
  <c r="R47" i="92"/>
  <c r="Z47" i="92"/>
  <c r="X48" i="92"/>
  <c r="V49" i="92"/>
  <c r="T50" i="92"/>
  <c r="R51" i="92"/>
  <c r="Z51" i="92"/>
  <c r="X52" i="92"/>
  <c r="V53" i="92"/>
  <c r="H15" i="92" s="1"/>
  <c r="T54" i="92"/>
  <c r="F16" i="92" s="1"/>
  <c r="R55" i="92"/>
  <c r="D17" i="92" s="1"/>
  <c r="Z55" i="92"/>
  <c r="X56" i="92"/>
  <c r="V57" i="92"/>
  <c r="T58" i="92"/>
  <c r="R59" i="92"/>
  <c r="Z59" i="92"/>
  <c r="X60" i="92"/>
  <c r="V61" i="92"/>
  <c r="T62" i="92"/>
  <c r="R63" i="92"/>
  <c r="Z63" i="92"/>
  <c r="X64" i="92"/>
  <c r="J26" i="92" s="1"/>
  <c r="V65" i="92"/>
  <c r="H27" i="92" s="1"/>
  <c r="U45" i="92"/>
  <c r="R44" i="92"/>
  <c r="D5" i="92" s="1"/>
  <c r="Z44" i="92"/>
  <c r="L5" i="92" s="1"/>
  <c r="U46" i="92"/>
  <c r="S47" i="92"/>
  <c r="Q48" i="92"/>
  <c r="Y48" i="92"/>
  <c r="W49" i="92"/>
  <c r="U50" i="92"/>
  <c r="S51" i="92"/>
  <c r="Q52" i="92"/>
  <c r="Y52" i="92"/>
  <c r="W53" i="92"/>
  <c r="U54" i="92"/>
  <c r="G16" i="92" s="1"/>
  <c r="S55" i="92"/>
  <c r="Q56" i="92"/>
  <c r="Y56" i="92"/>
  <c r="K18" i="92" s="1"/>
  <c r="W57" i="92"/>
  <c r="I19" i="92" s="1"/>
  <c r="U58" i="92"/>
  <c r="G20" i="92" s="1"/>
  <c r="S59" i="92"/>
  <c r="Q60" i="92"/>
  <c r="Y60" i="92"/>
  <c r="W61" i="92"/>
  <c r="U62" i="92"/>
  <c r="S63" i="92"/>
  <c r="Q64" i="92"/>
  <c r="C26" i="92" s="1"/>
  <c r="Y64" i="92"/>
  <c r="K26" i="92" s="1"/>
  <c r="W65" i="92"/>
  <c r="I27" i="92" s="1"/>
  <c r="V45" i="92"/>
  <c r="S44" i="92"/>
  <c r="Q44" i="92"/>
  <c r="C5" i="92" s="1"/>
  <c r="V46" i="92"/>
  <c r="T47" i="92"/>
  <c r="F9" i="92" s="1"/>
  <c r="R48" i="92"/>
  <c r="D10" i="92" s="1"/>
  <c r="Z48" i="92"/>
  <c r="X49" i="92"/>
  <c r="V50" i="92"/>
  <c r="T51" i="92"/>
  <c r="R52" i="92"/>
  <c r="Z52" i="92"/>
  <c r="X53" i="92"/>
  <c r="V54" i="92"/>
  <c r="H16" i="92" s="1"/>
  <c r="T55" i="92"/>
  <c r="R56" i="92"/>
  <c r="Z56" i="92"/>
  <c r="X57" i="92"/>
  <c r="V58" i="92"/>
  <c r="H20" i="92" s="1"/>
  <c r="T59" i="92"/>
  <c r="R60" i="92"/>
  <c r="D22" i="92" s="1"/>
  <c r="Z60" i="92"/>
  <c r="L22" i="92" s="1"/>
  <c r="X61" i="92"/>
  <c r="J23" i="92" s="1"/>
  <c r="V62" i="92"/>
  <c r="T63" i="92"/>
  <c r="R64" i="92"/>
  <c r="D26" i="92" s="1"/>
  <c r="Z64" i="92"/>
  <c r="L26" i="92" s="1"/>
  <c r="X65" i="92"/>
  <c r="J27" i="92" s="1"/>
  <c r="W45" i="92"/>
  <c r="T44" i="92"/>
  <c r="F5" i="92" s="1"/>
  <c r="W46" i="92"/>
  <c r="I8" i="92" s="1"/>
  <c r="U47" i="92"/>
  <c r="S48" i="92"/>
  <c r="Q49" i="92"/>
  <c r="Y49" i="92"/>
  <c r="W50" i="92"/>
  <c r="U51" i="92"/>
  <c r="G13" i="92" s="1"/>
  <c r="S52" i="92"/>
  <c r="E14" i="92" s="1"/>
  <c r="Q53" i="92"/>
  <c r="C15" i="92" s="1"/>
  <c r="Y53" i="92"/>
  <c r="W54" i="92"/>
  <c r="I16" i="92" s="1"/>
  <c r="U55" i="92"/>
  <c r="S56" i="92"/>
  <c r="Q57" i="92"/>
  <c r="Y57" i="92"/>
  <c r="W58" i="92"/>
  <c r="I20" i="92" s="1"/>
  <c r="U59" i="92"/>
  <c r="S60" i="92"/>
  <c r="Q61" i="92"/>
  <c r="Y61" i="92"/>
  <c r="W62" i="92"/>
  <c r="U63" i="92"/>
  <c r="S64" i="92"/>
  <c r="E26" i="92" s="1"/>
  <c r="Q65" i="92"/>
  <c r="C27" i="92" s="1"/>
  <c r="Y65" i="92"/>
  <c r="K27" i="92" s="1"/>
  <c r="X45" i="92"/>
  <c r="U44" i="92"/>
  <c r="G5" i="92" s="1"/>
  <c r="X46" i="92"/>
  <c r="V47" i="92"/>
  <c r="T48" i="92"/>
  <c r="R49" i="92"/>
  <c r="Z49" i="92"/>
  <c r="X50" i="92"/>
  <c r="V51" i="92"/>
  <c r="T52" i="92"/>
  <c r="R53" i="92"/>
  <c r="D15" i="92" s="1"/>
  <c r="Z53" i="92"/>
  <c r="X54" i="92"/>
  <c r="J16" i="92" s="1"/>
  <c r="V55" i="92"/>
  <c r="H17" i="92" s="1"/>
  <c r="T56" i="92"/>
  <c r="F18" i="92" s="1"/>
  <c r="R57" i="92"/>
  <c r="D19" i="92" s="1"/>
  <c r="Z57" i="92"/>
  <c r="X58" i="92"/>
  <c r="V59" i="92"/>
  <c r="H21" i="92" s="1"/>
  <c r="T60" i="92"/>
  <c r="F22" i="92" s="1"/>
  <c r="R61" i="92"/>
  <c r="Z61" i="92"/>
  <c r="X62" i="92"/>
  <c r="V63" i="92"/>
  <c r="T64" i="92"/>
  <c r="F26" i="92" s="1"/>
  <c r="R65" i="92"/>
  <c r="D27" i="92" s="1"/>
  <c r="Z65" i="92"/>
  <c r="L27" i="92" s="1"/>
  <c r="Z12" i="92" s="1"/>
  <c r="Y45" i="92"/>
  <c r="V44" i="92"/>
  <c r="AB50" i="154"/>
  <c r="AE41" i="207" s="1"/>
  <c r="S19" i="207" s="1"/>
  <c r="AB47" i="154"/>
  <c r="AE38" i="207" s="1"/>
  <c r="S10" i="207" s="1"/>
  <c r="AB55" i="154"/>
  <c r="AE46" i="207" s="1"/>
  <c r="S34" i="207" s="1"/>
  <c r="AB54" i="154"/>
  <c r="AE45" i="207" s="1"/>
  <c r="S31" i="207" s="1"/>
  <c r="AB52" i="154"/>
  <c r="AE43" i="207" s="1"/>
  <c r="S25" i="207" s="1"/>
  <c r="AB46" i="154"/>
  <c r="AE37" i="207" s="1"/>
  <c r="AB51" i="154"/>
  <c r="AE42" i="207" s="1"/>
  <c r="S22" i="207" s="1"/>
  <c r="AB56" i="154"/>
  <c r="AE47" i="207" s="1"/>
  <c r="S37" i="207" s="1"/>
  <c r="AB49" i="154"/>
  <c r="AE40" i="207" s="1"/>
  <c r="S16" i="207" s="1"/>
  <c r="AB53" i="154"/>
  <c r="AE44" i="207" s="1"/>
  <c r="S28" i="207" s="1"/>
  <c r="AB48" i="154"/>
  <c r="AE39" i="207" s="1"/>
  <c r="S13" i="207" s="1"/>
  <c r="R5" i="92"/>
  <c r="U6" i="175" s="1"/>
  <c r="X5" i="92"/>
  <c r="AA6" i="175" s="1"/>
  <c r="L12" i="92"/>
  <c r="F27" i="92"/>
  <c r="T5" i="92"/>
  <c r="I18" i="92"/>
  <c r="S5" i="92"/>
  <c r="Y5" i="92"/>
  <c r="C10" i="92"/>
  <c r="I13" i="92"/>
  <c r="E17" i="92"/>
  <c r="G24" i="92"/>
  <c r="H5" i="92"/>
  <c r="F11" i="92"/>
  <c r="V5" i="92"/>
  <c r="J12" i="92"/>
  <c r="E5" i="92"/>
  <c r="W5" i="92"/>
  <c r="Z5" i="92"/>
  <c r="J10" i="92"/>
  <c r="F14" i="92"/>
  <c r="H24" i="92"/>
  <c r="U5" i="92"/>
  <c r="C18" i="92"/>
  <c r="I21" i="92"/>
  <c r="F13" i="92"/>
  <c r="J15" i="92"/>
  <c r="L19" i="92"/>
  <c r="T6" i="175"/>
  <c r="J8" i="92"/>
  <c r="G9" i="92"/>
  <c r="I10" i="92"/>
  <c r="G12" i="92"/>
  <c r="C8" i="92"/>
  <c r="E9" i="92"/>
  <c r="K9" i="92"/>
  <c r="G10" i="92"/>
  <c r="C11" i="92"/>
  <c r="I11" i="92"/>
  <c r="E12" i="92"/>
  <c r="K12" i="92"/>
  <c r="C14" i="92"/>
  <c r="I14" i="92"/>
  <c r="E15" i="92"/>
  <c r="K15" i="92"/>
  <c r="C17" i="92"/>
  <c r="I17" i="92"/>
  <c r="E18" i="92"/>
  <c r="G19" i="92"/>
  <c r="E21" i="92"/>
  <c r="K21" i="92"/>
  <c r="G22" i="92"/>
  <c r="C23" i="92"/>
  <c r="I23" i="92"/>
  <c r="E24" i="92"/>
  <c r="K24" i="92"/>
  <c r="G25" i="92"/>
  <c r="D8" i="92"/>
  <c r="L9" i="92"/>
  <c r="Z8" i="92" s="1"/>
  <c r="D11" i="92"/>
  <c r="J11" i="92"/>
  <c r="F12" i="92"/>
  <c r="H13" i="92"/>
  <c r="D14" i="92"/>
  <c r="J14" i="92"/>
  <c r="F15" i="92"/>
  <c r="L15" i="92"/>
  <c r="J17" i="92"/>
  <c r="L18" i="92"/>
  <c r="H19" i="92"/>
  <c r="J20" i="92"/>
  <c r="F21" i="92"/>
  <c r="L21" i="92"/>
  <c r="D23" i="92"/>
  <c r="F24" i="92"/>
  <c r="L24" i="92"/>
  <c r="H25" i="92"/>
  <c r="E8" i="92"/>
  <c r="K8" i="92"/>
  <c r="E11" i="92"/>
  <c r="K11" i="92"/>
  <c r="K19" i="92"/>
  <c r="C25" i="92"/>
  <c r="D16" i="92"/>
  <c r="D25" i="92"/>
  <c r="E25" i="92"/>
  <c r="G8" i="92"/>
  <c r="I9" i="92"/>
  <c r="K10" i="92"/>
  <c r="J19" i="92"/>
  <c r="C19" i="92"/>
  <c r="H8" i="92"/>
  <c r="D12" i="92"/>
  <c r="G14" i="92"/>
  <c r="G15" i="92"/>
  <c r="I22" i="92"/>
  <c r="H12" i="92"/>
  <c r="J13" i="92"/>
  <c r="H14" i="92"/>
  <c r="F17" i="92"/>
  <c r="D18" i="92"/>
  <c r="J22" i="92"/>
  <c r="H23" i="92"/>
  <c r="F25" i="92"/>
  <c r="H11" i="92"/>
  <c r="L14" i="92"/>
  <c r="H18" i="92"/>
  <c r="F20" i="92"/>
  <c r="L23" i="92"/>
  <c r="J25" i="92"/>
  <c r="F8" i="92"/>
  <c r="L11" i="92"/>
  <c r="D13" i="92"/>
  <c r="E23" i="92"/>
  <c r="E13" i="92"/>
  <c r="J18" i="92"/>
  <c r="D24" i="92"/>
  <c r="G11" i="92"/>
  <c r="I12" i="92"/>
  <c r="K14" i="92"/>
  <c r="I15" i="92"/>
  <c r="G17" i="92"/>
  <c r="G18" i="92"/>
  <c r="C21" i="92"/>
  <c r="C22" i="92"/>
  <c r="K22" i="92"/>
  <c r="K23" i="92"/>
  <c r="I24" i="92"/>
  <c r="I25" i="92"/>
  <c r="G27" i="92"/>
  <c r="D9" i="92"/>
  <c r="F10" i="92"/>
  <c r="L13" i="92"/>
  <c r="F19" i="92"/>
  <c r="D21" i="92"/>
  <c r="J24" i="92"/>
  <c r="H9" i="92"/>
  <c r="K17" i="92"/>
  <c r="G21" i="92"/>
  <c r="E22" i="92"/>
  <c r="C24" i="92"/>
  <c r="C12" i="92"/>
  <c r="L17" i="92"/>
  <c r="L25" i="92"/>
  <c r="G23" i="92"/>
  <c r="AA33" i="154"/>
  <c r="AB34" i="154"/>
  <c r="AE48" i="207" l="1"/>
  <c r="S40" i="207" s="1"/>
  <c r="S7" i="207"/>
  <c r="Z66" i="92"/>
  <c r="L10" i="92"/>
  <c r="Z9" i="92" s="1"/>
  <c r="Q66" i="92"/>
  <c r="C28" i="92" s="1"/>
  <c r="R66" i="92"/>
  <c r="AA47" i="154"/>
  <c r="AD38" i="207" s="1"/>
  <c r="R10" i="207" s="1"/>
  <c r="AA55" i="154"/>
  <c r="AD46" i="207" s="1"/>
  <c r="R34" i="207" s="1"/>
  <c r="AA52" i="154"/>
  <c r="AD43" i="207" s="1"/>
  <c r="R25" i="207" s="1"/>
  <c r="AA56" i="154"/>
  <c r="AD47" i="207" s="1"/>
  <c r="R37" i="207" s="1"/>
  <c r="AA49" i="154"/>
  <c r="AD40" i="207" s="1"/>
  <c r="R16" i="207" s="1"/>
  <c r="AA46" i="154"/>
  <c r="AD37" i="207" s="1"/>
  <c r="AA54" i="154"/>
  <c r="AD45" i="207" s="1"/>
  <c r="R31" i="207" s="1"/>
  <c r="AA51" i="154"/>
  <c r="AD42" i="207" s="1"/>
  <c r="R22" i="207" s="1"/>
  <c r="AA53" i="154"/>
  <c r="AD44" i="207" s="1"/>
  <c r="R28" i="207" s="1"/>
  <c r="AA48" i="154"/>
  <c r="AD39" i="207" s="1"/>
  <c r="R13" i="207" s="1"/>
  <c r="AA50" i="154"/>
  <c r="AD41" i="207" s="1"/>
  <c r="R19" i="207" s="1"/>
  <c r="Y66" i="92"/>
  <c r="K28" i="92" s="1"/>
  <c r="T66" i="92"/>
  <c r="F28" i="92" s="1"/>
  <c r="U66" i="92"/>
  <c r="G28" i="92" s="1"/>
  <c r="S66" i="92"/>
  <c r="E28" i="92" s="1"/>
  <c r="W66" i="92"/>
  <c r="I28" i="92" s="1"/>
  <c r="E10" i="92"/>
  <c r="C9" i="92"/>
  <c r="V66" i="92"/>
  <c r="H28" i="92" s="1"/>
  <c r="X66" i="92"/>
  <c r="J28" i="92" s="1"/>
  <c r="Z11" i="92"/>
  <c r="Z10" i="92"/>
  <c r="J7" i="92"/>
  <c r="F7" i="92"/>
  <c r="D7" i="92"/>
  <c r="D28" i="92"/>
  <c r="K7" i="92"/>
  <c r="C7" i="92"/>
  <c r="Q6" i="92" s="1"/>
  <c r="H7" i="92"/>
  <c r="L7" i="92"/>
  <c r="Z6" i="92" s="1"/>
  <c r="L28" i="92"/>
  <c r="Z14" i="92" s="1"/>
  <c r="E7" i="92"/>
  <c r="G7" i="92"/>
  <c r="I7" i="92"/>
  <c r="Z33" i="154"/>
  <c r="AA34" i="154"/>
  <c r="AG25" i="152"/>
  <c r="AF25" i="152" s="1"/>
  <c r="AE25" i="152" s="1"/>
  <c r="AD25" i="152" s="1"/>
  <c r="AC25" i="152" s="1"/>
  <c r="AB25" i="152" s="1"/>
  <c r="AA25" i="152" s="1"/>
  <c r="Z25" i="152" s="1"/>
  <c r="Y25" i="152" s="1"/>
  <c r="X25" i="152" s="1"/>
  <c r="W25" i="152" s="1"/>
  <c r="V25" i="152" s="1"/>
  <c r="U25" i="152" s="1"/>
  <c r="T25" i="152" s="1"/>
  <c r="AF2" i="152"/>
  <c r="AE2" i="152" s="1"/>
  <c r="AD2" i="152" s="1"/>
  <c r="AC2" i="152" s="1"/>
  <c r="AB2" i="152" s="1"/>
  <c r="AA2" i="152" s="1"/>
  <c r="Z2" i="152" s="1"/>
  <c r="Y2" i="152" s="1"/>
  <c r="X2" i="152" s="1"/>
  <c r="W2" i="152" s="1"/>
  <c r="V2" i="152" s="1"/>
  <c r="U2" i="152" s="1"/>
  <c r="T2" i="152" s="1"/>
  <c r="AC34" i="152"/>
  <c r="AC10" i="152"/>
  <c r="AD48" i="207" l="1"/>
  <c r="R40" i="207" s="1"/>
  <c r="R7" i="207"/>
  <c r="T37" i="152"/>
  <c r="K23" i="152" s="1"/>
  <c r="X40" i="152"/>
  <c r="T40" i="152"/>
  <c r="T16" i="152"/>
  <c r="U16" i="152"/>
  <c r="V16" i="152"/>
  <c r="W16" i="152"/>
  <c r="X16" i="152"/>
  <c r="U17" i="152"/>
  <c r="L6" i="152" s="1"/>
  <c r="W18" i="152"/>
  <c r="N7" i="152" s="1"/>
  <c r="U20" i="152"/>
  <c r="L9" i="152" s="1"/>
  <c r="X20" i="152"/>
  <c r="O9" i="152" s="1"/>
  <c r="W13" i="152"/>
  <c r="V17" i="152"/>
  <c r="M6" i="152" s="1"/>
  <c r="T19" i="152"/>
  <c r="K8" i="152" s="1"/>
  <c r="V20" i="152"/>
  <c r="M9" i="152" s="1"/>
  <c r="V18" i="152"/>
  <c r="M7" i="152" s="1"/>
  <c r="W17" i="152"/>
  <c r="N6" i="152" s="1"/>
  <c r="U19" i="152"/>
  <c r="L8" i="152" s="1"/>
  <c r="W20" i="152"/>
  <c r="N9" i="152" s="1"/>
  <c r="X13" i="152"/>
  <c r="O3" i="152" s="1"/>
  <c r="T17" i="152"/>
  <c r="K6" i="152" s="1"/>
  <c r="V13" i="152"/>
  <c r="T18" i="152"/>
  <c r="K7" i="152" s="1"/>
  <c r="V19" i="152"/>
  <c r="M8" i="152" s="1"/>
  <c r="X17" i="152"/>
  <c r="O6" i="152" s="1"/>
  <c r="T13" i="152"/>
  <c r="U18" i="152"/>
  <c r="L7" i="152" s="1"/>
  <c r="W19" i="152"/>
  <c r="N8" i="152" s="1"/>
  <c r="X18" i="152"/>
  <c r="O7" i="152" s="1"/>
  <c r="U13" i="152"/>
  <c r="T20" i="152"/>
  <c r="K9" i="152" s="1"/>
  <c r="X19" i="152"/>
  <c r="O8" i="152" s="1"/>
  <c r="X42" i="152"/>
  <c r="O27" i="152" s="1"/>
  <c r="W44" i="152"/>
  <c r="N29" i="152" s="1"/>
  <c r="U43" i="152"/>
  <c r="L28" i="152" s="1"/>
  <c r="W41" i="152"/>
  <c r="U40" i="152"/>
  <c r="X37" i="152"/>
  <c r="O23" i="152" s="1"/>
  <c r="X41" i="152"/>
  <c r="V44" i="152"/>
  <c r="M29" i="152" s="1"/>
  <c r="T43" i="152"/>
  <c r="K28" i="152" s="1"/>
  <c r="V41" i="152"/>
  <c r="W45" i="152"/>
  <c r="N30" i="152" s="1"/>
  <c r="U44" i="152"/>
  <c r="L29" i="152" s="1"/>
  <c r="W42" i="152"/>
  <c r="N27" i="152" s="1"/>
  <c r="U41" i="152"/>
  <c r="W37" i="152"/>
  <c r="N23" i="152" s="1"/>
  <c r="X45" i="152"/>
  <c r="O30" i="152" s="1"/>
  <c r="V45" i="152"/>
  <c r="M30" i="152" s="1"/>
  <c r="T44" i="152"/>
  <c r="K29" i="152" s="1"/>
  <c r="V42" i="152"/>
  <c r="M27" i="152" s="1"/>
  <c r="T41" i="152"/>
  <c r="V37" i="152"/>
  <c r="M23" i="152" s="1"/>
  <c r="X44" i="152"/>
  <c r="O29" i="152" s="1"/>
  <c r="U45" i="152"/>
  <c r="L30" i="152" s="1"/>
  <c r="W43" i="152"/>
  <c r="N28" i="152" s="1"/>
  <c r="U42" i="152"/>
  <c r="L27" i="152" s="1"/>
  <c r="W40" i="152"/>
  <c r="W46" i="152" s="1"/>
  <c r="U37" i="152"/>
  <c r="X43" i="152"/>
  <c r="O28" i="152" s="1"/>
  <c r="T45" i="152"/>
  <c r="K30" i="152" s="1"/>
  <c r="V43" i="152"/>
  <c r="M28" i="152" s="1"/>
  <c r="T42" i="152"/>
  <c r="K27" i="152" s="1"/>
  <c r="V40" i="152"/>
  <c r="V46" i="152" s="1"/>
  <c r="Z52" i="154"/>
  <c r="AC43" i="207" s="1"/>
  <c r="Q25" i="207" s="1"/>
  <c r="Z49" i="154"/>
  <c r="AC40" i="207" s="1"/>
  <c r="Q16" i="207" s="1"/>
  <c r="Z50" i="154"/>
  <c r="AC41" i="207" s="1"/>
  <c r="Q19" i="207" s="1"/>
  <c r="Z55" i="154"/>
  <c r="AC46" i="207" s="1"/>
  <c r="Q34" i="207" s="1"/>
  <c r="Z46" i="154"/>
  <c r="AC37" i="207" s="1"/>
  <c r="Z54" i="154"/>
  <c r="AC45" i="207" s="1"/>
  <c r="Q31" i="207" s="1"/>
  <c r="Z51" i="154"/>
  <c r="AC42" i="207" s="1"/>
  <c r="Q22" i="207" s="1"/>
  <c r="Z53" i="154"/>
  <c r="AC44" i="207" s="1"/>
  <c r="Q28" i="207" s="1"/>
  <c r="Z48" i="154"/>
  <c r="AC39" i="207" s="1"/>
  <c r="Q13" i="207" s="1"/>
  <c r="Z56" i="154"/>
  <c r="AC47" i="207" s="1"/>
  <c r="Q37" i="207" s="1"/>
  <c r="Z47" i="154"/>
  <c r="AC38" i="207" s="1"/>
  <c r="Q10" i="207" s="1"/>
  <c r="Z13" i="92"/>
  <c r="Z34" i="154"/>
  <c r="Y33" i="154"/>
  <c r="R32" i="7"/>
  <c r="S32" i="7" s="1"/>
  <c r="R31" i="7"/>
  <c r="R30" i="7"/>
  <c r="Y51" i="154" l="1"/>
  <c r="AB42" i="207" s="1"/>
  <c r="P22" i="207" s="1"/>
  <c r="Y53" i="154"/>
  <c r="AB44" i="207" s="1"/>
  <c r="P28" i="207" s="1"/>
  <c r="Y54" i="154"/>
  <c r="AB45" i="207" s="1"/>
  <c r="P31" i="207" s="1"/>
  <c r="Y55" i="154"/>
  <c r="AB46" i="207" s="1"/>
  <c r="P34" i="207" s="1"/>
  <c r="Y50" i="154"/>
  <c r="AB41" i="207" s="1"/>
  <c r="P19" i="207" s="1"/>
  <c r="Y46" i="154"/>
  <c r="AB37" i="207" s="1"/>
  <c r="Y52" i="154"/>
  <c r="AB43" i="207" s="1"/>
  <c r="P25" i="207" s="1"/>
  <c r="Y48" i="154"/>
  <c r="AB39" i="207" s="1"/>
  <c r="P13" i="207" s="1"/>
  <c r="Y49" i="154"/>
  <c r="AB40" i="207" s="1"/>
  <c r="P16" i="207" s="1"/>
  <c r="Y56" i="154"/>
  <c r="AB47" i="207" s="1"/>
  <c r="P37" i="207" s="1"/>
  <c r="Y47" i="154"/>
  <c r="AB38" i="207" s="1"/>
  <c r="P10" i="207" s="1"/>
  <c r="Q7" i="207"/>
  <c r="AC48" i="207"/>
  <c r="Q40" i="207" s="1"/>
  <c r="T46" i="152"/>
  <c r="U46" i="152"/>
  <c r="X46" i="152"/>
  <c r="T21" i="152"/>
  <c r="O26" i="152"/>
  <c r="U21" i="152"/>
  <c r="W21" i="152"/>
  <c r="K26" i="152"/>
  <c r="L26" i="152"/>
  <c r="M26" i="152"/>
  <c r="N26" i="152"/>
  <c r="X21" i="152"/>
  <c r="V21" i="152"/>
  <c r="O31" i="152"/>
  <c r="O25" i="152"/>
  <c r="N5" i="152"/>
  <c r="N10" i="152"/>
  <c r="L5" i="152"/>
  <c r="L10" i="152"/>
  <c r="K5" i="152"/>
  <c r="K10" i="152"/>
  <c r="K25" i="152"/>
  <c r="K31" i="152"/>
  <c r="L25" i="152"/>
  <c r="L31" i="152"/>
  <c r="N25" i="152"/>
  <c r="N31" i="152"/>
  <c r="O10" i="152"/>
  <c r="O5" i="152"/>
  <c r="M25" i="152"/>
  <c r="M31" i="152"/>
  <c r="M5" i="152"/>
  <c r="M10" i="152"/>
  <c r="Y34" i="154"/>
  <c r="X33" i="154"/>
  <c r="P7" i="207" l="1"/>
  <c r="AB48" i="207"/>
  <c r="P40" i="207" s="1"/>
  <c r="X37" i="154"/>
  <c r="X45" i="154"/>
  <c r="X42" i="154"/>
  <c r="X41" i="154"/>
  <c r="X39" i="154"/>
  <c r="X36" i="154"/>
  <c r="X44" i="154"/>
  <c r="X38" i="154"/>
  <c r="X35" i="154"/>
  <c r="X43" i="154"/>
  <c r="X40" i="154"/>
  <c r="X34" i="154"/>
  <c r="W33" i="154"/>
  <c r="U20" i="196"/>
  <c r="T20" i="196"/>
  <c r="O52" i="199"/>
  <c r="N52" i="199"/>
  <c r="M52" i="199"/>
  <c r="L52" i="199"/>
  <c r="K52" i="199"/>
  <c r="J52" i="199"/>
  <c r="I52" i="199"/>
  <c r="H52" i="199"/>
  <c r="G52" i="199"/>
  <c r="F52" i="199"/>
  <c r="E52" i="199"/>
  <c r="D52" i="199"/>
  <c r="O51" i="199"/>
  <c r="N51" i="199"/>
  <c r="M51" i="199"/>
  <c r="L51" i="199"/>
  <c r="K51" i="199"/>
  <c r="J51" i="199"/>
  <c r="I51" i="199"/>
  <c r="H51" i="199"/>
  <c r="G51" i="199"/>
  <c r="F51" i="199"/>
  <c r="E51" i="199"/>
  <c r="D51" i="199"/>
  <c r="O50" i="199"/>
  <c r="N50" i="199"/>
  <c r="M50" i="199"/>
  <c r="L50" i="199"/>
  <c r="K50" i="199"/>
  <c r="J50" i="199"/>
  <c r="I50" i="199"/>
  <c r="H50" i="199"/>
  <c r="G50" i="199"/>
  <c r="F50" i="199"/>
  <c r="E50" i="199"/>
  <c r="D50" i="199"/>
  <c r="O49" i="199"/>
  <c r="N49" i="199"/>
  <c r="M49" i="199"/>
  <c r="L49" i="199"/>
  <c r="K49" i="199"/>
  <c r="J49" i="199"/>
  <c r="I49" i="199"/>
  <c r="H49" i="199"/>
  <c r="G49" i="199"/>
  <c r="F49" i="199"/>
  <c r="E49" i="199"/>
  <c r="D49" i="199"/>
  <c r="O48" i="199"/>
  <c r="N48" i="199"/>
  <c r="M48" i="199"/>
  <c r="L48" i="199"/>
  <c r="K48" i="199"/>
  <c r="J48" i="199"/>
  <c r="I48" i="199"/>
  <c r="H48" i="199"/>
  <c r="G48" i="199"/>
  <c r="F48" i="199"/>
  <c r="E48" i="199"/>
  <c r="D48" i="199"/>
  <c r="O47" i="199"/>
  <c r="N47" i="199"/>
  <c r="M47" i="199"/>
  <c r="L47" i="199"/>
  <c r="K47" i="199"/>
  <c r="J47" i="199"/>
  <c r="I47" i="199"/>
  <c r="H47" i="199"/>
  <c r="G47" i="199"/>
  <c r="F47" i="199"/>
  <c r="E47" i="199"/>
  <c r="D47" i="199"/>
  <c r="O46" i="199"/>
  <c r="N46" i="199"/>
  <c r="M46" i="199"/>
  <c r="L46" i="199"/>
  <c r="K46" i="199"/>
  <c r="J46" i="199"/>
  <c r="I46" i="199"/>
  <c r="H46" i="199"/>
  <c r="G46" i="199"/>
  <c r="F46" i="199"/>
  <c r="E46" i="199"/>
  <c r="D46" i="199"/>
  <c r="O45" i="199"/>
  <c r="N45" i="199"/>
  <c r="M45" i="199"/>
  <c r="L45" i="199"/>
  <c r="K45" i="199"/>
  <c r="J45" i="199"/>
  <c r="I45" i="199"/>
  <c r="H45" i="199"/>
  <c r="G45" i="199"/>
  <c r="F45" i="199"/>
  <c r="E45" i="199"/>
  <c r="D45" i="199"/>
  <c r="O44" i="199"/>
  <c r="N44" i="199"/>
  <c r="M44" i="199"/>
  <c r="L44" i="199"/>
  <c r="K44" i="199"/>
  <c r="J44" i="199"/>
  <c r="I44" i="199"/>
  <c r="H44" i="199"/>
  <c r="G44" i="199"/>
  <c r="F44" i="199"/>
  <c r="E44" i="199"/>
  <c r="D44" i="199"/>
  <c r="O43" i="199"/>
  <c r="N43" i="199"/>
  <c r="M43" i="199"/>
  <c r="L43" i="199"/>
  <c r="K43" i="199"/>
  <c r="J43" i="199"/>
  <c r="I43" i="199"/>
  <c r="H43" i="199"/>
  <c r="G43" i="199"/>
  <c r="F43" i="199"/>
  <c r="E43" i="199"/>
  <c r="D43" i="199"/>
  <c r="O42" i="199"/>
  <c r="N42" i="199"/>
  <c r="M42" i="199"/>
  <c r="L42" i="199"/>
  <c r="K42" i="199"/>
  <c r="J42" i="199"/>
  <c r="I42" i="199"/>
  <c r="H42" i="199"/>
  <c r="G42" i="199"/>
  <c r="F42" i="199"/>
  <c r="E42" i="199"/>
  <c r="D42" i="199"/>
  <c r="O41" i="199"/>
  <c r="N41" i="199"/>
  <c r="M41" i="199"/>
  <c r="L41" i="199"/>
  <c r="K41" i="199"/>
  <c r="J41" i="199"/>
  <c r="I41" i="199"/>
  <c r="H41" i="199"/>
  <c r="G41" i="199"/>
  <c r="F41" i="199"/>
  <c r="E41" i="199"/>
  <c r="D41" i="199"/>
  <c r="O40" i="199"/>
  <c r="N40" i="199"/>
  <c r="M40" i="199"/>
  <c r="L40" i="199"/>
  <c r="K40" i="199"/>
  <c r="J40" i="199"/>
  <c r="I40" i="199"/>
  <c r="H40" i="199"/>
  <c r="G40" i="199"/>
  <c r="F40" i="199"/>
  <c r="E40" i="199"/>
  <c r="D40" i="199"/>
  <c r="O39" i="199"/>
  <c r="N39" i="199"/>
  <c r="M39" i="199"/>
  <c r="L39" i="199"/>
  <c r="K39" i="199"/>
  <c r="J39" i="199"/>
  <c r="I39" i="199"/>
  <c r="H39" i="199"/>
  <c r="G39" i="199"/>
  <c r="F39" i="199"/>
  <c r="E39" i="199"/>
  <c r="D39" i="199"/>
  <c r="O38" i="199"/>
  <c r="N38" i="199"/>
  <c r="M38" i="199"/>
  <c r="L38" i="199"/>
  <c r="K38" i="199"/>
  <c r="J38" i="199"/>
  <c r="I38" i="199"/>
  <c r="H38" i="199"/>
  <c r="G38" i="199"/>
  <c r="F38" i="199"/>
  <c r="E38" i="199"/>
  <c r="D38" i="199"/>
  <c r="O37" i="199"/>
  <c r="N37" i="199"/>
  <c r="M37" i="199"/>
  <c r="L37" i="199"/>
  <c r="K37" i="199"/>
  <c r="J37" i="199"/>
  <c r="I37" i="199"/>
  <c r="H37" i="199"/>
  <c r="G37" i="199"/>
  <c r="F37" i="199"/>
  <c r="E37" i="199"/>
  <c r="D37" i="199"/>
  <c r="O36" i="199"/>
  <c r="N36" i="199"/>
  <c r="M36" i="199"/>
  <c r="L36" i="199"/>
  <c r="K36" i="199"/>
  <c r="J36" i="199"/>
  <c r="I36" i="199"/>
  <c r="H36" i="199"/>
  <c r="G36" i="199"/>
  <c r="F36" i="199"/>
  <c r="E36" i="199"/>
  <c r="D36" i="199"/>
  <c r="O35" i="199"/>
  <c r="N35" i="199"/>
  <c r="M35" i="199"/>
  <c r="L35" i="199"/>
  <c r="K35" i="199"/>
  <c r="J35" i="199"/>
  <c r="I35" i="199"/>
  <c r="H35" i="199"/>
  <c r="G35" i="199"/>
  <c r="F35" i="199"/>
  <c r="E35" i="199"/>
  <c r="D35" i="199"/>
  <c r="O34" i="199"/>
  <c r="N34" i="199"/>
  <c r="M34" i="199"/>
  <c r="L34" i="199"/>
  <c r="K34" i="199"/>
  <c r="J34" i="199"/>
  <c r="I34" i="199"/>
  <c r="H34" i="199"/>
  <c r="G34" i="199"/>
  <c r="F34" i="199"/>
  <c r="E34" i="199"/>
  <c r="D34" i="199"/>
  <c r="O33" i="199"/>
  <c r="N33" i="199"/>
  <c r="M33" i="199"/>
  <c r="L33" i="199"/>
  <c r="K33" i="199"/>
  <c r="J33" i="199"/>
  <c r="I33" i="199"/>
  <c r="H33" i="199"/>
  <c r="G33" i="199"/>
  <c r="F33" i="199"/>
  <c r="E33" i="199"/>
  <c r="D33" i="199"/>
  <c r="O32" i="199"/>
  <c r="N32" i="199"/>
  <c r="M32" i="199"/>
  <c r="L32" i="199"/>
  <c r="K32" i="199"/>
  <c r="J32" i="199"/>
  <c r="I32" i="199"/>
  <c r="H32" i="199"/>
  <c r="G32" i="199"/>
  <c r="F32" i="199"/>
  <c r="E32" i="199"/>
  <c r="D32" i="199"/>
  <c r="O31" i="199"/>
  <c r="N31" i="199"/>
  <c r="M31" i="199"/>
  <c r="L31" i="199"/>
  <c r="K31" i="199"/>
  <c r="J31" i="199"/>
  <c r="I31" i="199"/>
  <c r="H31" i="199"/>
  <c r="G31" i="199"/>
  <c r="F31" i="199"/>
  <c r="E31" i="199"/>
  <c r="D31" i="199"/>
  <c r="O30" i="199"/>
  <c r="N30" i="199"/>
  <c r="M30" i="199"/>
  <c r="L30" i="199"/>
  <c r="K30" i="199"/>
  <c r="J30" i="199"/>
  <c r="I30" i="199"/>
  <c r="H30" i="199"/>
  <c r="G30" i="199"/>
  <c r="F30" i="199"/>
  <c r="E30" i="199"/>
  <c r="D30" i="199"/>
  <c r="O29" i="199"/>
  <c r="N29" i="199"/>
  <c r="M29" i="199"/>
  <c r="L29" i="199"/>
  <c r="K29" i="199"/>
  <c r="J29" i="199"/>
  <c r="I29" i="199"/>
  <c r="H29" i="199"/>
  <c r="G29" i="199"/>
  <c r="F29" i="199"/>
  <c r="E29" i="199"/>
  <c r="D29" i="199"/>
  <c r="O28" i="199"/>
  <c r="N28" i="199"/>
  <c r="M28" i="199"/>
  <c r="L28" i="199"/>
  <c r="K28" i="199"/>
  <c r="J28" i="199"/>
  <c r="I28" i="199"/>
  <c r="H28" i="199"/>
  <c r="G28" i="199"/>
  <c r="F28" i="199"/>
  <c r="E28" i="199"/>
  <c r="D28" i="199"/>
  <c r="O27" i="199"/>
  <c r="N27" i="199"/>
  <c r="M27" i="199"/>
  <c r="L27" i="199"/>
  <c r="K27" i="199"/>
  <c r="J27" i="199"/>
  <c r="I27" i="199"/>
  <c r="H27" i="199"/>
  <c r="G27" i="199"/>
  <c r="F27" i="199"/>
  <c r="E27" i="199"/>
  <c r="D27" i="199"/>
  <c r="O26" i="199"/>
  <c r="N26" i="199"/>
  <c r="M26" i="199"/>
  <c r="L26" i="199"/>
  <c r="K26" i="199"/>
  <c r="J26" i="199"/>
  <c r="I26" i="199"/>
  <c r="H26" i="199"/>
  <c r="G26" i="199"/>
  <c r="F26" i="199"/>
  <c r="E26" i="199"/>
  <c r="D26" i="199"/>
  <c r="O25" i="199"/>
  <c r="N25" i="199"/>
  <c r="M25" i="199"/>
  <c r="L25" i="199"/>
  <c r="K25" i="199"/>
  <c r="J25" i="199"/>
  <c r="I25" i="199"/>
  <c r="H25" i="199"/>
  <c r="G25" i="199"/>
  <c r="F25" i="199"/>
  <c r="E25" i="199"/>
  <c r="D25" i="199"/>
  <c r="O24" i="199"/>
  <c r="N24" i="199"/>
  <c r="M24" i="199"/>
  <c r="L24" i="199"/>
  <c r="K24" i="199"/>
  <c r="J24" i="199"/>
  <c r="I24" i="199"/>
  <c r="H24" i="199"/>
  <c r="G24" i="199"/>
  <c r="F24" i="199"/>
  <c r="E24" i="199"/>
  <c r="D24" i="199"/>
  <c r="O23" i="199"/>
  <c r="N23" i="199"/>
  <c r="M23" i="199"/>
  <c r="L23" i="199"/>
  <c r="K23" i="199"/>
  <c r="J23" i="199"/>
  <c r="I23" i="199"/>
  <c r="H23" i="199"/>
  <c r="G23" i="199"/>
  <c r="F23" i="199"/>
  <c r="E23" i="199"/>
  <c r="D23" i="199"/>
  <c r="O22" i="199"/>
  <c r="N22" i="199"/>
  <c r="M22" i="199"/>
  <c r="L22" i="199"/>
  <c r="K22" i="199"/>
  <c r="J22" i="199"/>
  <c r="I22" i="199"/>
  <c r="H22" i="199"/>
  <c r="G22" i="199"/>
  <c r="F22" i="199"/>
  <c r="E22" i="199"/>
  <c r="D22" i="199"/>
  <c r="O21" i="199"/>
  <c r="N21" i="199"/>
  <c r="M21" i="199"/>
  <c r="L21" i="199"/>
  <c r="K21" i="199"/>
  <c r="J21" i="199"/>
  <c r="I21" i="199"/>
  <c r="H21" i="199"/>
  <c r="G21" i="199"/>
  <c r="F21" i="199"/>
  <c r="E21" i="199"/>
  <c r="D21" i="199"/>
  <c r="O20" i="199"/>
  <c r="N20" i="199"/>
  <c r="M20" i="199"/>
  <c r="L20" i="199"/>
  <c r="K20" i="199"/>
  <c r="J20" i="199"/>
  <c r="I20" i="199"/>
  <c r="H20" i="199"/>
  <c r="G20" i="199"/>
  <c r="F20" i="199"/>
  <c r="E20" i="199"/>
  <c r="D20" i="199"/>
  <c r="O19" i="199"/>
  <c r="N19" i="199"/>
  <c r="M19" i="199"/>
  <c r="L19" i="199"/>
  <c r="K19" i="199"/>
  <c r="J19" i="199"/>
  <c r="I19" i="199"/>
  <c r="H19" i="199"/>
  <c r="G19" i="199"/>
  <c r="F19" i="199"/>
  <c r="E19" i="199"/>
  <c r="D19" i="199"/>
  <c r="O18" i="199"/>
  <c r="N18" i="199"/>
  <c r="M18" i="199"/>
  <c r="L18" i="199"/>
  <c r="K18" i="199"/>
  <c r="J18" i="199"/>
  <c r="I18" i="199"/>
  <c r="H18" i="199"/>
  <c r="G18" i="199"/>
  <c r="F18" i="199"/>
  <c r="E18" i="199"/>
  <c r="D18" i="199"/>
  <c r="O17" i="199"/>
  <c r="N17" i="199"/>
  <c r="M17" i="199"/>
  <c r="L17" i="199"/>
  <c r="K17" i="199"/>
  <c r="J17" i="199"/>
  <c r="I17" i="199"/>
  <c r="H17" i="199"/>
  <c r="G17" i="199"/>
  <c r="F17" i="199"/>
  <c r="E17" i="199"/>
  <c r="D17" i="199"/>
  <c r="O16" i="199"/>
  <c r="N16" i="199"/>
  <c r="M16" i="199"/>
  <c r="L16" i="199"/>
  <c r="K16" i="199"/>
  <c r="J16" i="199"/>
  <c r="I16" i="199"/>
  <c r="H16" i="199"/>
  <c r="G16" i="199"/>
  <c r="F16" i="199"/>
  <c r="E16" i="199"/>
  <c r="D16" i="199"/>
  <c r="O15" i="199"/>
  <c r="N15" i="199"/>
  <c r="M15" i="199"/>
  <c r="L15" i="199"/>
  <c r="K15" i="199"/>
  <c r="J15" i="199"/>
  <c r="I15" i="199"/>
  <c r="H15" i="199"/>
  <c r="G15" i="199"/>
  <c r="F15" i="199"/>
  <c r="E15" i="199"/>
  <c r="D15" i="199"/>
  <c r="O14" i="199"/>
  <c r="N14" i="199"/>
  <c r="M14" i="199"/>
  <c r="L14" i="199"/>
  <c r="K14" i="199"/>
  <c r="J14" i="199"/>
  <c r="I14" i="199"/>
  <c r="H14" i="199"/>
  <c r="G14" i="199"/>
  <c r="F14" i="199"/>
  <c r="E14" i="199"/>
  <c r="D14" i="199"/>
  <c r="O13" i="199"/>
  <c r="N13" i="199"/>
  <c r="M13" i="199"/>
  <c r="L13" i="199"/>
  <c r="K13" i="199"/>
  <c r="J13" i="199"/>
  <c r="I13" i="199"/>
  <c r="H13" i="199"/>
  <c r="G13" i="199"/>
  <c r="F13" i="199"/>
  <c r="E13" i="199"/>
  <c r="D13" i="199"/>
  <c r="O12" i="199"/>
  <c r="N12" i="199"/>
  <c r="M12" i="199"/>
  <c r="L12" i="199"/>
  <c r="K12" i="199"/>
  <c r="J12" i="199"/>
  <c r="I12" i="199"/>
  <c r="H12" i="199"/>
  <c r="G12" i="199"/>
  <c r="F12" i="199"/>
  <c r="E12" i="199"/>
  <c r="D12" i="199"/>
  <c r="O11" i="199"/>
  <c r="N11" i="199"/>
  <c r="M11" i="199"/>
  <c r="L11" i="199"/>
  <c r="K11" i="199"/>
  <c r="J11" i="199"/>
  <c r="I11" i="199"/>
  <c r="H11" i="199"/>
  <c r="G11" i="199"/>
  <c r="F11" i="199"/>
  <c r="E11" i="199"/>
  <c r="D11" i="199"/>
  <c r="O10" i="199"/>
  <c r="N10" i="199"/>
  <c r="M10" i="199"/>
  <c r="L10" i="199"/>
  <c r="K10" i="199"/>
  <c r="J10" i="199"/>
  <c r="I10" i="199"/>
  <c r="H10" i="199"/>
  <c r="G10" i="199"/>
  <c r="F10" i="199"/>
  <c r="E10" i="199"/>
  <c r="D10" i="199"/>
  <c r="O9" i="199"/>
  <c r="N9" i="199"/>
  <c r="M9" i="199"/>
  <c r="L9" i="199"/>
  <c r="K9" i="199"/>
  <c r="J9" i="199"/>
  <c r="I9" i="199"/>
  <c r="H9" i="199"/>
  <c r="G9" i="199"/>
  <c r="F9" i="199"/>
  <c r="E9" i="199"/>
  <c r="D9" i="199"/>
  <c r="O8" i="199"/>
  <c r="N8" i="199"/>
  <c r="M8" i="199"/>
  <c r="L8" i="199"/>
  <c r="K8" i="199"/>
  <c r="J8" i="199"/>
  <c r="I8" i="199"/>
  <c r="H8" i="199"/>
  <c r="G8" i="199"/>
  <c r="F8" i="199"/>
  <c r="E8" i="199"/>
  <c r="D8" i="199"/>
  <c r="O7" i="199"/>
  <c r="N7" i="199"/>
  <c r="M7" i="199"/>
  <c r="L7" i="199"/>
  <c r="K7" i="199"/>
  <c r="J7" i="199"/>
  <c r="I7" i="199"/>
  <c r="H7" i="199"/>
  <c r="G7" i="199"/>
  <c r="F7" i="199"/>
  <c r="E7" i="199"/>
  <c r="D7" i="199"/>
  <c r="O6" i="199"/>
  <c r="N6" i="199"/>
  <c r="M6" i="199"/>
  <c r="L6" i="199"/>
  <c r="K6" i="199"/>
  <c r="J6" i="199"/>
  <c r="I6" i="199"/>
  <c r="H6" i="199"/>
  <c r="G6" i="199"/>
  <c r="F6" i="199"/>
  <c r="E6" i="199"/>
  <c r="D6" i="199"/>
  <c r="O5" i="199"/>
  <c r="N5" i="199"/>
  <c r="M5" i="199"/>
  <c r="L5" i="199"/>
  <c r="K5" i="199"/>
  <c r="J5" i="199"/>
  <c r="I5" i="199"/>
  <c r="H5" i="199"/>
  <c r="G5" i="199"/>
  <c r="F5" i="199"/>
  <c r="E5" i="199"/>
  <c r="D5" i="199"/>
  <c r="AH36" i="198"/>
  <c r="AH35" i="198"/>
  <c r="AH34" i="198"/>
  <c r="AH33" i="198"/>
  <c r="AH32" i="198"/>
  <c r="AH31" i="198"/>
  <c r="AH30" i="198"/>
  <c r="AH29" i="198"/>
  <c r="Q29" i="198"/>
  <c r="AH28" i="198"/>
  <c r="Q28" i="198"/>
  <c r="AH27" i="198"/>
  <c r="O27" i="198"/>
  <c r="N27" i="198"/>
  <c r="M27" i="198"/>
  <c r="L27" i="198"/>
  <c r="K27" i="198"/>
  <c r="J27" i="198"/>
  <c r="I27" i="198"/>
  <c r="H27" i="198"/>
  <c r="G27" i="198"/>
  <c r="F27" i="198"/>
  <c r="E27" i="198"/>
  <c r="D27" i="198"/>
  <c r="AH26" i="198"/>
  <c r="O26" i="198"/>
  <c r="N26" i="198"/>
  <c r="M26" i="198"/>
  <c r="L26" i="198"/>
  <c r="K26" i="198"/>
  <c r="J26" i="198"/>
  <c r="I26" i="198"/>
  <c r="H26" i="198"/>
  <c r="G26" i="198"/>
  <c r="F26" i="198"/>
  <c r="E26" i="198"/>
  <c r="D26" i="198"/>
  <c r="O25" i="198"/>
  <c r="N25" i="198"/>
  <c r="M25" i="198"/>
  <c r="L25" i="198"/>
  <c r="K25" i="198"/>
  <c r="J25" i="198"/>
  <c r="I25" i="198"/>
  <c r="H25" i="198"/>
  <c r="G25" i="198"/>
  <c r="F25" i="198"/>
  <c r="E25" i="198"/>
  <c r="D25" i="198"/>
  <c r="O24" i="198"/>
  <c r="N24" i="198"/>
  <c r="M24" i="198"/>
  <c r="L24" i="198"/>
  <c r="K24" i="198"/>
  <c r="J24" i="198"/>
  <c r="I24" i="198"/>
  <c r="H24" i="198"/>
  <c r="G24" i="198"/>
  <c r="F24" i="198"/>
  <c r="E24" i="198"/>
  <c r="D24" i="198"/>
  <c r="O23" i="198"/>
  <c r="N23" i="198"/>
  <c r="M23" i="198"/>
  <c r="L23" i="198"/>
  <c r="K23" i="198"/>
  <c r="J23" i="198"/>
  <c r="I23" i="198"/>
  <c r="H23" i="198"/>
  <c r="G23" i="198"/>
  <c r="F23" i="198"/>
  <c r="E23" i="198"/>
  <c r="D23" i="198"/>
  <c r="O22" i="198"/>
  <c r="N22" i="198"/>
  <c r="M22" i="198"/>
  <c r="L22" i="198"/>
  <c r="K22" i="198"/>
  <c r="J22" i="198"/>
  <c r="I22" i="198"/>
  <c r="H22" i="198"/>
  <c r="G22" i="198"/>
  <c r="F22" i="198"/>
  <c r="E22" i="198"/>
  <c r="D22" i="198"/>
  <c r="O21" i="198"/>
  <c r="N21" i="198"/>
  <c r="M21" i="198"/>
  <c r="L21" i="198"/>
  <c r="K21" i="198"/>
  <c r="J21" i="198"/>
  <c r="I21" i="198"/>
  <c r="H21" i="198"/>
  <c r="G21" i="198"/>
  <c r="F21" i="198"/>
  <c r="E21" i="198"/>
  <c r="D21" i="198"/>
  <c r="O20" i="198"/>
  <c r="N20" i="198"/>
  <c r="M20" i="198"/>
  <c r="L20" i="198"/>
  <c r="K20" i="198"/>
  <c r="J20" i="198"/>
  <c r="I20" i="198"/>
  <c r="H20" i="198"/>
  <c r="G20" i="198"/>
  <c r="F20" i="198"/>
  <c r="E20" i="198"/>
  <c r="D20" i="198"/>
  <c r="AH19" i="198"/>
  <c r="O19" i="198"/>
  <c r="N19" i="198"/>
  <c r="M19" i="198"/>
  <c r="L19" i="198"/>
  <c r="K19" i="198"/>
  <c r="J19" i="198"/>
  <c r="I19" i="198"/>
  <c r="H19" i="198"/>
  <c r="G19" i="198"/>
  <c r="F19" i="198"/>
  <c r="E19" i="198"/>
  <c r="D19" i="198"/>
  <c r="AH18" i="198"/>
  <c r="O18" i="198"/>
  <c r="N18" i="198"/>
  <c r="M18" i="198"/>
  <c r="L18" i="198"/>
  <c r="K18" i="198"/>
  <c r="J18" i="198"/>
  <c r="I18" i="198"/>
  <c r="H18" i="198"/>
  <c r="G18" i="198"/>
  <c r="F18" i="198"/>
  <c r="E18" i="198"/>
  <c r="D18" i="198"/>
  <c r="AH17" i="198"/>
  <c r="O17" i="198"/>
  <c r="N17" i="198"/>
  <c r="M17" i="198"/>
  <c r="L17" i="198"/>
  <c r="K17" i="198"/>
  <c r="J17" i="198"/>
  <c r="I17" i="198"/>
  <c r="H17" i="198"/>
  <c r="G17" i="198"/>
  <c r="F17" i="198"/>
  <c r="E17" i="198"/>
  <c r="D17" i="198"/>
  <c r="AH16" i="198"/>
  <c r="O16" i="198"/>
  <c r="N16" i="198"/>
  <c r="M16" i="198"/>
  <c r="L16" i="198"/>
  <c r="K16" i="198"/>
  <c r="J16" i="198"/>
  <c r="I16" i="198"/>
  <c r="H16" i="198"/>
  <c r="G16" i="198"/>
  <c r="F16" i="198"/>
  <c r="E16" i="198"/>
  <c r="D16" i="198"/>
  <c r="AH15" i="198"/>
  <c r="O15" i="198"/>
  <c r="M15" i="198"/>
  <c r="L15" i="198"/>
  <c r="K15" i="198"/>
  <c r="J15" i="198"/>
  <c r="I15" i="198"/>
  <c r="H15" i="198"/>
  <c r="G15" i="198"/>
  <c r="F15" i="198"/>
  <c r="E15" i="198"/>
  <c r="D15" i="198"/>
  <c r="AH14" i="198"/>
  <c r="O14" i="198"/>
  <c r="N14" i="198"/>
  <c r="M14" i="198"/>
  <c r="L14" i="198"/>
  <c r="K14" i="198"/>
  <c r="J14" i="198"/>
  <c r="I14" i="198"/>
  <c r="H14" i="198"/>
  <c r="G14" i="198"/>
  <c r="F14" i="198"/>
  <c r="E14" i="198"/>
  <c r="D14" i="198"/>
  <c r="AH13" i="198"/>
  <c r="O13" i="198"/>
  <c r="N13" i="198"/>
  <c r="M13" i="198"/>
  <c r="L13" i="198"/>
  <c r="K13" i="198"/>
  <c r="J13" i="198"/>
  <c r="I13" i="198"/>
  <c r="H13" i="198"/>
  <c r="G13" i="198"/>
  <c r="F13" i="198"/>
  <c r="E13" i="198"/>
  <c r="D13" i="198"/>
  <c r="AH12" i="198"/>
  <c r="O12" i="198"/>
  <c r="N12" i="198"/>
  <c r="M12" i="198"/>
  <c r="L12" i="198"/>
  <c r="K12" i="198"/>
  <c r="J12" i="198"/>
  <c r="I12" i="198"/>
  <c r="H12" i="198"/>
  <c r="G12" i="198"/>
  <c r="F12" i="198"/>
  <c r="E12" i="198"/>
  <c r="D12" i="198"/>
  <c r="AH11" i="198"/>
  <c r="O11" i="198"/>
  <c r="N11" i="198"/>
  <c r="M11" i="198"/>
  <c r="L11" i="198"/>
  <c r="K11" i="198"/>
  <c r="J11" i="198"/>
  <c r="I11" i="198"/>
  <c r="H11" i="198"/>
  <c r="G11" i="198"/>
  <c r="F11" i="198"/>
  <c r="E11" i="198"/>
  <c r="D11" i="198"/>
  <c r="AH10" i="198"/>
  <c r="O10" i="198"/>
  <c r="N10" i="198"/>
  <c r="M10" i="198"/>
  <c r="L10" i="198"/>
  <c r="K10" i="198"/>
  <c r="J10" i="198"/>
  <c r="I10" i="198"/>
  <c r="H10" i="198"/>
  <c r="G10" i="198"/>
  <c r="F10" i="198"/>
  <c r="E10" i="198"/>
  <c r="D10" i="198"/>
  <c r="AH9" i="198"/>
  <c r="O9" i="198"/>
  <c r="N9" i="198"/>
  <c r="M9" i="198"/>
  <c r="L9" i="198"/>
  <c r="K9" i="198"/>
  <c r="J9" i="198"/>
  <c r="I9" i="198"/>
  <c r="H9" i="198"/>
  <c r="G9" i="198"/>
  <c r="F9" i="198"/>
  <c r="E9" i="198"/>
  <c r="D9" i="198"/>
  <c r="O8" i="198"/>
  <c r="N8" i="198"/>
  <c r="M8" i="198"/>
  <c r="L8" i="198"/>
  <c r="K8" i="198"/>
  <c r="J8" i="198"/>
  <c r="I8" i="198"/>
  <c r="H8" i="198"/>
  <c r="G8" i="198"/>
  <c r="F8" i="198"/>
  <c r="E8" i="198"/>
  <c r="D8" i="198"/>
  <c r="O7" i="198"/>
  <c r="N7" i="198"/>
  <c r="M7" i="198"/>
  <c r="L7" i="198"/>
  <c r="K7" i="198"/>
  <c r="J7" i="198"/>
  <c r="I7" i="198"/>
  <c r="H7" i="198"/>
  <c r="G7" i="198"/>
  <c r="F7" i="198"/>
  <c r="E7" i="198"/>
  <c r="D7" i="198"/>
  <c r="O6" i="198"/>
  <c r="N6" i="198"/>
  <c r="M6" i="198"/>
  <c r="L6" i="198"/>
  <c r="K6" i="198"/>
  <c r="J6" i="198"/>
  <c r="I6" i="198"/>
  <c r="H6" i="198"/>
  <c r="G6" i="198"/>
  <c r="F6" i="198"/>
  <c r="E6" i="198"/>
  <c r="D6" i="198"/>
  <c r="AG34" i="152"/>
  <c r="AF34" i="152"/>
  <c r="AE34" i="152"/>
  <c r="AD34" i="152"/>
  <c r="AB34" i="152"/>
  <c r="AA34" i="152"/>
  <c r="P30" i="152"/>
  <c r="P29" i="152"/>
  <c r="P28" i="152"/>
  <c r="P27" i="152"/>
  <c r="P26" i="152"/>
  <c r="P25" i="152"/>
  <c r="AG10" i="152"/>
  <c r="P8" i="152" s="1"/>
  <c r="AF10" i="152"/>
  <c r="AE10" i="152"/>
  <c r="AD10" i="152"/>
  <c r="AB10" i="152"/>
  <c r="AA10" i="152"/>
  <c r="P9" i="152"/>
  <c r="P7" i="152"/>
  <c r="P6" i="152"/>
  <c r="P5" i="152"/>
  <c r="AE11" i="130"/>
  <c r="AG10" i="130" s="1"/>
  <c r="AC11" i="130"/>
  <c r="AB11" i="130"/>
  <c r="AA11" i="130"/>
  <c r="Z11" i="130"/>
  <c r="Y11" i="130"/>
  <c r="X11" i="130"/>
  <c r="N8" i="130"/>
  <c r="N7" i="130"/>
  <c r="I28" i="134"/>
  <c r="H28" i="134"/>
  <c r="G28" i="134"/>
  <c r="F28" i="134"/>
  <c r="E28" i="134"/>
  <c r="D28" i="134"/>
  <c r="I27" i="134"/>
  <c r="H27" i="134"/>
  <c r="G27" i="134"/>
  <c r="F27" i="134"/>
  <c r="E27" i="134"/>
  <c r="D27" i="134"/>
  <c r="I26" i="134"/>
  <c r="H26" i="134"/>
  <c r="G26" i="134"/>
  <c r="F26" i="134"/>
  <c r="E26" i="134"/>
  <c r="D26" i="134"/>
  <c r="I25" i="134"/>
  <c r="H25" i="134"/>
  <c r="G25" i="134"/>
  <c r="F25" i="134"/>
  <c r="E25" i="134"/>
  <c r="D25" i="134"/>
  <c r="O12" i="134"/>
  <c r="S14" i="134" s="1"/>
  <c r="O11" i="134"/>
  <c r="S13" i="134" s="1"/>
  <c r="O9" i="134"/>
  <c r="S11" i="134" s="1"/>
  <c r="O14" i="134"/>
  <c r="P26" i="198" l="1"/>
  <c r="P27" i="198"/>
  <c r="J53" i="199"/>
  <c r="P11" i="199"/>
  <c r="P12" i="199"/>
  <c r="P38" i="199"/>
  <c r="P39" i="199"/>
  <c r="P40" i="199"/>
  <c r="P35" i="199"/>
  <c r="K53" i="199"/>
  <c r="P36" i="199"/>
  <c r="P13" i="199"/>
  <c r="L53" i="199"/>
  <c r="P14" i="199"/>
  <c r="P37" i="199"/>
  <c r="N53" i="199"/>
  <c r="P16" i="199"/>
  <c r="P17" i="199"/>
  <c r="P18" i="199"/>
  <c r="P19" i="199"/>
  <c r="P41" i="199"/>
  <c r="P15" i="199"/>
  <c r="O53" i="199"/>
  <c r="D53" i="199"/>
  <c r="P21" i="199"/>
  <c r="P44" i="199"/>
  <c r="P45" i="199"/>
  <c r="P46" i="199"/>
  <c r="P47" i="199"/>
  <c r="P48" i="199"/>
  <c r="P49" i="199"/>
  <c r="P50" i="199"/>
  <c r="P51" i="199"/>
  <c r="P52" i="199"/>
  <c r="E53" i="199"/>
  <c r="P6" i="199"/>
  <c r="P22" i="199"/>
  <c r="P23" i="199"/>
  <c r="P43" i="199"/>
  <c r="F53" i="199"/>
  <c r="P7" i="199"/>
  <c r="P24" i="199"/>
  <c r="G53" i="199"/>
  <c r="P8" i="199"/>
  <c r="P25" i="199"/>
  <c r="M53" i="199"/>
  <c r="P42" i="199"/>
  <c r="H53" i="199"/>
  <c r="P9" i="199"/>
  <c r="P26" i="199"/>
  <c r="P27" i="199"/>
  <c r="P28" i="199"/>
  <c r="P29" i="199"/>
  <c r="P20" i="199"/>
  <c r="I53" i="199"/>
  <c r="P10" i="199"/>
  <c r="P30" i="199"/>
  <c r="P31" i="199"/>
  <c r="P32" i="199"/>
  <c r="P33" i="199"/>
  <c r="P34" i="199"/>
  <c r="K29" i="198"/>
  <c r="L29" i="198"/>
  <c r="P17" i="198"/>
  <c r="I29" i="198"/>
  <c r="M29" i="198"/>
  <c r="N29" i="198"/>
  <c r="P19" i="198"/>
  <c r="J29" i="198"/>
  <c r="O29" i="198"/>
  <c r="P21" i="198"/>
  <c r="P23" i="198"/>
  <c r="P7" i="198"/>
  <c r="E29" i="198"/>
  <c r="F29" i="198"/>
  <c r="P11" i="198"/>
  <c r="G29" i="198"/>
  <c r="P15" i="198"/>
  <c r="H29" i="198"/>
  <c r="P13" i="198"/>
  <c r="D29" i="198"/>
  <c r="L28" i="198"/>
  <c r="K28" i="198"/>
  <c r="O28" i="198"/>
  <c r="N28" i="198"/>
  <c r="M28" i="198"/>
  <c r="I28" i="198"/>
  <c r="J28" i="198"/>
  <c r="H28" i="198"/>
  <c r="P8" i="198"/>
  <c r="G28" i="198"/>
  <c r="P16" i="198"/>
  <c r="F28" i="198"/>
  <c r="P18" i="198"/>
  <c r="P20" i="198"/>
  <c r="P22" i="198"/>
  <c r="P10" i="198"/>
  <c r="P12" i="198"/>
  <c r="E28" i="198"/>
  <c r="P14" i="198"/>
  <c r="D28" i="198"/>
  <c r="W42" i="154"/>
  <c r="W39" i="154"/>
  <c r="W36" i="154"/>
  <c r="W44" i="154"/>
  <c r="W41" i="154"/>
  <c r="W38" i="154"/>
  <c r="W35" i="154"/>
  <c r="W43" i="154"/>
  <c r="W40" i="154"/>
  <c r="W37" i="154"/>
  <c r="W45" i="154"/>
  <c r="V33" i="154"/>
  <c r="W34" i="154"/>
  <c r="J26" i="134"/>
  <c r="J25" i="134"/>
  <c r="D9" i="134"/>
  <c r="P5" i="199"/>
  <c r="P6" i="198"/>
  <c r="P9" i="198"/>
  <c r="AG9" i="130"/>
  <c r="AD11" i="130" s="1"/>
  <c r="D14" i="134"/>
  <c r="D8" i="134"/>
  <c r="O10" i="134"/>
  <c r="Q31" i="7" s="1"/>
  <c r="O13" i="134"/>
  <c r="T12" i="134" s="1"/>
  <c r="O15" i="134"/>
  <c r="D15" i="134" s="1"/>
  <c r="S10" i="134"/>
  <c r="R36" i="7"/>
  <c r="R37" i="7"/>
  <c r="P28" i="198" l="1"/>
  <c r="P29" i="198"/>
  <c r="P53" i="199"/>
  <c r="Q36" i="7"/>
  <c r="V39" i="154"/>
  <c r="V36" i="154"/>
  <c r="V44" i="154"/>
  <c r="V41" i="154"/>
  <c r="V38" i="154"/>
  <c r="V35" i="154"/>
  <c r="V43" i="154"/>
  <c r="V40" i="154"/>
  <c r="V37" i="154"/>
  <c r="V45" i="154"/>
  <c r="V42" i="154"/>
  <c r="U33" i="154"/>
  <c r="V34" i="154"/>
  <c r="C31" i="7"/>
  <c r="S31" i="7"/>
  <c r="F31" i="7" s="1"/>
  <c r="O16" i="134"/>
  <c r="T9" i="134"/>
  <c r="D10" i="134"/>
  <c r="U36" i="154" l="1"/>
  <c r="U44" i="154"/>
  <c r="U41" i="154"/>
  <c r="U38" i="154"/>
  <c r="U35" i="154"/>
  <c r="U43" i="154"/>
  <c r="U40" i="154"/>
  <c r="U37" i="154"/>
  <c r="U45" i="154"/>
  <c r="U42" i="154"/>
  <c r="U39" i="154"/>
  <c r="T33" i="154"/>
  <c r="U34" i="154"/>
  <c r="D16" i="134"/>
  <c r="Q30" i="7"/>
  <c r="Q37" i="7"/>
  <c r="C40" i="176"/>
  <c r="C39" i="176"/>
  <c r="C37" i="176"/>
  <c r="C36" i="176"/>
  <c r="C34" i="176"/>
  <c r="C33" i="176"/>
  <c r="C31" i="176"/>
  <c r="C30" i="176"/>
  <c r="C28" i="176"/>
  <c r="C27" i="176"/>
  <c r="C25" i="176"/>
  <c r="C24" i="176"/>
  <c r="C22" i="176"/>
  <c r="C21" i="176"/>
  <c r="C19" i="176"/>
  <c r="C18" i="176"/>
  <c r="C16" i="176"/>
  <c r="C15" i="176"/>
  <c r="C13" i="176"/>
  <c r="C12" i="176"/>
  <c r="C10" i="176"/>
  <c r="C9" i="176"/>
  <c r="C34" i="178"/>
  <c r="C33" i="178"/>
  <c r="C31" i="178"/>
  <c r="C30" i="178"/>
  <c r="C28" i="178"/>
  <c r="C27" i="178"/>
  <c r="C25" i="178"/>
  <c r="C24" i="178"/>
  <c r="C22" i="178"/>
  <c r="C21" i="178"/>
  <c r="C19" i="178"/>
  <c r="C18" i="178"/>
  <c r="C16" i="178"/>
  <c r="C15" i="178"/>
  <c r="C13" i="178"/>
  <c r="C12" i="178"/>
  <c r="C10" i="178"/>
  <c r="C9" i="178"/>
  <c r="K37" i="178"/>
  <c r="K36" i="178"/>
  <c r="K34" i="178"/>
  <c r="K33" i="178"/>
  <c r="K31" i="178"/>
  <c r="K30" i="178"/>
  <c r="K28" i="178"/>
  <c r="K27" i="178"/>
  <c r="K25" i="178"/>
  <c r="K24" i="178"/>
  <c r="K22" i="178"/>
  <c r="K21" i="178"/>
  <c r="K19" i="178"/>
  <c r="K18" i="178"/>
  <c r="K16" i="178"/>
  <c r="K15" i="178"/>
  <c r="K13" i="178"/>
  <c r="K12" i="178"/>
  <c r="K10" i="178"/>
  <c r="K9" i="178"/>
  <c r="C40" i="68"/>
  <c r="C39" i="68"/>
  <c r="C37" i="68"/>
  <c r="C36" i="68"/>
  <c r="C34" i="68"/>
  <c r="C33" i="68"/>
  <c r="C31" i="68"/>
  <c r="C30" i="68"/>
  <c r="C28" i="68"/>
  <c r="C27" i="68"/>
  <c r="C25" i="68"/>
  <c r="C24" i="68"/>
  <c r="C22" i="68"/>
  <c r="C21" i="68"/>
  <c r="C19" i="68"/>
  <c r="C18" i="68"/>
  <c r="C16" i="68"/>
  <c r="C15" i="68"/>
  <c r="C13" i="68"/>
  <c r="C12" i="68"/>
  <c r="C10" i="68"/>
  <c r="C9" i="68"/>
  <c r="C40" i="65"/>
  <c r="C39" i="65"/>
  <c r="C37" i="65"/>
  <c r="C36" i="65"/>
  <c r="C34" i="65"/>
  <c r="C33" i="65"/>
  <c r="C31" i="65"/>
  <c r="C30" i="65"/>
  <c r="C28" i="65"/>
  <c r="C27" i="65"/>
  <c r="C25" i="65"/>
  <c r="C24" i="65"/>
  <c r="C22" i="65"/>
  <c r="C21" i="65"/>
  <c r="C19" i="65"/>
  <c r="C18" i="65"/>
  <c r="C16" i="65"/>
  <c r="C15" i="65"/>
  <c r="C13" i="65"/>
  <c r="C12" i="65"/>
  <c r="C10" i="65"/>
  <c r="C9" i="65"/>
  <c r="C40" i="62"/>
  <c r="C39" i="62"/>
  <c r="C37" i="62"/>
  <c r="C36" i="62"/>
  <c r="C34" i="62"/>
  <c r="C33" i="62"/>
  <c r="C31" i="62"/>
  <c r="C30" i="62"/>
  <c r="C28" i="62"/>
  <c r="C27" i="62"/>
  <c r="C25" i="62"/>
  <c r="C24" i="62"/>
  <c r="C22" i="62"/>
  <c r="C21" i="62"/>
  <c r="C19" i="62"/>
  <c r="C18" i="62"/>
  <c r="C16" i="62"/>
  <c r="C15" i="62"/>
  <c r="C13" i="62"/>
  <c r="C12" i="62"/>
  <c r="C10" i="62"/>
  <c r="C9" i="62"/>
  <c r="V6" i="175"/>
  <c r="W6" i="175"/>
  <c r="X6" i="175"/>
  <c r="Y6" i="175"/>
  <c r="Z6" i="175"/>
  <c r="AB6" i="175"/>
  <c r="AC6" i="175"/>
  <c r="R14" i="92"/>
  <c r="S14" i="92"/>
  <c r="T14" i="92"/>
  <c r="U14" i="92"/>
  <c r="V14" i="92"/>
  <c r="W14" i="92"/>
  <c r="X14" i="92"/>
  <c r="Y14" i="92"/>
  <c r="R6" i="92"/>
  <c r="S6" i="92"/>
  <c r="T6" i="92"/>
  <c r="U6" i="92"/>
  <c r="V6" i="92"/>
  <c r="W6" i="92"/>
  <c r="X6" i="92"/>
  <c r="Y6" i="92"/>
  <c r="Q7" i="92"/>
  <c r="R7" i="92"/>
  <c r="S7" i="92"/>
  <c r="T7" i="92"/>
  <c r="U7" i="92"/>
  <c r="V7" i="92"/>
  <c r="W7" i="92"/>
  <c r="X7" i="92"/>
  <c r="Y7" i="92"/>
  <c r="Q8" i="92"/>
  <c r="R8" i="92"/>
  <c r="S8" i="92"/>
  <c r="T8" i="92"/>
  <c r="U8" i="92"/>
  <c r="V8" i="92"/>
  <c r="W8" i="92"/>
  <c r="X8" i="92"/>
  <c r="Y8" i="92"/>
  <c r="Q9" i="92"/>
  <c r="R9" i="92"/>
  <c r="S9" i="92"/>
  <c r="T9" i="92"/>
  <c r="U9" i="92"/>
  <c r="V9" i="92"/>
  <c r="W9" i="92"/>
  <c r="X9" i="92"/>
  <c r="Y9" i="92"/>
  <c r="Q10" i="92"/>
  <c r="R10" i="92"/>
  <c r="S10" i="92"/>
  <c r="T10" i="92"/>
  <c r="U10" i="92"/>
  <c r="V10" i="92"/>
  <c r="W10" i="92"/>
  <c r="X10" i="92"/>
  <c r="Y10" i="92"/>
  <c r="Q11" i="92"/>
  <c r="R11" i="92"/>
  <c r="S11" i="92"/>
  <c r="T11" i="92"/>
  <c r="U11" i="92"/>
  <c r="V11" i="92"/>
  <c r="W11" i="92"/>
  <c r="X11" i="92"/>
  <c r="Y11" i="92"/>
  <c r="Q12" i="92"/>
  <c r="R12" i="92"/>
  <c r="S12" i="92"/>
  <c r="T12" i="92"/>
  <c r="U12" i="92"/>
  <c r="V12" i="92"/>
  <c r="W12" i="92"/>
  <c r="X12" i="92"/>
  <c r="Y12" i="92"/>
  <c r="Q14" i="92"/>
  <c r="R6" i="178"/>
  <c r="S34" i="178"/>
  <c r="R34" i="178"/>
  <c r="S33" i="178"/>
  <c r="R33" i="178"/>
  <c r="S31" i="178"/>
  <c r="R31" i="178"/>
  <c r="S30" i="178"/>
  <c r="R30" i="178"/>
  <c r="S28" i="178"/>
  <c r="R28" i="178"/>
  <c r="S27" i="178"/>
  <c r="R27" i="178"/>
  <c r="S25" i="178"/>
  <c r="R25" i="178"/>
  <c r="S24" i="178"/>
  <c r="R24" i="178"/>
  <c r="S22" i="178"/>
  <c r="R22" i="178"/>
  <c r="S21" i="178"/>
  <c r="R21" i="178"/>
  <c r="S19" i="178"/>
  <c r="R19" i="178"/>
  <c r="S18" i="178"/>
  <c r="R18" i="178"/>
  <c r="S16" i="178"/>
  <c r="R16" i="178"/>
  <c r="S15" i="178"/>
  <c r="R15" i="178"/>
  <c r="S13" i="178"/>
  <c r="R13" i="178"/>
  <c r="S12" i="178"/>
  <c r="R12" i="178"/>
  <c r="S10" i="178"/>
  <c r="R10" i="178"/>
  <c r="S9" i="178"/>
  <c r="R9" i="178"/>
  <c r="S7" i="178"/>
  <c r="S6" i="178"/>
  <c r="R7" i="178"/>
  <c r="T43" i="154" l="1"/>
  <c r="T36" i="154"/>
  <c r="T44" i="154"/>
  <c r="T37" i="154"/>
  <c r="T45" i="154"/>
  <c r="T39" i="154"/>
  <c r="T42" i="154"/>
  <c r="T38" i="154"/>
  <c r="T35" i="154"/>
  <c r="T40" i="154"/>
  <c r="T41" i="154"/>
  <c r="T34" i="154"/>
  <c r="Q13" i="92"/>
  <c r="C30" i="7"/>
  <c r="S30" i="7"/>
  <c r="F30" i="7" s="1"/>
  <c r="R13" i="92"/>
  <c r="AI121" i="178" l="1"/>
  <c r="L34" i="178" s="1"/>
  <c r="AI120" i="178"/>
  <c r="L31" i="178" s="1"/>
  <c r="AI119" i="178"/>
  <c r="L28" i="178" s="1"/>
  <c r="AI118" i="178"/>
  <c r="L25" i="178" s="1"/>
  <c r="AI117" i="178"/>
  <c r="L22" i="178" s="1"/>
  <c r="AI116" i="178"/>
  <c r="L19" i="178" s="1"/>
  <c r="AI115" i="178"/>
  <c r="L16" i="178" s="1"/>
  <c r="AI114" i="178"/>
  <c r="L13" i="178" s="1"/>
  <c r="AI113" i="178"/>
  <c r="L10" i="178" s="1"/>
  <c r="AI112" i="178"/>
  <c r="AI111" i="178"/>
  <c r="AI110" i="178"/>
  <c r="AI109" i="178"/>
  <c r="D25" i="178" s="1"/>
  <c r="AI108" i="178"/>
  <c r="D22" i="178" s="1"/>
  <c r="AI107" i="178"/>
  <c r="D19" i="178" s="1"/>
  <c r="AI106" i="178"/>
  <c r="D7" i="178" s="1"/>
  <c r="AI105" i="178"/>
  <c r="D16" i="178" s="1"/>
  <c r="AI104" i="178"/>
  <c r="D13" i="178" s="1"/>
  <c r="AI103" i="178"/>
  <c r="D10" i="178" s="1"/>
  <c r="AI102" i="178"/>
  <c r="AI101" i="178"/>
  <c r="AI100" i="178"/>
  <c r="AI99" i="178"/>
  <c r="AI98" i="178"/>
  <c r="AI97" i="178"/>
  <c r="AI96" i="178"/>
  <c r="AI95" i="178"/>
  <c r="AI94" i="178"/>
  <c r="AI93" i="178"/>
  <c r="AI92" i="178"/>
  <c r="AI91" i="178"/>
  <c r="AI90" i="178"/>
  <c r="D31" i="178" s="1"/>
  <c r="AI89" i="178"/>
  <c r="AI88" i="178"/>
  <c r="AI87" i="178"/>
  <c r="AI86" i="178"/>
  <c r="AI85" i="178"/>
  <c r="AI84" i="178"/>
  <c r="AI83" i="178"/>
  <c r="AI82" i="178"/>
  <c r="AI81" i="178"/>
  <c r="AI80" i="178"/>
  <c r="AI79" i="178"/>
  <c r="AI78" i="178"/>
  <c r="AI77" i="178"/>
  <c r="D34" i="178" s="1"/>
  <c r="AI76" i="178"/>
  <c r="D28" i="178" s="1"/>
  <c r="AI75" i="178"/>
  <c r="AI74" i="178"/>
  <c r="AI73" i="178"/>
  <c r="AI72" i="178"/>
  <c r="AI71" i="178"/>
  <c r="AI70" i="178"/>
  <c r="AI69" i="178"/>
  <c r="AI68" i="178"/>
  <c r="AI67" i="178"/>
  <c r="AI66" i="178"/>
  <c r="AI65" i="178"/>
  <c r="AI64" i="178"/>
  <c r="L7" i="178" s="1"/>
  <c r="M17" i="125"/>
  <c r="M16" i="125"/>
  <c r="M15" i="125"/>
  <c r="M14" i="125"/>
  <c r="M13" i="125"/>
  <c r="M12" i="125"/>
  <c r="M11" i="125"/>
  <c r="M10" i="125"/>
  <c r="M9" i="125"/>
  <c r="M8" i="125"/>
  <c r="M7" i="125"/>
  <c r="M42" i="125"/>
  <c r="M41" i="125"/>
  <c r="M40" i="125"/>
  <c r="M39" i="125"/>
  <c r="M38" i="125"/>
  <c r="M37" i="125"/>
  <c r="M36" i="125"/>
  <c r="M35" i="125"/>
  <c r="M34" i="125"/>
  <c r="M33" i="125"/>
  <c r="M32" i="125"/>
  <c r="V30" i="68"/>
  <c r="W30" i="68"/>
  <c r="X30" i="68"/>
  <c r="Y30" i="68"/>
  <c r="Z30" i="68"/>
  <c r="AA30" i="68"/>
  <c r="AB30" i="68"/>
  <c r="AC30" i="68"/>
  <c r="AD30" i="68"/>
  <c r="AE30" i="68"/>
  <c r="AF30" i="68"/>
  <c r="AG30" i="68"/>
  <c r="AH30" i="68"/>
  <c r="O43" i="76"/>
  <c r="N43" i="76"/>
  <c r="M43" i="76"/>
  <c r="L43" i="76"/>
  <c r="K43" i="76"/>
  <c r="J43" i="76"/>
  <c r="I43" i="76"/>
  <c r="H43" i="76"/>
  <c r="G43" i="76"/>
  <c r="F43" i="76"/>
  <c r="E43" i="76"/>
  <c r="AH18" i="68" l="1"/>
  <c r="P42" i="76" s="1"/>
  <c r="AH18" i="65"/>
  <c r="P41" i="76" s="1"/>
  <c r="AH30" i="65"/>
  <c r="AG30" i="65"/>
  <c r="AF30" i="65"/>
  <c r="AE30" i="65"/>
  <c r="AD30" i="65"/>
  <c r="AC30" i="65"/>
  <c r="AB30" i="65"/>
  <c r="AA30" i="65"/>
  <c r="Z30" i="65"/>
  <c r="Y30" i="65"/>
  <c r="X30" i="65"/>
  <c r="W30" i="65"/>
  <c r="V30" i="65"/>
  <c r="L7" i="179"/>
  <c r="AF30" i="62" l="1"/>
  <c r="AE30" i="62"/>
  <c r="AD30" i="62"/>
  <c r="AC30" i="62"/>
  <c r="AB30" i="62"/>
  <c r="AA30" i="62"/>
  <c r="Z30" i="62"/>
  <c r="Y30" i="62"/>
  <c r="X30" i="62"/>
  <c r="W30" i="62"/>
  <c r="V30" i="62"/>
  <c r="T18" i="194"/>
  <c r="W9" i="189"/>
  <c r="X9" i="189"/>
  <c r="Y9" i="189"/>
  <c r="I6" i="189" s="1"/>
  <c r="Z9" i="189"/>
  <c r="J6" i="189" s="1"/>
  <c r="AA9" i="189"/>
  <c r="K6" i="189" s="1"/>
  <c r="AB9" i="189"/>
  <c r="L6" i="189" s="1"/>
  <c r="W10" i="189"/>
  <c r="X10" i="189"/>
  <c r="Y10" i="189"/>
  <c r="I7" i="189" s="1"/>
  <c r="Z10" i="189"/>
  <c r="J7" i="189" s="1"/>
  <c r="AA10" i="189"/>
  <c r="K7" i="189" s="1"/>
  <c r="AB10" i="189"/>
  <c r="L7" i="189" s="1"/>
  <c r="W11" i="189"/>
  <c r="X11" i="189"/>
  <c r="Y11" i="189"/>
  <c r="I8" i="189" s="1"/>
  <c r="Z11" i="189"/>
  <c r="J8" i="189" s="1"/>
  <c r="AA11" i="189"/>
  <c r="K8" i="189" s="1"/>
  <c r="AB11" i="189"/>
  <c r="L8" i="189" s="1"/>
  <c r="W12" i="189"/>
  <c r="X12" i="189"/>
  <c r="Y12" i="189"/>
  <c r="I9" i="189" s="1"/>
  <c r="Z12" i="189"/>
  <c r="J9" i="189" s="1"/>
  <c r="AA12" i="189"/>
  <c r="K9" i="189" s="1"/>
  <c r="L9" i="189"/>
  <c r="W13" i="189"/>
  <c r="X13" i="189"/>
  <c r="Y13" i="189"/>
  <c r="I10" i="189" s="1"/>
  <c r="Z13" i="189"/>
  <c r="J10" i="189" s="1"/>
  <c r="AA13" i="189"/>
  <c r="K10" i="189" s="1"/>
  <c r="AB13" i="189"/>
  <c r="L10" i="189" s="1"/>
  <c r="W14" i="189"/>
  <c r="X14" i="189"/>
  <c r="Y14" i="189"/>
  <c r="I11" i="189" s="1"/>
  <c r="Z14" i="189"/>
  <c r="J11" i="189" s="1"/>
  <c r="AA14" i="189"/>
  <c r="K11" i="189" s="1"/>
  <c r="AB14" i="189"/>
  <c r="L11" i="189" s="1"/>
  <c r="W15" i="189"/>
  <c r="X15" i="189"/>
  <c r="Y15" i="189"/>
  <c r="I12" i="189" s="1"/>
  <c r="Z15" i="189"/>
  <c r="J12" i="189" s="1"/>
  <c r="AA15" i="189"/>
  <c r="K12" i="189" s="1"/>
  <c r="AB15" i="189"/>
  <c r="L12" i="189" s="1"/>
  <c r="W16" i="189"/>
  <c r="X16" i="189"/>
  <c r="Y16" i="189"/>
  <c r="I13" i="189" s="1"/>
  <c r="Z16" i="189"/>
  <c r="J13" i="189" s="1"/>
  <c r="AA16" i="189"/>
  <c r="K13" i="189" s="1"/>
  <c r="AB16" i="189"/>
  <c r="L13" i="189" s="1"/>
  <c r="W17" i="189"/>
  <c r="X17" i="189"/>
  <c r="Y17" i="189"/>
  <c r="I14" i="189" s="1"/>
  <c r="Z17" i="189"/>
  <c r="J14" i="189" s="1"/>
  <c r="AA17" i="189"/>
  <c r="K14" i="189" s="1"/>
  <c r="AB17" i="189"/>
  <c r="L14" i="189" s="1"/>
  <c r="W18" i="189"/>
  <c r="X18" i="189"/>
  <c r="Y18" i="189"/>
  <c r="I15" i="189" s="1"/>
  <c r="Z18" i="189"/>
  <c r="J15" i="189" s="1"/>
  <c r="AA18" i="189"/>
  <c r="K15" i="189" s="1"/>
  <c r="AB18" i="189"/>
  <c r="L15" i="189" s="1"/>
  <c r="W19" i="189"/>
  <c r="X19" i="189"/>
  <c r="Y19" i="189"/>
  <c r="I16" i="189" s="1"/>
  <c r="Z19" i="189"/>
  <c r="J16" i="189" s="1"/>
  <c r="AA19" i="189"/>
  <c r="K16" i="189" s="1"/>
  <c r="AB19" i="189"/>
  <c r="L16" i="189" s="1"/>
  <c r="W20" i="189"/>
  <c r="X20" i="189"/>
  <c r="Y20" i="189"/>
  <c r="I17" i="189" s="1"/>
  <c r="Z20" i="189"/>
  <c r="J17" i="189" s="1"/>
  <c r="AA20" i="189"/>
  <c r="K17" i="189" s="1"/>
  <c r="AB20" i="189"/>
  <c r="L17" i="189" s="1"/>
  <c r="W21" i="189"/>
  <c r="X21" i="189"/>
  <c r="Y21" i="189"/>
  <c r="I18" i="189" s="1"/>
  <c r="Z21" i="189"/>
  <c r="J18" i="189" s="1"/>
  <c r="AA21" i="189"/>
  <c r="K18" i="189" s="1"/>
  <c r="AB21" i="189"/>
  <c r="L18" i="189" s="1"/>
  <c r="W22" i="189"/>
  <c r="X22" i="189"/>
  <c r="Y22" i="189"/>
  <c r="I19" i="189" s="1"/>
  <c r="Z22" i="189"/>
  <c r="J19" i="189" s="1"/>
  <c r="AA22" i="189"/>
  <c r="K19" i="189" s="1"/>
  <c r="AB22" i="189"/>
  <c r="L19" i="189" s="1"/>
  <c r="W23" i="189"/>
  <c r="X23" i="189"/>
  <c r="Y23" i="189"/>
  <c r="I20" i="189" s="1"/>
  <c r="Z23" i="189"/>
  <c r="J20" i="189" s="1"/>
  <c r="AA23" i="189"/>
  <c r="K20" i="189" s="1"/>
  <c r="AB23" i="189"/>
  <c r="L20" i="189" s="1"/>
  <c r="W24" i="189"/>
  <c r="X24" i="189"/>
  <c r="Y24" i="189"/>
  <c r="I21" i="189" s="1"/>
  <c r="Z24" i="189"/>
  <c r="J21" i="189" s="1"/>
  <c r="AA24" i="189"/>
  <c r="K21" i="189" s="1"/>
  <c r="AB24" i="189"/>
  <c r="L21" i="189" s="1"/>
  <c r="W25" i="189"/>
  <c r="X25" i="189"/>
  <c r="Y25" i="189"/>
  <c r="I22" i="189" s="1"/>
  <c r="Z25" i="189"/>
  <c r="J22" i="189" s="1"/>
  <c r="AA25" i="189"/>
  <c r="K22" i="189" s="1"/>
  <c r="AB25" i="189"/>
  <c r="L22" i="189" s="1"/>
  <c r="W26" i="189"/>
  <c r="X26" i="189"/>
  <c r="Y26" i="189"/>
  <c r="I23" i="189" s="1"/>
  <c r="Z26" i="189"/>
  <c r="J23" i="189" s="1"/>
  <c r="AA26" i="189"/>
  <c r="K23" i="189" s="1"/>
  <c r="AB26" i="189"/>
  <c r="L23" i="189" s="1"/>
  <c r="W27" i="189"/>
  <c r="X27" i="189"/>
  <c r="Y27" i="189"/>
  <c r="I24" i="189" s="1"/>
  <c r="Z27" i="189"/>
  <c r="J24" i="189" s="1"/>
  <c r="AA27" i="189"/>
  <c r="K24" i="189" s="1"/>
  <c r="AB27" i="189"/>
  <c r="L24" i="189" s="1"/>
  <c r="W28" i="189"/>
  <c r="X28" i="189"/>
  <c r="Y28" i="189"/>
  <c r="I25" i="189" s="1"/>
  <c r="Z28" i="189"/>
  <c r="J25" i="189" s="1"/>
  <c r="AA28" i="189"/>
  <c r="K25" i="189" s="1"/>
  <c r="AB28" i="189"/>
  <c r="L25" i="189" s="1"/>
  <c r="W29" i="189"/>
  <c r="X29" i="189"/>
  <c r="Y29" i="189"/>
  <c r="I26" i="189" s="1"/>
  <c r="Z29" i="189"/>
  <c r="J26" i="189" s="1"/>
  <c r="AA29" i="189"/>
  <c r="K26" i="189" s="1"/>
  <c r="AB29" i="189"/>
  <c r="L26" i="189" s="1"/>
  <c r="W30" i="189"/>
  <c r="X30" i="189"/>
  <c r="Y30" i="189"/>
  <c r="I27" i="189" s="1"/>
  <c r="Z30" i="189"/>
  <c r="J27" i="189" s="1"/>
  <c r="AA30" i="189"/>
  <c r="K27" i="189" s="1"/>
  <c r="AB30" i="189"/>
  <c r="L27" i="189" s="1"/>
  <c r="W31" i="189"/>
  <c r="X31" i="189"/>
  <c r="Y31" i="189"/>
  <c r="I28" i="189" s="1"/>
  <c r="Z31" i="189"/>
  <c r="J28" i="189" s="1"/>
  <c r="AA31" i="189"/>
  <c r="K28" i="189" s="1"/>
  <c r="AB31" i="189"/>
  <c r="L28" i="189" s="1"/>
  <c r="W32" i="189"/>
  <c r="X32" i="189"/>
  <c r="Y32" i="189"/>
  <c r="I29" i="189" s="1"/>
  <c r="Z32" i="189"/>
  <c r="J29" i="189" s="1"/>
  <c r="AA32" i="189"/>
  <c r="K29" i="189" s="1"/>
  <c r="AB32" i="189"/>
  <c r="V32" i="189"/>
  <c r="V31" i="189"/>
  <c r="V10" i="189"/>
  <c r="V11" i="189"/>
  <c r="V12" i="189"/>
  <c r="V13" i="189"/>
  <c r="V14" i="189"/>
  <c r="V15" i="189"/>
  <c r="V16" i="189"/>
  <c r="V17" i="189"/>
  <c r="V18" i="189"/>
  <c r="V19" i="189"/>
  <c r="V20" i="189"/>
  <c r="V21" i="189"/>
  <c r="V22" i="189"/>
  <c r="V23" i="189"/>
  <c r="V24" i="189"/>
  <c r="V25" i="189"/>
  <c r="V26" i="189"/>
  <c r="V27" i="189"/>
  <c r="V28" i="189"/>
  <c r="V29" i="189"/>
  <c r="V30" i="189"/>
  <c r="V9" i="189"/>
  <c r="L29" i="189" l="1"/>
  <c r="W18" i="194"/>
  <c r="V18" i="194"/>
  <c r="U18" i="194"/>
  <c r="X122" i="178"/>
  <c r="Y122" i="178"/>
  <c r="Z122" i="178"/>
  <c r="AA122" i="178"/>
  <c r="AB122" i="178"/>
  <c r="AC122" i="178"/>
  <c r="AD122" i="178"/>
  <c r="AE122" i="178"/>
  <c r="AF122" i="178"/>
  <c r="AG122" i="178"/>
  <c r="AH122" i="178"/>
  <c r="X123" i="178"/>
  <c r="Y123" i="178"/>
  <c r="Z123" i="178"/>
  <c r="AA123" i="178"/>
  <c r="AB123" i="178"/>
  <c r="AC123" i="178"/>
  <c r="AD123" i="178"/>
  <c r="AE123" i="178"/>
  <c r="AF123" i="178"/>
  <c r="AG123" i="178"/>
  <c r="AH123" i="178"/>
  <c r="AI123" i="178"/>
  <c r="L37" i="178" s="1"/>
  <c r="W123" i="178"/>
  <c r="W122" i="178"/>
  <c r="U123" i="178"/>
  <c r="U122" i="178"/>
  <c r="AI7" i="178"/>
  <c r="AJ7" i="178"/>
  <c r="AK7" i="178"/>
  <c r="AL7" i="178"/>
  <c r="AI8" i="178"/>
  <c r="AJ8" i="178"/>
  <c r="AK8" i="178"/>
  <c r="AL8" i="178"/>
  <c r="AI9" i="178"/>
  <c r="AJ9" i="178"/>
  <c r="AK9" i="178"/>
  <c r="AL9" i="178"/>
  <c r="AI10" i="178"/>
  <c r="AJ10" i="178"/>
  <c r="AK10" i="178"/>
  <c r="AL10" i="178"/>
  <c r="AI11" i="178"/>
  <c r="AJ11" i="178"/>
  <c r="AK11" i="178"/>
  <c r="AL11" i="178"/>
  <c r="AI12" i="178"/>
  <c r="AJ12" i="178"/>
  <c r="AK12" i="178"/>
  <c r="AL12" i="178"/>
  <c r="AI13" i="178"/>
  <c r="AJ13" i="178"/>
  <c r="AK13" i="178"/>
  <c r="AL13" i="178"/>
  <c r="AI14" i="178"/>
  <c r="AJ14" i="178"/>
  <c r="AK14" i="178"/>
  <c r="AL14" i="178"/>
  <c r="AI15" i="178"/>
  <c r="AJ15" i="178"/>
  <c r="AK15" i="178"/>
  <c r="AL15" i="178"/>
  <c r="AI16" i="178"/>
  <c r="AJ16" i="178"/>
  <c r="AK16" i="178"/>
  <c r="AL16" i="178"/>
  <c r="AI17" i="178"/>
  <c r="AJ17" i="178"/>
  <c r="AK17" i="178"/>
  <c r="AL17" i="178"/>
  <c r="AI18" i="178"/>
  <c r="D27" i="178" s="1"/>
  <c r="D29" i="178" s="1"/>
  <c r="AJ18" i="178"/>
  <c r="E27" i="178" s="1"/>
  <c r="AK18" i="178"/>
  <c r="F27" i="178" s="1"/>
  <c r="AL18" i="178"/>
  <c r="G27" i="178" s="1"/>
  <c r="AI19" i="178"/>
  <c r="D33" i="178" s="1"/>
  <c r="D35" i="178" s="1"/>
  <c r="AJ19" i="178"/>
  <c r="E33" i="178" s="1"/>
  <c r="AK19" i="178"/>
  <c r="F33" i="178" s="1"/>
  <c r="AL19" i="178"/>
  <c r="G33" i="178" s="1"/>
  <c r="AI20" i="178"/>
  <c r="AJ20" i="178"/>
  <c r="AK20" i="178"/>
  <c r="AL20" i="178"/>
  <c r="AI21" i="178"/>
  <c r="AJ21" i="178"/>
  <c r="AK21" i="178"/>
  <c r="AL21" i="178"/>
  <c r="AI22" i="178"/>
  <c r="AJ22" i="178"/>
  <c r="AK22" i="178"/>
  <c r="AL22" i="178"/>
  <c r="AI23" i="178"/>
  <c r="AJ23" i="178"/>
  <c r="AK23" i="178"/>
  <c r="AL23" i="178"/>
  <c r="AI24" i="178"/>
  <c r="AJ24" i="178"/>
  <c r="AK24" i="178"/>
  <c r="AL24" i="178"/>
  <c r="AI25" i="178"/>
  <c r="AJ25" i="178"/>
  <c r="AK25" i="178"/>
  <c r="AL25" i="178"/>
  <c r="AI26" i="178"/>
  <c r="AJ26" i="178"/>
  <c r="AK26" i="178"/>
  <c r="AL26" i="178"/>
  <c r="AI27" i="178"/>
  <c r="AJ27" i="178"/>
  <c r="AK27" i="178"/>
  <c r="AL27" i="178"/>
  <c r="AI28" i="178"/>
  <c r="AJ28" i="178"/>
  <c r="AK28" i="178"/>
  <c r="AL28" i="178"/>
  <c r="AI29" i="178"/>
  <c r="AJ29" i="178"/>
  <c r="AK29" i="178"/>
  <c r="AL29" i="178"/>
  <c r="AI30" i="178"/>
  <c r="AJ30" i="178"/>
  <c r="AK30" i="178"/>
  <c r="AL30" i="178"/>
  <c r="AI31" i="178"/>
  <c r="AJ31" i="178"/>
  <c r="AK31" i="178"/>
  <c r="AL31" i="178"/>
  <c r="AI32" i="178"/>
  <c r="D30" i="178" s="1"/>
  <c r="D32" i="178" s="1"/>
  <c r="AJ32" i="178"/>
  <c r="E30" i="178" s="1"/>
  <c r="AK32" i="178"/>
  <c r="F30" i="178" s="1"/>
  <c r="AL32" i="178"/>
  <c r="G30" i="178" s="1"/>
  <c r="AI33" i="178"/>
  <c r="AJ33" i="178"/>
  <c r="AK33" i="178"/>
  <c r="AL33" i="178"/>
  <c r="AI34" i="178"/>
  <c r="AJ34" i="178"/>
  <c r="AK34" i="178"/>
  <c r="AL34" i="178"/>
  <c r="AI35" i="178"/>
  <c r="AJ35" i="178"/>
  <c r="AK35" i="178"/>
  <c r="AL35" i="178"/>
  <c r="AI36" i="178"/>
  <c r="AJ36" i="178"/>
  <c r="AK36" i="178"/>
  <c r="AL36" i="178"/>
  <c r="AI37" i="178"/>
  <c r="AJ37" i="178"/>
  <c r="AK37" i="178"/>
  <c r="AL37" i="178"/>
  <c r="AI38" i="178"/>
  <c r="AJ38" i="178"/>
  <c r="AK38" i="178"/>
  <c r="AL38" i="178"/>
  <c r="AI39" i="178"/>
  <c r="AJ39" i="178"/>
  <c r="AK39" i="178"/>
  <c r="AL39" i="178"/>
  <c r="AI40" i="178"/>
  <c r="AJ40" i="178"/>
  <c r="AK40" i="178"/>
  <c r="AL40" i="178"/>
  <c r="AI41" i="178"/>
  <c r="AJ41" i="178"/>
  <c r="AK41" i="178"/>
  <c r="AL41" i="178"/>
  <c r="AI42" i="178"/>
  <c r="AJ42" i="178"/>
  <c r="AK42" i="178"/>
  <c r="AL42" i="178"/>
  <c r="AI43" i="178"/>
  <c r="AJ43" i="178"/>
  <c r="AK43" i="178"/>
  <c r="AL43" i="178"/>
  <c r="AI44" i="178"/>
  <c r="AJ44" i="178"/>
  <c r="AK44" i="178"/>
  <c r="AL44" i="178"/>
  <c r="AI45" i="178"/>
  <c r="D9" i="178" s="1"/>
  <c r="D11" i="178" s="1"/>
  <c r="AJ45" i="178"/>
  <c r="E9" i="178" s="1"/>
  <c r="AK45" i="178"/>
  <c r="F9" i="178" s="1"/>
  <c r="AL45" i="178"/>
  <c r="G9" i="178" s="1"/>
  <c r="AI46" i="178"/>
  <c r="D12" i="178" s="1"/>
  <c r="D14" i="178" s="1"/>
  <c r="AJ46" i="178"/>
  <c r="E12" i="178" s="1"/>
  <c r="AK46" i="178"/>
  <c r="F12" i="178" s="1"/>
  <c r="AL46" i="178"/>
  <c r="G12" i="178" s="1"/>
  <c r="AI47" i="178"/>
  <c r="D15" i="178" s="1"/>
  <c r="D17" i="178" s="1"/>
  <c r="AJ47" i="178"/>
  <c r="E15" i="178" s="1"/>
  <c r="AK47" i="178"/>
  <c r="F15" i="178" s="1"/>
  <c r="AL47" i="178"/>
  <c r="G15" i="178" s="1"/>
  <c r="AI48" i="178"/>
  <c r="D6" i="178" s="1"/>
  <c r="D8" i="178" s="1"/>
  <c r="AJ48" i="178"/>
  <c r="E6" i="178" s="1"/>
  <c r="AK48" i="178"/>
  <c r="F6" i="178" s="1"/>
  <c r="AL48" i="178"/>
  <c r="G6" i="178" s="1"/>
  <c r="AI49" i="178"/>
  <c r="D18" i="178" s="1"/>
  <c r="D20" i="178" s="1"/>
  <c r="AJ49" i="178"/>
  <c r="E18" i="178" s="1"/>
  <c r="AK49" i="178"/>
  <c r="F18" i="178" s="1"/>
  <c r="AL49" i="178"/>
  <c r="G18" i="178" s="1"/>
  <c r="AI50" i="178"/>
  <c r="D21" i="178" s="1"/>
  <c r="D23" i="178" s="1"/>
  <c r="AJ50" i="178"/>
  <c r="E21" i="178" s="1"/>
  <c r="AK50" i="178"/>
  <c r="F21" i="178" s="1"/>
  <c r="AL50" i="178"/>
  <c r="G21" i="178" s="1"/>
  <c r="AI51" i="178"/>
  <c r="D24" i="178" s="1"/>
  <c r="D26" i="178" s="1"/>
  <c r="AJ51" i="178"/>
  <c r="E24" i="178" s="1"/>
  <c r="AK51" i="178"/>
  <c r="F24" i="178" s="1"/>
  <c r="AL51" i="178"/>
  <c r="G24" i="178" s="1"/>
  <c r="AI52" i="178"/>
  <c r="AJ52" i="178"/>
  <c r="AK52" i="178"/>
  <c r="AL52" i="178"/>
  <c r="AI53" i="178"/>
  <c r="AJ53" i="178"/>
  <c r="AK53" i="178"/>
  <c r="AL53" i="178"/>
  <c r="AI54" i="178"/>
  <c r="AJ54" i="178"/>
  <c r="AK54" i="178"/>
  <c r="AL54" i="178"/>
  <c r="AI55" i="178"/>
  <c r="L9" i="178" s="1"/>
  <c r="L11" i="178" s="1"/>
  <c r="AJ55" i="178"/>
  <c r="M9" i="178" s="1"/>
  <c r="AK55" i="178"/>
  <c r="N9" i="178" s="1"/>
  <c r="AL55" i="178"/>
  <c r="O9" i="178" s="1"/>
  <c r="AI56" i="178"/>
  <c r="L12" i="178" s="1"/>
  <c r="L14" i="178" s="1"/>
  <c r="AJ56" i="178"/>
  <c r="M12" i="178" s="1"/>
  <c r="AK56" i="178"/>
  <c r="N12" i="178" s="1"/>
  <c r="AL56" i="178"/>
  <c r="O12" i="178" s="1"/>
  <c r="AI57" i="178"/>
  <c r="L15" i="178" s="1"/>
  <c r="L17" i="178" s="1"/>
  <c r="AJ57" i="178"/>
  <c r="M15" i="178" s="1"/>
  <c r="AK57" i="178"/>
  <c r="N15" i="178" s="1"/>
  <c r="AL57" i="178"/>
  <c r="O15" i="178" s="1"/>
  <c r="AI58" i="178"/>
  <c r="L18" i="178" s="1"/>
  <c r="L20" i="178" s="1"/>
  <c r="AJ58" i="178"/>
  <c r="M18" i="178" s="1"/>
  <c r="AK58" i="178"/>
  <c r="N18" i="178" s="1"/>
  <c r="AL58" i="178"/>
  <c r="O18" i="178" s="1"/>
  <c r="AI59" i="178"/>
  <c r="L21" i="178" s="1"/>
  <c r="L23" i="178" s="1"/>
  <c r="AJ59" i="178"/>
  <c r="M21" i="178" s="1"/>
  <c r="AK59" i="178"/>
  <c r="N21" i="178" s="1"/>
  <c r="AL59" i="178"/>
  <c r="O21" i="178" s="1"/>
  <c r="AI60" i="178"/>
  <c r="L24" i="178" s="1"/>
  <c r="L26" i="178" s="1"/>
  <c r="AJ60" i="178"/>
  <c r="M24" i="178" s="1"/>
  <c r="AK60" i="178"/>
  <c r="N24" i="178" s="1"/>
  <c r="AL60" i="178"/>
  <c r="O24" i="178" s="1"/>
  <c r="AI61" i="178"/>
  <c r="L27" i="178" s="1"/>
  <c r="L29" i="178" s="1"/>
  <c r="AJ61" i="178"/>
  <c r="M27" i="178" s="1"/>
  <c r="AK61" i="178"/>
  <c r="N27" i="178" s="1"/>
  <c r="AL61" i="178"/>
  <c r="O27" i="178" s="1"/>
  <c r="AI62" i="178"/>
  <c r="L30" i="178" s="1"/>
  <c r="L32" i="178" s="1"/>
  <c r="AJ62" i="178"/>
  <c r="M30" i="178" s="1"/>
  <c r="AK62" i="178"/>
  <c r="N30" i="178" s="1"/>
  <c r="AL62" i="178"/>
  <c r="O30" i="178" s="1"/>
  <c r="AI63" i="178"/>
  <c r="L33" i="178" s="1"/>
  <c r="L35" i="178" s="1"/>
  <c r="AJ63" i="178"/>
  <c r="M33" i="178" s="1"/>
  <c r="AK63" i="178"/>
  <c r="N33" i="178" s="1"/>
  <c r="AL63" i="178"/>
  <c r="O33" i="178" s="1"/>
  <c r="AJ64" i="178"/>
  <c r="AK64" i="178"/>
  <c r="N7" i="178" s="1"/>
  <c r="AL64" i="178"/>
  <c r="AJ65" i="178"/>
  <c r="AK65" i="178"/>
  <c r="AL65" i="178"/>
  <c r="AJ66" i="178"/>
  <c r="AK66" i="178"/>
  <c r="AL66" i="178"/>
  <c r="AJ67" i="178"/>
  <c r="AM67" i="178" s="1"/>
  <c r="AK67" i="178"/>
  <c r="AL67" i="178"/>
  <c r="AJ68" i="178"/>
  <c r="AK68" i="178"/>
  <c r="AL68" i="178"/>
  <c r="AJ69" i="178"/>
  <c r="AK69" i="178"/>
  <c r="AL69" i="178"/>
  <c r="AJ70" i="178"/>
  <c r="AK70" i="178"/>
  <c r="AL70" i="178"/>
  <c r="AJ71" i="178"/>
  <c r="AK71" i="178"/>
  <c r="AL71" i="178"/>
  <c r="AJ72" i="178"/>
  <c r="AM72" i="178" s="1"/>
  <c r="AK72" i="178"/>
  <c r="AL72" i="178"/>
  <c r="AJ73" i="178"/>
  <c r="AK73" i="178"/>
  <c r="AL73" i="178"/>
  <c r="AJ74" i="178"/>
  <c r="AK74" i="178"/>
  <c r="AL74" i="178"/>
  <c r="AJ75" i="178"/>
  <c r="AK75" i="178"/>
  <c r="AL75" i="178"/>
  <c r="AJ76" i="178"/>
  <c r="E28" i="178" s="1"/>
  <c r="AK76" i="178"/>
  <c r="F28" i="178" s="1"/>
  <c r="AL76" i="178"/>
  <c r="G28" i="178" s="1"/>
  <c r="AJ77" i="178"/>
  <c r="E34" i="178" s="1"/>
  <c r="AK77" i="178"/>
  <c r="F34" i="178" s="1"/>
  <c r="AL77" i="178"/>
  <c r="G34" i="178" s="1"/>
  <c r="AJ78" i="178"/>
  <c r="AK78" i="178"/>
  <c r="AL78" i="178"/>
  <c r="AJ79" i="178"/>
  <c r="AK79" i="178"/>
  <c r="AL79" i="178"/>
  <c r="AJ80" i="178"/>
  <c r="AK80" i="178"/>
  <c r="AL80" i="178"/>
  <c r="AJ81" i="178"/>
  <c r="AK81" i="178"/>
  <c r="AL81" i="178"/>
  <c r="AJ82" i="178"/>
  <c r="AK82" i="178"/>
  <c r="AL82" i="178"/>
  <c r="AJ83" i="178"/>
  <c r="AM83" i="178" s="1"/>
  <c r="AK83" i="178"/>
  <c r="AL83" i="178"/>
  <c r="AJ84" i="178"/>
  <c r="AK84" i="178"/>
  <c r="AL84" i="178"/>
  <c r="AJ85" i="178"/>
  <c r="AK85" i="178"/>
  <c r="AM85" i="178" s="1"/>
  <c r="AL85" i="178"/>
  <c r="AJ86" i="178"/>
  <c r="AK86" i="178"/>
  <c r="AL86" i="178"/>
  <c r="AJ87" i="178"/>
  <c r="AK87" i="178"/>
  <c r="AL87" i="178"/>
  <c r="AJ88" i="178"/>
  <c r="AK88" i="178"/>
  <c r="AL88" i="178"/>
  <c r="AJ89" i="178"/>
  <c r="AK89" i="178"/>
  <c r="AL89" i="178"/>
  <c r="AJ90" i="178"/>
  <c r="E31" i="178" s="1"/>
  <c r="AK90" i="178"/>
  <c r="F31" i="178" s="1"/>
  <c r="AL90" i="178"/>
  <c r="G31" i="178" s="1"/>
  <c r="AJ91" i="178"/>
  <c r="AK91" i="178"/>
  <c r="AL91" i="178"/>
  <c r="AJ92" i="178"/>
  <c r="AK92" i="178"/>
  <c r="AL92" i="178"/>
  <c r="AJ93" i="178"/>
  <c r="AK93" i="178"/>
  <c r="AL93" i="178"/>
  <c r="AJ94" i="178"/>
  <c r="AK94" i="178"/>
  <c r="AL94" i="178"/>
  <c r="AJ95" i="178"/>
  <c r="AK95" i="178"/>
  <c r="AL95" i="178"/>
  <c r="AJ96" i="178"/>
  <c r="AM96" i="178" s="1"/>
  <c r="AK96" i="178"/>
  <c r="AL96" i="178"/>
  <c r="AJ97" i="178"/>
  <c r="AK97" i="178"/>
  <c r="AL97" i="178"/>
  <c r="AJ98" i="178"/>
  <c r="AK98" i="178"/>
  <c r="AL98" i="178"/>
  <c r="AJ99" i="178"/>
  <c r="AK99" i="178"/>
  <c r="AL99" i="178"/>
  <c r="AJ100" i="178"/>
  <c r="AK100" i="178"/>
  <c r="AL100" i="178"/>
  <c r="AJ101" i="178"/>
  <c r="AK101" i="178"/>
  <c r="AL101" i="178"/>
  <c r="AJ102" i="178"/>
  <c r="AK102" i="178"/>
  <c r="AL102" i="178"/>
  <c r="AJ103" i="178"/>
  <c r="E10" i="178" s="1"/>
  <c r="AK103" i="178"/>
  <c r="F10" i="178" s="1"/>
  <c r="AL103" i="178"/>
  <c r="G10" i="178" s="1"/>
  <c r="AJ104" i="178"/>
  <c r="E13" i="178" s="1"/>
  <c r="AK104" i="178"/>
  <c r="F13" i="178" s="1"/>
  <c r="AL104" i="178"/>
  <c r="G13" i="178" s="1"/>
  <c r="AJ105" i="178"/>
  <c r="E16" i="178" s="1"/>
  <c r="AK105" i="178"/>
  <c r="F16" i="178" s="1"/>
  <c r="AL105" i="178"/>
  <c r="G16" i="178" s="1"/>
  <c r="AJ106" i="178"/>
  <c r="E7" i="178" s="1"/>
  <c r="AK106" i="178"/>
  <c r="F7" i="178" s="1"/>
  <c r="AL106" i="178"/>
  <c r="G7" i="178" s="1"/>
  <c r="AJ107" i="178"/>
  <c r="E19" i="178" s="1"/>
  <c r="AK107" i="178"/>
  <c r="F19" i="178" s="1"/>
  <c r="AL107" i="178"/>
  <c r="G19" i="178" s="1"/>
  <c r="AJ108" i="178"/>
  <c r="AK108" i="178"/>
  <c r="F22" i="178" s="1"/>
  <c r="AL108" i="178"/>
  <c r="G22" i="178" s="1"/>
  <c r="AJ109" i="178"/>
  <c r="E25" i="178" s="1"/>
  <c r="AK109" i="178"/>
  <c r="F25" i="178" s="1"/>
  <c r="AL109" i="178"/>
  <c r="G25" i="178" s="1"/>
  <c r="AJ110" i="178"/>
  <c r="AK110" i="178"/>
  <c r="AL110" i="178"/>
  <c r="AJ111" i="178"/>
  <c r="AK111" i="178"/>
  <c r="AL111" i="178"/>
  <c r="AJ112" i="178"/>
  <c r="AK112" i="178"/>
  <c r="AL112" i="178"/>
  <c r="AJ113" i="178"/>
  <c r="AK113" i="178"/>
  <c r="N10" i="178" s="1"/>
  <c r="AL113" i="178"/>
  <c r="O10" i="178" s="1"/>
  <c r="AJ114" i="178"/>
  <c r="M13" i="178" s="1"/>
  <c r="AK114" i="178"/>
  <c r="N13" i="178" s="1"/>
  <c r="AL114" i="178"/>
  <c r="O13" i="178" s="1"/>
  <c r="AJ115" i="178"/>
  <c r="AK115" i="178"/>
  <c r="N16" i="178" s="1"/>
  <c r="N17" i="178" s="1"/>
  <c r="AL115" i="178"/>
  <c r="O16" i="178" s="1"/>
  <c r="AJ116" i="178"/>
  <c r="M19" i="178" s="1"/>
  <c r="AK116" i="178"/>
  <c r="N19" i="178" s="1"/>
  <c r="AL116" i="178"/>
  <c r="O19" i="178" s="1"/>
  <c r="AJ117" i="178"/>
  <c r="M22" i="178" s="1"/>
  <c r="AK117" i="178"/>
  <c r="N22" i="178" s="1"/>
  <c r="AL117" i="178"/>
  <c r="AJ118" i="178"/>
  <c r="M25" i="178" s="1"/>
  <c r="AK118" i="178"/>
  <c r="N25" i="178" s="1"/>
  <c r="AL118" i="178"/>
  <c r="O25" i="178" s="1"/>
  <c r="AJ119" i="178"/>
  <c r="M28" i="178" s="1"/>
  <c r="AK119" i="178"/>
  <c r="N28" i="178" s="1"/>
  <c r="AL119" i="178"/>
  <c r="O28" i="178" s="1"/>
  <c r="AJ120" i="178"/>
  <c r="M31" i="178" s="1"/>
  <c r="AK120" i="178"/>
  <c r="N31" i="178" s="1"/>
  <c r="AL120" i="178"/>
  <c r="O31" i="178" s="1"/>
  <c r="AJ121" i="178"/>
  <c r="M34" i="178" s="1"/>
  <c r="AK121" i="178"/>
  <c r="N34" i="178" s="1"/>
  <c r="AL121" i="178"/>
  <c r="O34" i="178" s="1"/>
  <c r="AM121" i="178"/>
  <c r="AL6" i="178"/>
  <c r="O6" i="178" s="1"/>
  <c r="AK6" i="178"/>
  <c r="AJ6" i="178"/>
  <c r="M6" i="178" s="1"/>
  <c r="AI6" i="178"/>
  <c r="O17" i="178" l="1"/>
  <c r="N32" i="178"/>
  <c r="F35" i="178"/>
  <c r="F14" i="178"/>
  <c r="F26" i="178"/>
  <c r="N14" i="178"/>
  <c r="F11" i="178"/>
  <c r="F23" i="178"/>
  <c r="F29" i="178"/>
  <c r="N11" i="178"/>
  <c r="N26" i="178"/>
  <c r="N29" i="178"/>
  <c r="N6" i="178"/>
  <c r="N8" i="178" s="1"/>
  <c r="N23" i="178"/>
  <c r="F20" i="178"/>
  <c r="F8" i="178"/>
  <c r="F32" i="178"/>
  <c r="N20" i="178"/>
  <c r="N35" i="178"/>
  <c r="F17" i="178"/>
  <c r="H27" i="178"/>
  <c r="P30" i="178"/>
  <c r="P18" i="178"/>
  <c r="H21" i="178"/>
  <c r="H12" i="178"/>
  <c r="P27" i="178"/>
  <c r="P15" i="178"/>
  <c r="H18" i="178"/>
  <c r="H9" i="178"/>
  <c r="H6" i="178"/>
  <c r="H30" i="178"/>
  <c r="P24" i="178"/>
  <c r="P12" i="178"/>
  <c r="AM36" i="178"/>
  <c r="L6" i="178"/>
  <c r="L8" i="178" s="1"/>
  <c r="P33" i="178"/>
  <c r="P21" i="178"/>
  <c r="H24" i="178"/>
  <c r="H33" i="178"/>
  <c r="P9" i="178"/>
  <c r="H15" i="178"/>
  <c r="O14" i="178"/>
  <c r="AM54" i="178"/>
  <c r="O29" i="178"/>
  <c r="AM61" i="178"/>
  <c r="O11" i="178"/>
  <c r="AL122" i="178"/>
  <c r="O36" i="178" s="1"/>
  <c r="O26" i="178"/>
  <c r="O32" i="178"/>
  <c r="O35" i="178"/>
  <c r="O20" i="178"/>
  <c r="G14" i="178"/>
  <c r="AM18" i="178"/>
  <c r="G26" i="178"/>
  <c r="G23" i="178"/>
  <c r="G11" i="178"/>
  <c r="AM37" i="178"/>
  <c r="G8" i="178"/>
  <c r="G32" i="178"/>
  <c r="AM52" i="178"/>
  <c r="AM12" i="178"/>
  <c r="G35" i="178"/>
  <c r="G29" i="178"/>
  <c r="G20" i="178"/>
  <c r="G17" i="178"/>
  <c r="AM43" i="178"/>
  <c r="AM7" i="178"/>
  <c r="E11" i="178"/>
  <c r="H10" i="178"/>
  <c r="E35" i="178"/>
  <c r="H34" i="178"/>
  <c r="H35" i="178" s="1"/>
  <c r="M14" i="178"/>
  <c r="P13" i="178"/>
  <c r="AM108" i="178"/>
  <c r="E22" i="178"/>
  <c r="AM97" i="178"/>
  <c r="AM92" i="178"/>
  <c r="E29" i="178"/>
  <c r="H28" i="178"/>
  <c r="H29" i="178" s="1"/>
  <c r="AM71" i="178"/>
  <c r="AM113" i="178"/>
  <c r="M10" i="178"/>
  <c r="M26" i="178"/>
  <c r="P25" i="178"/>
  <c r="AM117" i="178"/>
  <c r="O22" i="178"/>
  <c r="O23" i="178" s="1"/>
  <c r="AK123" i="178"/>
  <c r="N37" i="178" s="1"/>
  <c r="E20" i="178"/>
  <c r="H19" i="178"/>
  <c r="AM86" i="178"/>
  <c r="AM81" i="178"/>
  <c r="AM101" i="178"/>
  <c r="M23" i="178"/>
  <c r="O7" i="178"/>
  <c r="O8" i="178" s="1"/>
  <c r="M29" i="178"/>
  <c r="P28" i="178"/>
  <c r="P29" i="178" s="1"/>
  <c r="E8" i="178"/>
  <c r="H7" i="178"/>
  <c r="E32" i="178"/>
  <c r="H31" i="178"/>
  <c r="M7" i="178"/>
  <c r="M20" i="178"/>
  <c r="P19" i="178"/>
  <c r="P20" i="178" s="1"/>
  <c r="AM69" i="178"/>
  <c r="AM111" i="178"/>
  <c r="M35" i="178"/>
  <c r="P34" i="178"/>
  <c r="E17" i="178"/>
  <c r="H16" i="178"/>
  <c r="H17" i="178" s="1"/>
  <c r="AM84" i="178"/>
  <c r="AM89" i="178"/>
  <c r="AM73" i="178"/>
  <c r="AM115" i="178"/>
  <c r="M16" i="178"/>
  <c r="M32" i="178"/>
  <c r="P31" i="178"/>
  <c r="E14" i="178"/>
  <c r="H13" i="178"/>
  <c r="E26" i="178"/>
  <c r="H25" i="178"/>
  <c r="H26" i="178" s="1"/>
  <c r="AM93" i="178"/>
  <c r="AM116" i="178"/>
  <c r="AM102" i="178"/>
  <c r="AK122" i="178"/>
  <c r="N36" i="178" s="1"/>
  <c r="AM19" i="178"/>
  <c r="AM55" i="178"/>
  <c r="AM42" i="178"/>
  <c r="AM25" i="178"/>
  <c r="AM120" i="178"/>
  <c r="AM107" i="178"/>
  <c r="AM105" i="178"/>
  <c r="AM103" i="178"/>
  <c r="AM99" i="178"/>
  <c r="AM90" i="178"/>
  <c r="AM79" i="178"/>
  <c r="AM77" i="178"/>
  <c r="AM75" i="178"/>
  <c r="AM65" i="178"/>
  <c r="AJ122" i="178"/>
  <c r="M36" i="178" s="1"/>
  <c r="AM49" i="178"/>
  <c r="AM30" i="178"/>
  <c r="AM27" i="178"/>
  <c r="AM24" i="178"/>
  <c r="AM114" i="178"/>
  <c r="AM104" i="178"/>
  <c r="AM31" i="178"/>
  <c r="AM110" i="178"/>
  <c r="AM91" i="178"/>
  <c r="AM16" i="178"/>
  <c r="AM6" i="178"/>
  <c r="AM119" i="178"/>
  <c r="AL123" i="178"/>
  <c r="O37" i="178" s="1"/>
  <c r="AM106" i="178"/>
  <c r="AM98" i="178"/>
  <c r="AM80" i="178"/>
  <c r="AM78" i="178"/>
  <c r="AM74" i="178"/>
  <c r="AM68" i="178"/>
  <c r="AM60" i="178"/>
  <c r="AM41" i="178"/>
  <c r="AM38" i="178"/>
  <c r="AM13" i="178"/>
  <c r="AM109" i="178"/>
  <c r="AM87" i="178"/>
  <c r="AM70" i="178"/>
  <c r="AM66" i="178"/>
  <c r="AM48" i="178"/>
  <c r="AM95" i="178"/>
  <c r="AM56" i="178"/>
  <c r="AM46" i="178"/>
  <c r="AM28" i="178"/>
  <c r="AM53" i="178"/>
  <c r="AM50" i="178"/>
  <c r="AM35" i="178"/>
  <c r="AM32" i="178"/>
  <c r="AM21" i="178"/>
  <c r="AM17" i="178"/>
  <c r="AM14" i="178"/>
  <c r="AM58" i="178"/>
  <c r="AM40" i="178"/>
  <c r="AM22" i="178"/>
  <c r="AM62" i="178"/>
  <c r="AM51" i="178"/>
  <c r="AM47" i="178"/>
  <c r="AM44" i="178"/>
  <c r="AM33" i="178"/>
  <c r="AM29" i="178"/>
  <c r="AM26" i="178"/>
  <c r="AM15" i="178"/>
  <c r="AM11" i="178"/>
  <c r="AM8" i="178"/>
  <c r="AM34" i="178"/>
  <c r="AM45" i="178"/>
  <c r="AM23" i="178"/>
  <c r="AM20" i="178"/>
  <c r="AM9" i="178"/>
  <c r="AI122" i="178"/>
  <c r="L36" i="178" s="1"/>
  <c r="AM10" i="178"/>
  <c r="AM59" i="178"/>
  <c r="AM63" i="178"/>
  <c r="AM57" i="178"/>
  <c r="AM39" i="178"/>
  <c r="AM100" i="178"/>
  <c r="AM64" i="178"/>
  <c r="AM112" i="178"/>
  <c r="AM76" i="178"/>
  <c r="AM118" i="178"/>
  <c r="AM82" i="178"/>
  <c r="AJ123" i="178"/>
  <c r="M37" i="178" s="1"/>
  <c r="AM88" i="178"/>
  <c r="AM94" i="178"/>
  <c r="L8" i="179"/>
  <c r="M8" i="179"/>
  <c r="N8" i="179"/>
  <c r="O8" i="179"/>
  <c r="P8" i="179"/>
  <c r="Q8" i="179"/>
  <c r="R8" i="179"/>
  <c r="S8" i="179"/>
  <c r="T8" i="179"/>
  <c r="U8" i="179"/>
  <c r="V8" i="179"/>
  <c r="W8" i="179"/>
  <c r="X8" i="179"/>
  <c r="M10" i="179"/>
  <c r="N10" i="179"/>
  <c r="O10" i="179"/>
  <c r="P10" i="179"/>
  <c r="Q10" i="179"/>
  <c r="R10" i="179"/>
  <c r="S10" i="179"/>
  <c r="T10" i="179"/>
  <c r="U10" i="179"/>
  <c r="V10" i="179"/>
  <c r="W10" i="179"/>
  <c r="X10" i="179"/>
  <c r="M11" i="179"/>
  <c r="N11" i="179"/>
  <c r="O11" i="179"/>
  <c r="P11" i="179"/>
  <c r="Q11" i="179"/>
  <c r="R11" i="179"/>
  <c r="S11" i="179"/>
  <c r="T11" i="179"/>
  <c r="U11" i="179"/>
  <c r="V11" i="179"/>
  <c r="W11" i="179"/>
  <c r="X11" i="179"/>
  <c r="M12" i="179"/>
  <c r="N12" i="179"/>
  <c r="O12" i="179"/>
  <c r="P12" i="179"/>
  <c r="Q12" i="179"/>
  <c r="R12" i="179"/>
  <c r="S12" i="179"/>
  <c r="T12" i="179"/>
  <c r="U12" i="179"/>
  <c r="V12" i="179"/>
  <c r="W12" i="179"/>
  <c r="X12" i="179"/>
  <c r="M13" i="179"/>
  <c r="N13" i="179"/>
  <c r="O13" i="179"/>
  <c r="P13" i="179"/>
  <c r="Q13" i="179"/>
  <c r="R13" i="179"/>
  <c r="S13" i="179"/>
  <c r="T13" i="179"/>
  <c r="U13" i="179"/>
  <c r="V13" i="179"/>
  <c r="W13" i="179"/>
  <c r="X13" i="179"/>
  <c r="M14" i="179"/>
  <c r="N14" i="179"/>
  <c r="O14" i="179"/>
  <c r="P14" i="179"/>
  <c r="Q14" i="179"/>
  <c r="R14" i="179"/>
  <c r="S14" i="179"/>
  <c r="T14" i="179"/>
  <c r="U14" i="179"/>
  <c r="V14" i="179"/>
  <c r="W14" i="179"/>
  <c r="X14" i="179"/>
  <c r="M15" i="179"/>
  <c r="N15" i="179"/>
  <c r="O15" i="179"/>
  <c r="P15" i="179"/>
  <c r="Q15" i="179"/>
  <c r="R15" i="179"/>
  <c r="S15" i="179"/>
  <c r="T15" i="179"/>
  <c r="U15" i="179"/>
  <c r="V15" i="179"/>
  <c r="W15" i="179"/>
  <c r="X15" i="179"/>
  <c r="M16" i="179"/>
  <c r="N16" i="179"/>
  <c r="O16" i="179"/>
  <c r="P16" i="179"/>
  <c r="Q16" i="179"/>
  <c r="R16" i="179"/>
  <c r="S16" i="179"/>
  <c r="T16" i="179"/>
  <c r="U16" i="179"/>
  <c r="V16" i="179"/>
  <c r="W16" i="179"/>
  <c r="X16" i="179"/>
  <c r="M17" i="179"/>
  <c r="N17" i="179"/>
  <c r="O17" i="179"/>
  <c r="P17" i="179"/>
  <c r="Q17" i="179"/>
  <c r="R17" i="179"/>
  <c r="S17" i="179"/>
  <c r="T17" i="179"/>
  <c r="U17" i="179"/>
  <c r="V17" i="179"/>
  <c r="W17" i="179"/>
  <c r="X17" i="179"/>
  <c r="M18" i="179"/>
  <c r="N18" i="179"/>
  <c r="O18" i="179"/>
  <c r="P18" i="179"/>
  <c r="Q18" i="179"/>
  <c r="R18" i="179"/>
  <c r="S18" i="179"/>
  <c r="T18" i="179"/>
  <c r="U18" i="179"/>
  <c r="V18" i="179"/>
  <c r="W18" i="179"/>
  <c r="X18" i="179"/>
  <c r="M19" i="179"/>
  <c r="N19" i="179"/>
  <c r="O19" i="179"/>
  <c r="P19" i="179"/>
  <c r="Q19" i="179"/>
  <c r="R19" i="179"/>
  <c r="S19" i="179"/>
  <c r="T19" i="179"/>
  <c r="U19" i="179"/>
  <c r="V19" i="179"/>
  <c r="W19" i="179"/>
  <c r="X19" i="179"/>
  <c r="M20" i="179"/>
  <c r="N20" i="179"/>
  <c r="O20" i="179"/>
  <c r="P20" i="179"/>
  <c r="Q20" i="179"/>
  <c r="R20" i="179"/>
  <c r="S20" i="179"/>
  <c r="T20" i="179"/>
  <c r="U20" i="179"/>
  <c r="V20" i="179"/>
  <c r="W20" i="179"/>
  <c r="X20" i="179"/>
  <c r="P32" i="178" l="1"/>
  <c r="H8" i="178"/>
  <c r="P35" i="178"/>
  <c r="H20" i="178"/>
  <c r="H14" i="178"/>
  <c r="P14" i="178"/>
  <c r="H11" i="178"/>
  <c r="H32" i="178"/>
  <c r="P26" i="178"/>
  <c r="P6" i="178"/>
  <c r="M11" i="178"/>
  <c r="P10" i="178"/>
  <c r="P11" i="178" s="1"/>
  <c r="P22" i="178"/>
  <c r="P23" i="178" s="1"/>
  <c r="M17" i="178"/>
  <c r="P16" i="178"/>
  <c r="P17" i="178" s="1"/>
  <c r="E23" i="178"/>
  <c r="H22" i="178"/>
  <c r="H23" i="178" s="1"/>
  <c r="M8" i="178"/>
  <c r="P7" i="178"/>
  <c r="AM122" i="178"/>
  <c r="P36" i="178" s="1"/>
  <c r="AM123" i="178"/>
  <c r="P37" i="178" s="1"/>
  <c r="P8" i="178" l="1"/>
  <c r="T18" i="176"/>
  <c r="T19" i="176"/>
  <c r="T20" i="176"/>
  <c r="T27" i="176"/>
  <c r="T28" i="176"/>
  <c r="T29" i="176"/>
  <c r="T30" i="176"/>
  <c r="T31" i="176"/>
  <c r="T32" i="176"/>
  <c r="T9" i="76"/>
  <c r="T10" i="76"/>
  <c r="T11" i="76"/>
  <c r="T12" i="76"/>
  <c r="T13" i="76"/>
  <c r="T14" i="76"/>
  <c r="T15" i="76"/>
  <c r="T16" i="76"/>
  <c r="T17" i="76"/>
  <c r="T18" i="76"/>
  <c r="T19" i="76"/>
  <c r="T20" i="76"/>
  <c r="T21" i="76"/>
  <c r="T22" i="76"/>
  <c r="T23" i="76"/>
  <c r="T24" i="76"/>
  <c r="T25" i="76"/>
  <c r="T26" i="76"/>
  <c r="T27" i="76"/>
  <c r="T28" i="76"/>
  <c r="T29" i="76"/>
  <c r="T30" i="76"/>
  <c r="T31" i="76"/>
  <c r="T32" i="76"/>
  <c r="T33" i="76"/>
  <c r="T34" i="76"/>
  <c r="T35" i="76"/>
  <c r="T36" i="76"/>
  <c r="T37" i="76"/>
  <c r="T38" i="76"/>
  <c r="T39" i="76"/>
  <c r="T40" i="76"/>
  <c r="T41" i="76"/>
  <c r="T42" i="76"/>
  <c r="T43" i="76"/>
  <c r="T8" i="76"/>
  <c r="P40" i="76"/>
  <c r="O40" i="76"/>
  <c r="N40" i="76"/>
  <c r="M40" i="76"/>
  <c r="L40" i="76"/>
  <c r="K40" i="76"/>
  <c r="J40" i="76"/>
  <c r="I40" i="76"/>
  <c r="H40" i="76"/>
  <c r="G40" i="76"/>
  <c r="F40" i="76"/>
  <c r="E40" i="76"/>
  <c r="D40" i="76"/>
  <c r="P39" i="76"/>
  <c r="O39" i="76"/>
  <c r="N39" i="76"/>
  <c r="M39" i="76"/>
  <c r="L39" i="76"/>
  <c r="K39" i="76"/>
  <c r="J39" i="76"/>
  <c r="I39" i="76"/>
  <c r="H39" i="76"/>
  <c r="G39" i="76"/>
  <c r="F39" i="76"/>
  <c r="E39" i="76"/>
  <c r="D39" i="76"/>
  <c r="P38" i="76"/>
  <c r="O38" i="76"/>
  <c r="N38" i="76"/>
  <c r="M38" i="76"/>
  <c r="L38" i="76"/>
  <c r="K38" i="76"/>
  <c r="J38" i="76"/>
  <c r="I38" i="76"/>
  <c r="H38" i="76"/>
  <c r="G38" i="76"/>
  <c r="F38" i="76"/>
  <c r="E38" i="76"/>
  <c r="D38" i="76"/>
  <c r="P37" i="76"/>
  <c r="O37" i="76"/>
  <c r="N37" i="76"/>
  <c r="M37" i="76"/>
  <c r="L37" i="76"/>
  <c r="K37" i="76"/>
  <c r="J37" i="76"/>
  <c r="I37" i="76"/>
  <c r="H37" i="76"/>
  <c r="G37" i="76"/>
  <c r="F37" i="76"/>
  <c r="E37" i="76"/>
  <c r="D37" i="76"/>
  <c r="P36" i="76"/>
  <c r="O36" i="76"/>
  <c r="N36" i="76"/>
  <c r="M36" i="76"/>
  <c r="L36" i="76"/>
  <c r="K36" i="76"/>
  <c r="J36" i="76"/>
  <c r="I36" i="76"/>
  <c r="H36" i="76"/>
  <c r="G36" i="76"/>
  <c r="F36" i="76"/>
  <c r="E36" i="76"/>
  <c r="D36" i="76"/>
  <c r="P35" i="76"/>
  <c r="O35" i="76"/>
  <c r="N35" i="76"/>
  <c r="M35" i="76"/>
  <c r="L35" i="76"/>
  <c r="K35" i="76"/>
  <c r="J35" i="76"/>
  <c r="I35" i="76"/>
  <c r="H35" i="76"/>
  <c r="G35" i="76"/>
  <c r="F35" i="76"/>
  <c r="E35" i="76"/>
  <c r="D35" i="76"/>
  <c r="P34" i="76"/>
  <c r="O34" i="76"/>
  <c r="N34" i="76"/>
  <c r="M34" i="76"/>
  <c r="L34" i="76"/>
  <c r="K34" i="76"/>
  <c r="J34" i="76"/>
  <c r="I34" i="76"/>
  <c r="H34" i="76"/>
  <c r="G34" i="76"/>
  <c r="F34" i="76"/>
  <c r="E34" i="76"/>
  <c r="D34" i="76"/>
  <c r="P33" i="76"/>
  <c r="O33" i="76"/>
  <c r="N33" i="76"/>
  <c r="M33" i="76"/>
  <c r="L33" i="76"/>
  <c r="K33" i="76"/>
  <c r="J33" i="76"/>
  <c r="I33" i="76"/>
  <c r="H33" i="76"/>
  <c r="G33" i="76"/>
  <c r="F33" i="76"/>
  <c r="E33" i="76"/>
  <c r="D33" i="76"/>
  <c r="P32" i="76"/>
  <c r="O32" i="76"/>
  <c r="N32" i="76"/>
  <c r="M32" i="76"/>
  <c r="L32" i="76"/>
  <c r="K32" i="76"/>
  <c r="J32" i="76"/>
  <c r="I32" i="76"/>
  <c r="H32" i="76"/>
  <c r="G32" i="76"/>
  <c r="F32" i="76"/>
  <c r="E32" i="76"/>
  <c r="D32" i="76"/>
  <c r="P31" i="76"/>
  <c r="O31" i="76"/>
  <c r="N31" i="76"/>
  <c r="M31" i="76"/>
  <c r="L31" i="76"/>
  <c r="K31" i="76"/>
  <c r="J31" i="76"/>
  <c r="I31" i="76"/>
  <c r="H31" i="76"/>
  <c r="G31" i="76"/>
  <c r="F31" i="76"/>
  <c r="E31" i="76"/>
  <c r="D31" i="76"/>
  <c r="P30" i="76"/>
  <c r="O30" i="76"/>
  <c r="N30" i="76"/>
  <c r="M30" i="76"/>
  <c r="L30" i="76"/>
  <c r="K30" i="76"/>
  <c r="J30" i="76"/>
  <c r="I30" i="76"/>
  <c r="H30" i="76"/>
  <c r="G30" i="76"/>
  <c r="F30" i="76"/>
  <c r="E30" i="76"/>
  <c r="D30" i="76"/>
  <c r="P29" i="76"/>
  <c r="O29" i="76"/>
  <c r="N29" i="76"/>
  <c r="M29" i="76"/>
  <c r="L29" i="76"/>
  <c r="K29" i="76"/>
  <c r="J29" i="76"/>
  <c r="I29" i="76"/>
  <c r="H29" i="76"/>
  <c r="G29" i="76"/>
  <c r="F29" i="76"/>
  <c r="E29" i="76"/>
  <c r="D29" i="76"/>
  <c r="P28" i="76"/>
  <c r="O28" i="76"/>
  <c r="N28" i="76"/>
  <c r="M28" i="76"/>
  <c r="L28" i="76"/>
  <c r="K28" i="76"/>
  <c r="J28" i="76"/>
  <c r="I28" i="76"/>
  <c r="H28" i="76"/>
  <c r="G28" i="76"/>
  <c r="F28" i="76"/>
  <c r="E28" i="76"/>
  <c r="D28" i="76"/>
  <c r="P27" i="76"/>
  <c r="O27" i="76"/>
  <c r="N27" i="76"/>
  <c r="M27" i="76"/>
  <c r="L27" i="76"/>
  <c r="K27" i="76"/>
  <c r="J27" i="76"/>
  <c r="I27" i="76"/>
  <c r="H27" i="76"/>
  <c r="G27" i="76"/>
  <c r="F27" i="76"/>
  <c r="E27" i="76"/>
  <c r="D27" i="76"/>
  <c r="P26" i="76"/>
  <c r="O26" i="76"/>
  <c r="N26" i="76"/>
  <c r="M26" i="76"/>
  <c r="L26" i="76"/>
  <c r="K26" i="76"/>
  <c r="J26" i="76"/>
  <c r="I26" i="76"/>
  <c r="H26" i="76"/>
  <c r="G26" i="76"/>
  <c r="F26" i="76"/>
  <c r="E26" i="76"/>
  <c r="D26" i="76"/>
  <c r="P25" i="76"/>
  <c r="O25" i="76"/>
  <c r="N25" i="76"/>
  <c r="M25" i="76"/>
  <c r="L25" i="76"/>
  <c r="K25" i="76"/>
  <c r="J25" i="76"/>
  <c r="I25" i="76"/>
  <c r="H25" i="76"/>
  <c r="G25" i="76"/>
  <c r="F25" i="76"/>
  <c r="E25" i="76"/>
  <c r="D25" i="76"/>
  <c r="P24" i="76"/>
  <c r="O24" i="76"/>
  <c r="N24" i="76"/>
  <c r="M24" i="76"/>
  <c r="L24" i="76"/>
  <c r="K24" i="76"/>
  <c r="J24" i="76"/>
  <c r="I24" i="76"/>
  <c r="H24" i="76"/>
  <c r="G24" i="76"/>
  <c r="F24" i="76"/>
  <c r="E24" i="76"/>
  <c r="D24" i="76"/>
  <c r="P23" i="76"/>
  <c r="O23" i="76"/>
  <c r="N23" i="76"/>
  <c r="M23" i="76"/>
  <c r="L23" i="76"/>
  <c r="K23" i="76"/>
  <c r="J23" i="76"/>
  <c r="I23" i="76"/>
  <c r="H23" i="76"/>
  <c r="G23" i="76"/>
  <c r="F23" i="76"/>
  <c r="E23" i="76"/>
  <c r="D23" i="76"/>
  <c r="P22" i="76"/>
  <c r="O22" i="76"/>
  <c r="N22" i="76"/>
  <c r="M22" i="76"/>
  <c r="L22" i="76"/>
  <c r="K22" i="76"/>
  <c r="J22" i="76"/>
  <c r="I22" i="76"/>
  <c r="H22" i="76"/>
  <c r="G22" i="76"/>
  <c r="F22" i="76"/>
  <c r="E22" i="76"/>
  <c r="D22" i="76"/>
  <c r="P21" i="76"/>
  <c r="O21" i="76"/>
  <c r="N21" i="76"/>
  <c r="M21" i="76"/>
  <c r="L21" i="76"/>
  <c r="K21" i="76"/>
  <c r="J21" i="76"/>
  <c r="I21" i="76"/>
  <c r="H21" i="76"/>
  <c r="G21" i="76"/>
  <c r="F21" i="76"/>
  <c r="E21" i="76"/>
  <c r="D21" i="76"/>
  <c r="P20" i="76"/>
  <c r="O20" i="76"/>
  <c r="N20" i="76"/>
  <c r="M20" i="76"/>
  <c r="L20" i="76"/>
  <c r="K20" i="76"/>
  <c r="J20" i="76"/>
  <c r="I20" i="76"/>
  <c r="H20" i="76"/>
  <c r="G20" i="76"/>
  <c r="F20" i="76"/>
  <c r="E20" i="76"/>
  <c r="D20" i="76"/>
  <c r="P19" i="76"/>
  <c r="O19" i="76"/>
  <c r="N19" i="76"/>
  <c r="M19" i="76"/>
  <c r="L19" i="76"/>
  <c r="K19" i="76"/>
  <c r="J19" i="76"/>
  <c r="I19" i="76"/>
  <c r="H19" i="76"/>
  <c r="G19" i="76"/>
  <c r="F19" i="76"/>
  <c r="E19" i="76"/>
  <c r="D19" i="76"/>
  <c r="P18" i="76"/>
  <c r="O18" i="76"/>
  <c r="N18" i="76"/>
  <c r="M18" i="76"/>
  <c r="L18" i="76"/>
  <c r="K18" i="76"/>
  <c r="J18" i="76"/>
  <c r="I18" i="76"/>
  <c r="H18" i="76"/>
  <c r="G18" i="76"/>
  <c r="F18" i="76"/>
  <c r="E18" i="76"/>
  <c r="D18" i="76"/>
  <c r="P17" i="76"/>
  <c r="O17" i="76"/>
  <c r="N17" i="76"/>
  <c r="M17" i="76"/>
  <c r="L17" i="76"/>
  <c r="K17" i="76"/>
  <c r="J17" i="76"/>
  <c r="I17" i="76"/>
  <c r="H17" i="76"/>
  <c r="G17" i="76"/>
  <c r="F17" i="76"/>
  <c r="E17" i="76"/>
  <c r="D17" i="76"/>
  <c r="P16" i="76"/>
  <c r="O16" i="76"/>
  <c r="N16" i="76"/>
  <c r="M16" i="76"/>
  <c r="L16" i="76"/>
  <c r="K16" i="76"/>
  <c r="J16" i="76"/>
  <c r="I16" i="76"/>
  <c r="H16" i="76"/>
  <c r="G16" i="76"/>
  <c r="F16" i="76"/>
  <c r="E16" i="76"/>
  <c r="D16" i="76"/>
  <c r="P15" i="76"/>
  <c r="O15" i="76"/>
  <c r="N15" i="76"/>
  <c r="M15" i="76"/>
  <c r="L15" i="76"/>
  <c r="K15" i="76"/>
  <c r="J15" i="76"/>
  <c r="I15" i="76"/>
  <c r="H15" i="76"/>
  <c r="G15" i="76"/>
  <c r="F15" i="76"/>
  <c r="E15" i="76"/>
  <c r="D15" i="76"/>
  <c r="P14" i="76"/>
  <c r="O14" i="76"/>
  <c r="N14" i="76"/>
  <c r="M14" i="76"/>
  <c r="L14" i="76"/>
  <c r="K14" i="76"/>
  <c r="J14" i="76"/>
  <c r="I14" i="76"/>
  <c r="H14" i="76"/>
  <c r="G14" i="76"/>
  <c r="F14" i="76"/>
  <c r="E14" i="76"/>
  <c r="D14" i="76"/>
  <c r="P13" i="76"/>
  <c r="O13" i="76"/>
  <c r="N13" i="76"/>
  <c r="M13" i="76"/>
  <c r="L13" i="76"/>
  <c r="K13" i="76"/>
  <c r="J13" i="76"/>
  <c r="I13" i="76"/>
  <c r="H13" i="76"/>
  <c r="G13" i="76"/>
  <c r="F13" i="76"/>
  <c r="E13" i="76"/>
  <c r="D13" i="76"/>
  <c r="P12" i="76"/>
  <c r="O12" i="76"/>
  <c r="N12" i="76"/>
  <c r="M12" i="76"/>
  <c r="L12" i="76"/>
  <c r="K12" i="76"/>
  <c r="J12" i="76"/>
  <c r="I12" i="76"/>
  <c r="H12" i="76"/>
  <c r="G12" i="76"/>
  <c r="F12" i="76"/>
  <c r="E12" i="76"/>
  <c r="D12" i="76"/>
  <c r="P11" i="76"/>
  <c r="O11" i="76"/>
  <c r="N11" i="76"/>
  <c r="M11" i="76"/>
  <c r="L11" i="76"/>
  <c r="K11" i="76"/>
  <c r="J11" i="76"/>
  <c r="I11" i="76"/>
  <c r="H11" i="76"/>
  <c r="G11" i="76"/>
  <c r="F11" i="76"/>
  <c r="E11" i="76"/>
  <c r="D11" i="76"/>
  <c r="E8" i="76"/>
  <c r="F8" i="76"/>
  <c r="G8" i="76"/>
  <c r="H8" i="76"/>
  <c r="I8" i="76"/>
  <c r="J8" i="76"/>
  <c r="K8" i="76"/>
  <c r="L8" i="76"/>
  <c r="M8" i="76"/>
  <c r="N8" i="76"/>
  <c r="O8" i="76"/>
  <c r="P8" i="76"/>
  <c r="E9" i="76"/>
  <c r="F9" i="76"/>
  <c r="G9" i="76"/>
  <c r="H9" i="76"/>
  <c r="I9" i="76"/>
  <c r="J9" i="76"/>
  <c r="K9" i="76"/>
  <c r="L9" i="76"/>
  <c r="M9" i="76"/>
  <c r="N9" i="76"/>
  <c r="O9" i="76"/>
  <c r="P9" i="76"/>
  <c r="E10" i="76"/>
  <c r="F10" i="76"/>
  <c r="G10" i="76"/>
  <c r="H10" i="76"/>
  <c r="I10" i="76"/>
  <c r="J10" i="76"/>
  <c r="K10" i="76"/>
  <c r="L10" i="76"/>
  <c r="M10" i="76"/>
  <c r="N10" i="76"/>
  <c r="O10" i="76"/>
  <c r="P10" i="76"/>
  <c r="D10" i="76"/>
  <c r="D9" i="76"/>
  <c r="D8" i="76"/>
  <c r="O31" i="68"/>
  <c r="N31" i="68"/>
  <c r="M31" i="68"/>
  <c r="L31" i="68"/>
  <c r="K31" i="68"/>
  <c r="J31" i="68"/>
  <c r="I31" i="68"/>
  <c r="H31" i="68"/>
  <c r="G31" i="68"/>
  <c r="F31" i="68"/>
  <c r="E31" i="68"/>
  <c r="D31" i="68"/>
  <c r="P30" i="68"/>
  <c r="O30" i="68"/>
  <c r="N30" i="68"/>
  <c r="M30" i="68"/>
  <c r="L30" i="68"/>
  <c r="K30" i="68"/>
  <c r="K32" i="68" s="1"/>
  <c r="J30" i="68"/>
  <c r="I30" i="68"/>
  <c r="I32" i="68" s="1"/>
  <c r="H30" i="68"/>
  <c r="H32" i="68" s="1"/>
  <c r="G30" i="68"/>
  <c r="G32" i="68" s="1"/>
  <c r="F30" i="68"/>
  <c r="E30" i="68"/>
  <c r="E32" i="68" s="1"/>
  <c r="D30" i="68"/>
  <c r="D32" i="68" s="1"/>
  <c r="O28" i="68"/>
  <c r="N28" i="68"/>
  <c r="M28" i="68"/>
  <c r="L28" i="68"/>
  <c r="K28" i="68"/>
  <c r="J28" i="68"/>
  <c r="I28" i="68"/>
  <c r="H28" i="68"/>
  <c r="G28" i="68"/>
  <c r="F28" i="68"/>
  <c r="E28" i="68"/>
  <c r="D28" i="68"/>
  <c r="P27" i="68"/>
  <c r="O27" i="68"/>
  <c r="N27" i="68"/>
  <c r="N29" i="68" s="1"/>
  <c r="M27" i="68"/>
  <c r="L27" i="68"/>
  <c r="L29" i="68" s="1"/>
  <c r="K27" i="68"/>
  <c r="K29" i="68" s="1"/>
  <c r="J27" i="68"/>
  <c r="J29" i="68" s="1"/>
  <c r="I27" i="68"/>
  <c r="I29" i="68" s="1"/>
  <c r="H27" i="68"/>
  <c r="G27" i="68"/>
  <c r="F27" i="68"/>
  <c r="E27" i="68"/>
  <c r="E29" i="68" s="1"/>
  <c r="D27" i="68"/>
  <c r="D29" i="68" s="1"/>
  <c r="O19" i="68"/>
  <c r="N19" i="68"/>
  <c r="M19" i="68"/>
  <c r="L19" i="68"/>
  <c r="K19" i="68"/>
  <c r="J19" i="68"/>
  <c r="I19" i="68"/>
  <c r="H19" i="68"/>
  <c r="G19" i="68"/>
  <c r="F19" i="68"/>
  <c r="E19" i="68"/>
  <c r="D19" i="68"/>
  <c r="P18" i="68"/>
  <c r="O18" i="68"/>
  <c r="N18" i="68"/>
  <c r="M18" i="68"/>
  <c r="M20" i="68" s="1"/>
  <c r="L18" i="68"/>
  <c r="K18" i="68"/>
  <c r="K20" i="68" s="1"/>
  <c r="J18" i="68"/>
  <c r="I18" i="68"/>
  <c r="I20" i="68" s="1"/>
  <c r="H18" i="68"/>
  <c r="G18" i="68"/>
  <c r="G20" i="68" s="1"/>
  <c r="F18" i="68"/>
  <c r="E18" i="68"/>
  <c r="E20" i="68" s="1"/>
  <c r="D18" i="68"/>
  <c r="D20" i="68" s="1"/>
  <c r="O31" i="65"/>
  <c r="N31" i="65"/>
  <c r="M31" i="65"/>
  <c r="L31" i="65"/>
  <c r="K31" i="65"/>
  <c r="J31" i="65"/>
  <c r="I31" i="65"/>
  <c r="H31" i="65"/>
  <c r="G31" i="65"/>
  <c r="F31" i="65"/>
  <c r="E31" i="65"/>
  <c r="D31" i="65"/>
  <c r="P30" i="65"/>
  <c r="O30" i="65"/>
  <c r="N30" i="65"/>
  <c r="M30" i="65"/>
  <c r="L30" i="65"/>
  <c r="L32" i="65" s="1"/>
  <c r="K30" i="65"/>
  <c r="J30" i="65"/>
  <c r="I30" i="65"/>
  <c r="H30" i="65"/>
  <c r="G30" i="65"/>
  <c r="F30" i="65"/>
  <c r="E30" i="65"/>
  <c r="D30" i="65"/>
  <c r="O28" i="65"/>
  <c r="N28" i="65"/>
  <c r="M28" i="65"/>
  <c r="L28" i="65"/>
  <c r="K28" i="65"/>
  <c r="J28" i="65"/>
  <c r="I28" i="65"/>
  <c r="H28" i="65"/>
  <c r="G28" i="65"/>
  <c r="F28" i="65"/>
  <c r="E28" i="65"/>
  <c r="D28" i="65"/>
  <c r="P27" i="65"/>
  <c r="O27" i="65"/>
  <c r="N27" i="65"/>
  <c r="M27" i="65"/>
  <c r="L27" i="65"/>
  <c r="K27" i="65"/>
  <c r="J27" i="65"/>
  <c r="I27" i="65"/>
  <c r="H27" i="65"/>
  <c r="G27" i="65"/>
  <c r="F27" i="65"/>
  <c r="E27" i="65"/>
  <c r="D27" i="65"/>
  <c r="O19" i="65"/>
  <c r="N19" i="65"/>
  <c r="M19" i="65"/>
  <c r="L19" i="65"/>
  <c r="K19" i="65"/>
  <c r="J19" i="65"/>
  <c r="I19" i="65"/>
  <c r="H19" i="65"/>
  <c r="G19" i="65"/>
  <c r="F19" i="65"/>
  <c r="E19" i="65"/>
  <c r="D19" i="65"/>
  <c r="P18" i="65"/>
  <c r="O18" i="65"/>
  <c r="N18" i="65"/>
  <c r="M18" i="65"/>
  <c r="L18" i="65"/>
  <c r="K18" i="65"/>
  <c r="J18" i="65"/>
  <c r="I18" i="65"/>
  <c r="H18" i="65"/>
  <c r="G18" i="65"/>
  <c r="F18" i="65"/>
  <c r="E18" i="65"/>
  <c r="D18" i="65"/>
  <c r="D20" i="65" s="1"/>
  <c r="O31" i="62"/>
  <c r="N31" i="62"/>
  <c r="M31" i="62"/>
  <c r="L31" i="62"/>
  <c r="K31" i="62"/>
  <c r="J31" i="62"/>
  <c r="I31" i="62"/>
  <c r="H31" i="62"/>
  <c r="G31" i="62"/>
  <c r="F31" i="62"/>
  <c r="E31" i="62"/>
  <c r="D31" i="62"/>
  <c r="P30" i="62"/>
  <c r="O30" i="62"/>
  <c r="N30" i="62"/>
  <c r="M30" i="62"/>
  <c r="L30" i="62"/>
  <c r="K30" i="62"/>
  <c r="J30" i="62"/>
  <c r="I30" i="62"/>
  <c r="H30" i="62"/>
  <c r="G30" i="62"/>
  <c r="F30" i="62"/>
  <c r="E30" i="62"/>
  <c r="D30" i="62"/>
  <c r="D32" i="62" s="1"/>
  <c r="O28" i="62"/>
  <c r="N28" i="62"/>
  <c r="M28" i="62"/>
  <c r="L28" i="62"/>
  <c r="K28" i="62"/>
  <c r="J28" i="62"/>
  <c r="I28" i="62"/>
  <c r="H28" i="62"/>
  <c r="G28" i="62"/>
  <c r="F28" i="62"/>
  <c r="E28" i="62"/>
  <c r="D28" i="62"/>
  <c r="P27" i="62"/>
  <c r="O27" i="62"/>
  <c r="N27" i="62"/>
  <c r="M27" i="62"/>
  <c r="M29" i="62" s="1"/>
  <c r="L27" i="62"/>
  <c r="K27" i="62"/>
  <c r="J27" i="62"/>
  <c r="I27" i="62"/>
  <c r="H27" i="62"/>
  <c r="G27" i="62"/>
  <c r="F27" i="62"/>
  <c r="E27" i="62"/>
  <c r="D27" i="62"/>
  <c r="O19" i="62"/>
  <c r="N19" i="62"/>
  <c r="M19" i="62"/>
  <c r="L19" i="62"/>
  <c r="K19" i="62"/>
  <c r="J19" i="62"/>
  <c r="I19" i="62"/>
  <c r="H19" i="62"/>
  <c r="G19" i="62"/>
  <c r="F19" i="62"/>
  <c r="E19" i="62"/>
  <c r="D19" i="62"/>
  <c r="P18" i="62"/>
  <c r="O18" i="62"/>
  <c r="N18" i="62"/>
  <c r="M18" i="62"/>
  <c r="L18" i="62"/>
  <c r="K18" i="62"/>
  <c r="J18" i="62"/>
  <c r="J20" i="62" s="1"/>
  <c r="I18" i="62"/>
  <c r="H18" i="62"/>
  <c r="G18" i="62"/>
  <c r="F18" i="62"/>
  <c r="F20" i="62" s="1"/>
  <c r="E18" i="62"/>
  <c r="D18" i="62"/>
  <c r="D20" i="62" s="1"/>
  <c r="P19" i="62"/>
  <c r="P28" i="62"/>
  <c r="P31" i="62"/>
  <c r="F32" i="68" l="1"/>
  <c r="L32" i="68"/>
  <c r="N32" i="68"/>
  <c r="J20" i="68"/>
  <c r="J32" i="68"/>
  <c r="O20" i="68"/>
  <c r="F29" i="68"/>
  <c r="M32" i="68"/>
  <c r="L20" i="68"/>
  <c r="G29" i="68"/>
  <c r="N20" i="68"/>
  <c r="H29" i="68"/>
  <c r="O32" i="68"/>
  <c r="F20" i="68"/>
  <c r="M29" i="68"/>
  <c r="H20" i="68"/>
  <c r="O29" i="68"/>
  <c r="J20" i="65"/>
  <c r="O29" i="65"/>
  <c r="F32" i="65"/>
  <c r="I29" i="65"/>
  <c r="N20" i="62"/>
  <c r="E29" i="62"/>
  <c r="G29" i="62"/>
  <c r="H20" i="62"/>
  <c r="H32" i="62"/>
  <c r="J32" i="62"/>
  <c r="L20" i="62"/>
  <c r="H32" i="65"/>
  <c r="N20" i="65"/>
  <c r="F20" i="65"/>
  <c r="I32" i="65"/>
  <c r="O32" i="65"/>
  <c r="G29" i="65"/>
  <c r="M29" i="65"/>
  <c r="K20" i="62"/>
  <c r="M20" i="62"/>
  <c r="G20" i="62"/>
  <c r="K32" i="62"/>
  <c r="I20" i="62"/>
  <c r="O20" i="62"/>
  <c r="N32" i="62"/>
  <c r="F29" i="62"/>
  <c r="L29" i="62"/>
  <c r="K29" i="62"/>
  <c r="E32" i="62"/>
  <c r="H20" i="65"/>
  <c r="F29" i="65"/>
  <c r="L29" i="65"/>
  <c r="E29" i="65"/>
  <c r="D32" i="65"/>
  <c r="J32" i="65"/>
  <c r="G32" i="62"/>
  <c r="M32" i="62"/>
  <c r="D29" i="62"/>
  <c r="J29" i="62"/>
  <c r="L20" i="65"/>
  <c r="E20" i="62"/>
  <c r="P29" i="62"/>
  <c r="Q31" i="76" s="1"/>
  <c r="P32" i="62"/>
  <c r="Q34" i="76" s="1"/>
  <c r="I32" i="62"/>
  <c r="O32" i="62"/>
  <c r="P20" i="62"/>
  <c r="Q22" i="76" s="1"/>
  <c r="H29" i="62"/>
  <c r="N29" i="62"/>
  <c r="F32" i="62"/>
  <c r="L32" i="62"/>
  <c r="I20" i="65"/>
  <c r="O20" i="65"/>
  <c r="I29" i="62"/>
  <c r="O29" i="62"/>
  <c r="K29" i="65"/>
  <c r="N32" i="65"/>
  <c r="G20" i="65"/>
  <c r="M20" i="65"/>
  <c r="H29" i="65"/>
  <c r="N29" i="65"/>
  <c r="G32" i="65"/>
  <c r="M32" i="65"/>
  <c r="E20" i="65"/>
  <c r="K20" i="65"/>
  <c r="D29" i="65"/>
  <c r="J29" i="65"/>
  <c r="E32" i="65"/>
  <c r="K32" i="65"/>
  <c r="Y58" i="154" l="1"/>
  <c r="X58" i="154"/>
  <c r="V7" i="175" l="1"/>
  <c r="W7" i="175"/>
  <c r="T8" i="175"/>
  <c r="U8" i="175"/>
  <c r="V8" i="175"/>
  <c r="W8" i="175"/>
  <c r="T9" i="175"/>
  <c r="U9" i="175"/>
  <c r="V9" i="175"/>
  <c r="W9" i="175"/>
  <c r="T10" i="175"/>
  <c r="U10" i="175"/>
  <c r="V10" i="175"/>
  <c r="W10" i="175"/>
  <c r="T11" i="175"/>
  <c r="U11" i="175"/>
  <c r="V11" i="175"/>
  <c r="W11" i="175"/>
  <c r="T12" i="175"/>
  <c r="U12" i="175"/>
  <c r="V12" i="175"/>
  <c r="W12" i="175"/>
  <c r="T13" i="175"/>
  <c r="U13" i="175"/>
  <c r="V13" i="175"/>
  <c r="W13" i="175"/>
  <c r="X7" i="175"/>
  <c r="X8" i="175"/>
  <c r="X9" i="175"/>
  <c r="X10" i="175"/>
  <c r="X11" i="175"/>
  <c r="X12" i="175"/>
  <c r="X13" i="175"/>
  <c r="AB13" i="175"/>
  <c r="AA13" i="175"/>
  <c r="Z13" i="175"/>
  <c r="Y13" i="175"/>
  <c r="AB12" i="175"/>
  <c r="AA12" i="175"/>
  <c r="Z12" i="175"/>
  <c r="Y12" i="175"/>
  <c r="AB11" i="175"/>
  <c r="AA11" i="175"/>
  <c r="Z11" i="175"/>
  <c r="Y11" i="175"/>
  <c r="AB10" i="175"/>
  <c r="AA10" i="175"/>
  <c r="Z10" i="175"/>
  <c r="Y10" i="175"/>
  <c r="AB9" i="175"/>
  <c r="AA9" i="175"/>
  <c r="Z9" i="175"/>
  <c r="Y9" i="175"/>
  <c r="AB8" i="175"/>
  <c r="AA8" i="175"/>
  <c r="Y8" i="175"/>
  <c r="AB7" i="175"/>
  <c r="AA7" i="175"/>
  <c r="Z7" i="175"/>
  <c r="Y7" i="175"/>
  <c r="AC11" i="175"/>
  <c r="AC10" i="175"/>
  <c r="AC9" i="175"/>
  <c r="AC8" i="175"/>
  <c r="AC7" i="175"/>
  <c r="AA14" i="175" l="1"/>
  <c r="AA8" i="129" s="1"/>
  <c r="AB14" i="175"/>
  <c r="AB7" i="129" s="1"/>
  <c r="X14" i="175"/>
  <c r="X9" i="129" s="1"/>
  <c r="X7" i="129"/>
  <c r="W14" i="175"/>
  <c r="W11" i="129" s="1"/>
  <c r="Y14" i="175"/>
  <c r="Y11" i="129" s="1"/>
  <c r="V14" i="175"/>
  <c r="V12" i="129" s="1"/>
  <c r="U13" i="92"/>
  <c r="T7" i="175"/>
  <c r="T14" i="175" s="1"/>
  <c r="T12" i="129" s="1"/>
  <c r="W13" i="92"/>
  <c r="Z8" i="175"/>
  <c r="X13" i="92"/>
  <c r="T13" i="92"/>
  <c r="V13" i="92"/>
  <c r="Y13" i="92"/>
  <c r="S13" i="92"/>
  <c r="U7" i="175"/>
  <c r="AB13" i="129" l="1"/>
  <c r="X11" i="129"/>
  <c r="Y13" i="129"/>
  <c r="AA12" i="129"/>
  <c r="AA13" i="129"/>
  <c r="X13" i="129"/>
  <c r="AB12" i="129"/>
  <c r="AB10" i="129"/>
  <c r="AB9" i="129"/>
  <c r="AA9" i="129"/>
  <c r="W7" i="129"/>
  <c r="X8" i="129"/>
  <c r="X12" i="129"/>
  <c r="AB11" i="129"/>
  <c r="AB8" i="129"/>
  <c r="U14" i="175"/>
  <c r="U7" i="129" s="1"/>
  <c r="Z14" i="175"/>
  <c r="V13" i="129"/>
  <c r="Y7" i="129"/>
  <c r="T8" i="129"/>
  <c r="AA7" i="129"/>
  <c r="W10" i="129"/>
  <c r="T10" i="129"/>
  <c r="T9" i="129"/>
  <c r="W12" i="129"/>
  <c r="W9" i="129"/>
  <c r="AA11" i="129"/>
  <c r="T13" i="129"/>
  <c r="V9" i="129"/>
  <c r="X10" i="129"/>
  <c r="V11" i="129"/>
  <c r="V8" i="129"/>
  <c r="V7" i="129"/>
  <c r="W8" i="129"/>
  <c r="V10" i="129"/>
  <c r="Y10" i="129"/>
  <c r="Y8" i="129"/>
  <c r="AA10" i="129"/>
  <c r="T11" i="129"/>
  <c r="Y9" i="129"/>
  <c r="Y12" i="129"/>
  <c r="T7" i="129"/>
  <c r="W13" i="129"/>
  <c r="X15" i="129" l="1"/>
  <c r="AB15" i="129"/>
  <c r="Y15" i="129"/>
  <c r="W15" i="129"/>
  <c r="V15" i="129"/>
  <c r="Z9" i="129"/>
  <c r="Z10" i="129"/>
  <c r="Z7" i="129"/>
  <c r="Z12" i="129"/>
  <c r="Z11" i="129"/>
  <c r="Z13" i="129"/>
  <c r="Z8" i="129"/>
  <c r="AA15" i="129"/>
  <c r="T15" i="129"/>
  <c r="U13" i="129"/>
  <c r="U10" i="129"/>
  <c r="U11" i="129"/>
  <c r="U12" i="129"/>
  <c r="U9" i="129"/>
  <c r="U8" i="129"/>
  <c r="W18" i="65"/>
  <c r="E41" i="76" s="1"/>
  <c r="X18" i="65"/>
  <c r="F41" i="76" s="1"/>
  <c r="Y18" i="65"/>
  <c r="G41" i="76" s="1"/>
  <c r="Z18" i="65"/>
  <c r="H41" i="76" s="1"/>
  <c r="AA18" i="65"/>
  <c r="I41" i="76" s="1"/>
  <c r="AB18" i="65"/>
  <c r="J41" i="76" s="1"/>
  <c r="AC18" i="65"/>
  <c r="K41" i="76" s="1"/>
  <c r="AD18" i="65"/>
  <c r="L41" i="76" s="1"/>
  <c r="AE18" i="65"/>
  <c r="M41" i="76" s="1"/>
  <c r="AF18" i="65"/>
  <c r="N41" i="76" s="1"/>
  <c r="AG18" i="65"/>
  <c r="O41" i="76" s="1"/>
  <c r="V18" i="65"/>
  <c r="N7" i="179"/>
  <c r="O7" i="179"/>
  <c r="P7" i="179"/>
  <c r="Q7" i="179"/>
  <c r="R7" i="179"/>
  <c r="S7" i="179"/>
  <c r="T7" i="179"/>
  <c r="U7" i="179"/>
  <c r="V7" i="179"/>
  <c r="W7" i="179"/>
  <c r="X7" i="179"/>
  <c r="W18" i="68"/>
  <c r="E42" i="76" s="1"/>
  <c r="X18" i="68"/>
  <c r="F42" i="76" s="1"/>
  <c r="Y18" i="68"/>
  <c r="G42" i="76" s="1"/>
  <c r="Z18" i="68"/>
  <c r="H42" i="76" s="1"/>
  <c r="AA18" i="68"/>
  <c r="I42" i="76" s="1"/>
  <c r="AB18" i="68"/>
  <c r="J42" i="76" s="1"/>
  <c r="AC18" i="68"/>
  <c r="K42" i="76" s="1"/>
  <c r="AD18" i="68"/>
  <c r="L42" i="76" s="1"/>
  <c r="AE18" i="68"/>
  <c r="M42" i="76" s="1"/>
  <c r="AF18" i="68"/>
  <c r="N42" i="76" s="1"/>
  <c r="AG18" i="68"/>
  <c r="O42" i="76" s="1"/>
  <c r="V18" i="68"/>
  <c r="D42" i="76" s="1"/>
  <c r="AC13" i="175"/>
  <c r="AC12" i="175"/>
  <c r="M7" i="179" l="1"/>
  <c r="D43" i="76"/>
  <c r="D41" i="76"/>
  <c r="V32" i="65"/>
  <c r="P43" i="76"/>
  <c r="U15" i="129"/>
  <c r="AC14" i="175"/>
  <c r="AC13" i="129" s="1"/>
  <c r="Z15" i="129"/>
  <c r="R13" i="8" l="1" a="1"/>
  <c r="R13" i="8" s="1"/>
  <c r="E4" i="8" a="1"/>
  <c r="E4" i="8" s="1"/>
  <c r="E27" i="8" a="1"/>
  <c r="E27" i="8" s="1"/>
  <c r="E12" i="8" a="1"/>
  <c r="E12" i="8" s="1"/>
  <c r="R4" i="8" a="1"/>
  <c r="R4" i="8" s="1"/>
  <c r="E39" i="8" a="1"/>
  <c r="E39" i="8" s="1"/>
  <c r="E11" i="8" a="1"/>
  <c r="E11" i="8" s="1"/>
  <c r="E33" i="8" a="1"/>
  <c r="E33" i="8" s="1"/>
  <c r="R6" i="8" a="1"/>
  <c r="R6" i="8" s="1"/>
  <c r="E20" i="8" a="1"/>
  <c r="E20" i="8" s="1"/>
  <c r="R12" i="8" a="1"/>
  <c r="R12" i="8" s="1"/>
  <c r="R20" i="8" a="1"/>
  <c r="R20" i="8" s="1"/>
  <c r="E6" i="8" a="1"/>
  <c r="E6" i="8" s="1"/>
  <c r="E26" i="8" a="1"/>
  <c r="E26" i="8" s="1"/>
  <c r="R26" i="8" a="1"/>
  <c r="R26" i="8" s="1"/>
  <c r="E32" i="8" a="1"/>
  <c r="E32" i="8" s="1"/>
  <c r="R33" i="8" a="1"/>
  <c r="R33" i="8" s="1"/>
  <c r="R5" i="8" a="1"/>
  <c r="R5" i="8" s="1"/>
  <c r="E19" i="8" a="1"/>
  <c r="E19" i="8" s="1"/>
  <c r="E41" i="8" a="1"/>
  <c r="E41" i="8" s="1"/>
  <c r="R32" i="8" a="1"/>
  <c r="R32" i="8" s="1"/>
  <c r="R25" i="8" a="1"/>
  <c r="R25" i="8" s="1"/>
  <c r="E40" i="8" a="1"/>
  <c r="E40" i="8" s="1"/>
  <c r="R11" i="8" a="1"/>
  <c r="R11" i="8" s="1"/>
  <c r="E13" i="8" a="1"/>
  <c r="E13" i="8" s="1"/>
  <c r="R34" i="8" a="1"/>
  <c r="R34" i="8" s="1"/>
  <c r="R18" i="8" a="1"/>
  <c r="R18" i="8" s="1"/>
  <c r="R19" i="8" a="1"/>
  <c r="R19" i="8" s="1"/>
  <c r="E25" i="8" a="1"/>
  <c r="E25" i="8" s="1"/>
  <c r="E18" i="8" a="1"/>
  <c r="E18" i="8" s="1"/>
  <c r="R27" i="8" a="1"/>
  <c r="R27" i="8" s="1"/>
  <c r="E5" i="8" a="1"/>
  <c r="E5" i="8" s="1"/>
  <c r="E34" i="8" a="1"/>
  <c r="E34" i="8" s="1"/>
  <c r="AC7" i="129"/>
  <c r="AC9" i="129"/>
  <c r="AC8" i="129"/>
  <c r="AC11" i="129"/>
  <c r="AC10" i="129"/>
  <c r="AC12" i="129"/>
  <c r="AC15" i="129" l="1"/>
  <c r="T19" i="194"/>
  <c r="U6" i="129"/>
  <c r="V6" i="129"/>
  <c r="W6" i="129"/>
  <c r="X6" i="129"/>
  <c r="Y6" i="129"/>
  <c r="Z6" i="129"/>
  <c r="AA6" i="129"/>
  <c r="AB6" i="129"/>
  <c r="AC6" i="129"/>
  <c r="T6" i="129"/>
  <c r="P31" i="68" l="1"/>
  <c r="P32" i="68" s="1"/>
  <c r="Q33" i="76" s="1"/>
  <c r="P28" i="68"/>
  <c r="P29" i="68" s="1"/>
  <c r="Q30" i="76" s="1"/>
  <c r="P19" i="68"/>
  <c r="P20" i="68" s="1"/>
  <c r="Q21" i="76" s="1"/>
  <c r="P19" i="65"/>
  <c r="P20" i="65" s="1"/>
  <c r="Q20" i="76" s="1"/>
  <c r="P28" i="65"/>
  <c r="P29" i="65" s="1"/>
  <c r="Q29" i="76" s="1"/>
  <c r="P31" i="65"/>
  <c r="P32" i="65" s="1"/>
  <c r="Q32" i="76" s="1"/>
  <c r="S39" i="68" l="1"/>
  <c r="S36" i="68"/>
  <c r="S33" i="68"/>
  <c r="S34" i="68" s="1"/>
  <c r="V32" i="68"/>
  <c r="S24" i="68"/>
  <c r="S21" i="68"/>
  <c r="S15" i="68"/>
  <c r="S12" i="68"/>
  <c r="S9" i="68"/>
  <c r="S6" i="68"/>
  <c r="S39" i="65"/>
  <c r="S36" i="65"/>
  <c r="S33" i="65"/>
  <c r="S24" i="65"/>
  <c r="S21" i="65"/>
  <c r="S15" i="65"/>
  <c r="S12" i="65"/>
  <c r="S9" i="65"/>
  <c r="S6" i="65"/>
  <c r="V32" i="62"/>
  <c r="S35" i="68" l="1"/>
  <c r="M34" i="68"/>
  <c r="G34" i="68"/>
  <c r="L34" i="68"/>
  <c r="F34" i="68"/>
  <c r="P34" i="68"/>
  <c r="J34" i="68"/>
  <c r="D34" i="68"/>
  <c r="N34" i="68"/>
  <c r="H34" i="68"/>
  <c r="E34" i="68"/>
  <c r="O34" i="68"/>
  <c r="K34" i="68"/>
  <c r="I34" i="68"/>
  <c r="S13" i="68"/>
  <c r="P12" i="68"/>
  <c r="J12" i="68"/>
  <c r="D12" i="68"/>
  <c r="O12" i="68"/>
  <c r="I12" i="68"/>
  <c r="M12" i="68"/>
  <c r="G12" i="68"/>
  <c r="K12" i="68"/>
  <c r="E12" i="68"/>
  <c r="L12" i="68"/>
  <c r="H12" i="68"/>
  <c r="N12" i="68"/>
  <c r="F12" i="68"/>
  <c r="K24" i="65"/>
  <c r="E24" i="65"/>
  <c r="P24" i="65"/>
  <c r="J24" i="65"/>
  <c r="D24" i="65"/>
  <c r="N24" i="65"/>
  <c r="H24" i="65"/>
  <c r="M24" i="65"/>
  <c r="G24" i="65"/>
  <c r="L24" i="65"/>
  <c r="O24" i="65"/>
  <c r="I24" i="65"/>
  <c r="F24" i="65"/>
  <c r="S7" i="65"/>
  <c r="D6" i="65"/>
  <c r="K6" i="65"/>
  <c r="E6" i="65"/>
  <c r="N6" i="65"/>
  <c r="H6" i="65"/>
  <c r="M6" i="65"/>
  <c r="G6" i="65"/>
  <c r="P6" i="65"/>
  <c r="J6" i="65"/>
  <c r="O6" i="65"/>
  <c r="L6" i="65"/>
  <c r="I6" i="65"/>
  <c r="F6" i="65"/>
  <c r="M36" i="68"/>
  <c r="G36" i="68"/>
  <c r="L36" i="68"/>
  <c r="F36" i="68"/>
  <c r="P36" i="68"/>
  <c r="J36" i="68"/>
  <c r="D36" i="68"/>
  <c r="N36" i="68"/>
  <c r="H36" i="68"/>
  <c r="E36" i="68"/>
  <c r="O36" i="68"/>
  <c r="K36" i="68"/>
  <c r="I36" i="68"/>
  <c r="K36" i="65"/>
  <c r="E36" i="65"/>
  <c r="P36" i="65"/>
  <c r="J36" i="65"/>
  <c r="D36" i="65"/>
  <c r="N36" i="65"/>
  <c r="H36" i="65"/>
  <c r="L36" i="65"/>
  <c r="F36" i="65"/>
  <c r="G36" i="65"/>
  <c r="O36" i="65"/>
  <c r="M36" i="65"/>
  <c r="I36" i="65"/>
  <c r="P21" i="68"/>
  <c r="J21" i="68"/>
  <c r="D21" i="68"/>
  <c r="O21" i="68"/>
  <c r="I21" i="68"/>
  <c r="M21" i="68"/>
  <c r="G21" i="68"/>
  <c r="K21" i="68"/>
  <c r="E21" i="68"/>
  <c r="L21" i="68"/>
  <c r="H21" i="68"/>
  <c r="N21" i="68"/>
  <c r="F21" i="68"/>
  <c r="S37" i="68"/>
  <c r="N33" i="68"/>
  <c r="N35" i="68" s="1"/>
  <c r="H33" i="68"/>
  <c r="M33" i="68"/>
  <c r="M35" i="68" s="1"/>
  <c r="G33" i="68"/>
  <c r="G35" i="68" s="1"/>
  <c r="K33" i="68"/>
  <c r="E33" i="68"/>
  <c r="O33" i="68"/>
  <c r="I33" i="68"/>
  <c r="P33" i="68"/>
  <c r="J33" i="68"/>
  <c r="J35" i="68" s="1"/>
  <c r="F33" i="68"/>
  <c r="F35" i="68" s="1"/>
  <c r="D33" i="68"/>
  <c r="D35" i="68" s="1"/>
  <c r="L33" i="68"/>
  <c r="L35" i="68" s="1"/>
  <c r="S10" i="65"/>
  <c r="K9" i="65"/>
  <c r="E9" i="65"/>
  <c r="N9" i="65"/>
  <c r="H9" i="65"/>
  <c r="M9" i="65"/>
  <c r="G9" i="65"/>
  <c r="J9" i="65"/>
  <c r="P9" i="65"/>
  <c r="I9" i="65"/>
  <c r="F9" i="65"/>
  <c r="D9" i="65"/>
  <c r="O9" i="65"/>
  <c r="L9" i="65"/>
  <c r="S16" i="68"/>
  <c r="N15" i="68"/>
  <c r="H15" i="68"/>
  <c r="M15" i="68"/>
  <c r="G15" i="68"/>
  <c r="K15" i="68"/>
  <c r="E15" i="68"/>
  <c r="O15" i="68"/>
  <c r="I15" i="68"/>
  <c r="P15" i="68"/>
  <c r="L15" i="68"/>
  <c r="F15" i="68"/>
  <c r="D15" i="68"/>
  <c r="J15" i="68"/>
  <c r="S16" i="65"/>
  <c r="K15" i="65"/>
  <c r="E15" i="65"/>
  <c r="N15" i="65"/>
  <c r="H15" i="65"/>
  <c r="M15" i="65"/>
  <c r="G15" i="65"/>
  <c r="J15" i="65"/>
  <c r="P15" i="65"/>
  <c r="I15" i="65"/>
  <c r="D15" i="65"/>
  <c r="F15" i="65"/>
  <c r="O15" i="65"/>
  <c r="L15" i="65"/>
  <c r="M39" i="65"/>
  <c r="G39" i="65"/>
  <c r="L39" i="65"/>
  <c r="F39" i="65"/>
  <c r="P39" i="65"/>
  <c r="Q20" i="7" s="1"/>
  <c r="J39" i="65"/>
  <c r="D39" i="65"/>
  <c r="N39" i="65"/>
  <c r="H39" i="65"/>
  <c r="O39" i="65"/>
  <c r="K39" i="65"/>
  <c r="E39" i="65"/>
  <c r="I39" i="65"/>
  <c r="N24" i="68"/>
  <c r="H24" i="68"/>
  <c r="M24" i="68"/>
  <c r="G24" i="68"/>
  <c r="K24" i="68"/>
  <c r="E24" i="68"/>
  <c r="O24" i="68"/>
  <c r="I24" i="68"/>
  <c r="P24" i="68"/>
  <c r="L24" i="68"/>
  <c r="F24" i="68"/>
  <c r="D24" i="68"/>
  <c r="J24" i="68"/>
  <c r="L39" i="68"/>
  <c r="F39" i="68"/>
  <c r="K39" i="68"/>
  <c r="E39" i="68"/>
  <c r="O39" i="68"/>
  <c r="I39" i="68"/>
  <c r="M39" i="68"/>
  <c r="G39" i="68"/>
  <c r="J39" i="68"/>
  <c r="H39" i="68"/>
  <c r="P39" i="68"/>
  <c r="Q21" i="7" s="1"/>
  <c r="N39" i="68"/>
  <c r="D39" i="68"/>
  <c r="S10" i="68"/>
  <c r="L9" i="68"/>
  <c r="F9" i="68"/>
  <c r="K9" i="68"/>
  <c r="E9" i="68"/>
  <c r="O9" i="68"/>
  <c r="I9" i="68"/>
  <c r="M9" i="68"/>
  <c r="G9" i="68"/>
  <c r="H9" i="68"/>
  <c r="D9" i="68"/>
  <c r="P9" i="68"/>
  <c r="N9" i="68"/>
  <c r="J9" i="68"/>
  <c r="M33" i="65"/>
  <c r="G33" i="65"/>
  <c r="L33" i="65"/>
  <c r="F33" i="65"/>
  <c r="P33" i="65"/>
  <c r="J33" i="65"/>
  <c r="D33" i="65"/>
  <c r="O33" i="65"/>
  <c r="I33" i="65"/>
  <c r="K33" i="65"/>
  <c r="H33" i="65"/>
  <c r="E33" i="65"/>
  <c r="N33" i="65"/>
  <c r="S13" i="65"/>
  <c r="K12" i="65"/>
  <c r="E12" i="65"/>
  <c r="N12" i="65"/>
  <c r="H12" i="65"/>
  <c r="M12" i="65"/>
  <c r="G12" i="65"/>
  <c r="P12" i="65"/>
  <c r="D12" i="65"/>
  <c r="O12" i="65"/>
  <c r="L12" i="65"/>
  <c r="J12" i="65"/>
  <c r="I12" i="65"/>
  <c r="F12" i="65"/>
  <c r="K21" i="65"/>
  <c r="E21" i="65"/>
  <c r="P21" i="65"/>
  <c r="J21" i="65"/>
  <c r="D21" i="65"/>
  <c r="N21" i="65"/>
  <c r="H21" i="65"/>
  <c r="M21" i="65"/>
  <c r="G21" i="65"/>
  <c r="O21" i="65"/>
  <c r="L21" i="65"/>
  <c r="F21" i="65"/>
  <c r="I21" i="65"/>
  <c r="S7" i="68"/>
  <c r="S8" i="68" s="1"/>
  <c r="N6" i="68"/>
  <c r="H6" i="68"/>
  <c r="M6" i="68"/>
  <c r="G6" i="68"/>
  <c r="K6" i="68"/>
  <c r="E6" i="68"/>
  <c r="O6" i="68"/>
  <c r="I6" i="68"/>
  <c r="D6" i="68"/>
  <c r="L6" i="68"/>
  <c r="J6" i="68"/>
  <c r="P6" i="68"/>
  <c r="F6" i="68"/>
  <c r="S40" i="68"/>
  <c r="S34" i="65"/>
  <c r="S40" i="65"/>
  <c r="S37" i="65"/>
  <c r="S14" i="68"/>
  <c r="S11" i="68"/>
  <c r="S17" i="68"/>
  <c r="S22" i="68"/>
  <c r="S25" i="68"/>
  <c r="S8" i="65"/>
  <c r="S14" i="65"/>
  <c r="S17" i="65"/>
  <c r="S11" i="65"/>
  <c r="S22" i="65"/>
  <c r="S25" i="65"/>
  <c r="I35" i="68" l="1"/>
  <c r="O35" i="68"/>
  <c r="E35" i="68"/>
  <c r="K35" i="68"/>
  <c r="H35" i="68"/>
  <c r="P35" i="68"/>
  <c r="Q36" i="76" s="1"/>
  <c r="K40" i="68"/>
  <c r="K41" i="68" s="1"/>
  <c r="E40" i="68"/>
  <c r="E41" i="68" s="1"/>
  <c r="P40" i="68"/>
  <c r="J40" i="68"/>
  <c r="J41" i="68" s="1"/>
  <c r="D40" i="68"/>
  <c r="D41" i="68" s="1"/>
  <c r="N40" i="68"/>
  <c r="N41" i="68" s="1"/>
  <c r="H40" i="68"/>
  <c r="H41" i="68" s="1"/>
  <c r="L40" i="68"/>
  <c r="F40" i="68"/>
  <c r="O40" i="68"/>
  <c r="M40" i="68"/>
  <c r="G40" i="68"/>
  <c r="I40" i="68"/>
  <c r="P7" i="65"/>
  <c r="P8" i="65" s="1"/>
  <c r="Q8" i="76" s="1"/>
  <c r="J7" i="65"/>
  <c r="D7" i="65"/>
  <c r="M7" i="65"/>
  <c r="M8" i="65" s="1"/>
  <c r="G7" i="65"/>
  <c r="L7" i="65"/>
  <c r="F7" i="65"/>
  <c r="O7" i="65"/>
  <c r="N7" i="65"/>
  <c r="N8" i="65" s="1"/>
  <c r="K7" i="65"/>
  <c r="I7" i="65"/>
  <c r="I8" i="65" s="1"/>
  <c r="H7" i="65"/>
  <c r="H8" i="65" s="1"/>
  <c r="E7" i="65"/>
  <c r="E8" i="65" s="1"/>
  <c r="P16" i="65"/>
  <c r="P17" i="65" s="1"/>
  <c r="Q17" i="76" s="1"/>
  <c r="J16" i="65"/>
  <c r="J17" i="65" s="1"/>
  <c r="D16" i="65"/>
  <c r="M16" i="65"/>
  <c r="M17" i="65" s="1"/>
  <c r="G16" i="65"/>
  <c r="G17" i="65" s="1"/>
  <c r="L16" i="65"/>
  <c r="L17" i="65" s="1"/>
  <c r="F16" i="65"/>
  <c r="I16" i="65"/>
  <c r="I17" i="65" s="1"/>
  <c r="H16" i="65"/>
  <c r="H17" i="65" s="1"/>
  <c r="O16" i="65"/>
  <c r="O17" i="65" s="1"/>
  <c r="E16" i="65"/>
  <c r="N16" i="65"/>
  <c r="N17" i="65" s="1"/>
  <c r="K16" i="65"/>
  <c r="K17" i="65" s="1"/>
  <c r="S38" i="68"/>
  <c r="L37" i="68"/>
  <c r="L38" i="68" s="1"/>
  <c r="F37" i="68"/>
  <c r="F38" i="68" s="1"/>
  <c r="K37" i="68"/>
  <c r="K38" i="68" s="1"/>
  <c r="E37" i="68"/>
  <c r="E38" i="68" s="1"/>
  <c r="O37" i="68"/>
  <c r="O38" i="68" s="1"/>
  <c r="I37" i="68"/>
  <c r="I38" i="68" s="1"/>
  <c r="M37" i="68"/>
  <c r="M38" i="68" s="1"/>
  <c r="G37" i="68"/>
  <c r="G38" i="68" s="1"/>
  <c r="J37" i="68"/>
  <c r="J38" i="68" s="1"/>
  <c r="H37" i="68"/>
  <c r="H38" i="68" s="1"/>
  <c r="P37" i="68"/>
  <c r="P38" i="68" s="1"/>
  <c r="Q39" i="76" s="1"/>
  <c r="N37" i="68"/>
  <c r="N38" i="68" s="1"/>
  <c r="D37" i="68"/>
  <c r="D38" i="68" s="1"/>
  <c r="L8" i="65"/>
  <c r="M7" i="68"/>
  <c r="M8" i="68" s="1"/>
  <c r="G7" i="68"/>
  <c r="G8" i="68" s="1"/>
  <c r="L7" i="68"/>
  <c r="L8" i="68" s="1"/>
  <c r="F7" i="68"/>
  <c r="F8" i="68" s="1"/>
  <c r="P7" i="68"/>
  <c r="J7" i="68"/>
  <c r="J8" i="68" s="1"/>
  <c r="D7" i="68"/>
  <c r="D8" i="68" s="1"/>
  <c r="N7" i="68"/>
  <c r="N8" i="68" s="1"/>
  <c r="H7" i="68"/>
  <c r="H8" i="68" s="1"/>
  <c r="I7" i="68"/>
  <c r="I8" i="68" s="1"/>
  <c r="E7" i="68"/>
  <c r="E8" i="68" s="1"/>
  <c r="O7" i="68"/>
  <c r="O8" i="68" s="1"/>
  <c r="K7" i="68"/>
  <c r="K8" i="68" s="1"/>
  <c r="K10" i="68"/>
  <c r="K11" i="68" s="1"/>
  <c r="E10" i="68"/>
  <c r="E11" i="68" s="1"/>
  <c r="P10" i="68"/>
  <c r="J10" i="68"/>
  <c r="J11" i="68" s="1"/>
  <c r="D10" i="68"/>
  <c r="D11" i="68" s="1"/>
  <c r="N10" i="68"/>
  <c r="N11" i="68" s="1"/>
  <c r="H10" i="68"/>
  <c r="H11" i="68" s="1"/>
  <c r="L10" i="68"/>
  <c r="L11" i="68" s="1"/>
  <c r="F10" i="68"/>
  <c r="F11" i="68" s="1"/>
  <c r="M10" i="68"/>
  <c r="M11" i="68" s="1"/>
  <c r="I10" i="68"/>
  <c r="I11" i="68" s="1"/>
  <c r="G10" i="68"/>
  <c r="G11" i="68" s="1"/>
  <c r="O10" i="68"/>
  <c r="O11" i="68" s="1"/>
  <c r="G41" i="68"/>
  <c r="F41" i="68"/>
  <c r="F17" i="65"/>
  <c r="O8" i="65"/>
  <c r="M25" i="68"/>
  <c r="M26" i="68" s="1"/>
  <c r="G25" i="68"/>
  <c r="G26" i="68" s="1"/>
  <c r="L25" i="68"/>
  <c r="L26" i="68" s="1"/>
  <c r="F25" i="68"/>
  <c r="F26" i="68" s="1"/>
  <c r="P25" i="68"/>
  <c r="P26" i="68" s="1"/>
  <c r="Q27" i="76" s="1"/>
  <c r="J25" i="68"/>
  <c r="J26" i="68" s="1"/>
  <c r="D25" i="68"/>
  <c r="D26" i="68" s="1"/>
  <c r="N25" i="68"/>
  <c r="N26" i="68" s="1"/>
  <c r="H25" i="68"/>
  <c r="H26" i="68" s="1"/>
  <c r="K25" i="68"/>
  <c r="K26" i="68" s="1"/>
  <c r="I25" i="68"/>
  <c r="I26" i="68" s="1"/>
  <c r="O25" i="68"/>
  <c r="O26" i="68" s="1"/>
  <c r="E25" i="68"/>
  <c r="E26" i="68" s="1"/>
  <c r="P11" i="68"/>
  <c r="Q12" i="76" s="1"/>
  <c r="M41" i="68"/>
  <c r="L41" i="68"/>
  <c r="D17" i="65"/>
  <c r="M16" i="68"/>
  <c r="M17" i="68" s="1"/>
  <c r="G16" i="68"/>
  <c r="G17" i="68" s="1"/>
  <c r="L16" i="68"/>
  <c r="L17" i="68" s="1"/>
  <c r="F16" i="68"/>
  <c r="F17" i="68" s="1"/>
  <c r="P16" i="68"/>
  <c r="P17" i="68" s="1"/>
  <c r="Q18" i="76" s="1"/>
  <c r="J16" i="68"/>
  <c r="J17" i="68" s="1"/>
  <c r="D16" i="68"/>
  <c r="D17" i="68" s="1"/>
  <c r="N16" i="68"/>
  <c r="N17" i="68" s="1"/>
  <c r="H16" i="68"/>
  <c r="H17" i="68" s="1"/>
  <c r="K16" i="68"/>
  <c r="K17" i="68" s="1"/>
  <c r="I16" i="68"/>
  <c r="I17" i="68" s="1"/>
  <c r="O16" i="68"/>
  <c r="O17" i="68" s="1"/>
  <c r="E16" i="68"/>
  <c r="E17" i="68" s="1"/>
  <c r="J8" i="65"/>
  <c r="O13" i="68"/>
  <c r="O14" i="68" s="1"/>
  <c r="I13" i="68"/>
  <c r="I14" i="68" s="1"/>
  <c r="N13" i="68"/>
  <c r="N14" i="68" s="1"/>
  <c r="H13" i="68"/>
  <c r="H14" i="68" s="1"/>
  <c r="L13" i="68"/>
  <c r="L14" i="68" s="1"/>
  <c r="F13" i="68"/>
  <c r="F14" i="68" s="1"/>
  <c r="P13" i="68"/>
  <c r="P14" i="68" s="1"/>
  <c r="Q15" i="76" s="1"/>
  <c r="J13" i="68"/>
  <c r="J14" i="68" s="1"/>
  <c r="D13" i="68"/>
  <c r="D14" i="68" s="1"/>
  <c r="M13" i="68"/>
  <c r="M14" i="68" s="1"/>
  <c r="G13" i="68"/>
  <c r="G14" i="68" s="1"/>
  <c r="E13" i="68"/>
  <c r="E14" i="68" s="1"/>
  <c r="K13" i="68"/>
  <c r="K14" i="68" s="1"/>
  <c r="P8" i="68"/>
  <c r="Q9" i="76" s="1"/>
  <c r="L40" i="65"/>
  <c r="L41" i="65" s="1"/>
  <c r="F40" i="65"/>
  <c r="F41" i="65" s="1"/>
  <c r="K40" i="65"/>
  <c r="K41" i="65" s="1"/>
  <c r="E40" i="65"/>
  <c r="E41" i="65" s="1"/>
  <c r="O40" i="65"/>
  <c r="O41" i="65" s="1"/>
  <c r="I40" i="65"/>
  <c r="M40" i="65"/>
  <c r="M41" i="65" s="1"/>
  <c r="G40" i="65"/>
  <c r="G41" i="65" s="1"/>
  <c r="P40" i="65"/>
  <c r="J40" i="65"/>
  <c r="J41" i="65" s="1"/>
  <c r="H40" i="65"/>
  <c r="H41" i="65" s="1"/>
  <c r="N40" i="65"/>
  <c r="N41" i="65" s="1"/>
  <c r="D40" i="65"/>
  <c r="I41" i="68"/>
  <c r="K8" i="65"/>
  <c r="P25" i="65"/>
  <c r="P26" i="65" s="1"/>
  <c r="Q26" i="76" s="1"/>
  <c r="J25" i="65"/>
  <c r="J26" i="65" s="1"/>
  <c r="D25" i="65"/>
  <c r="D26" i="65" s="1"/>
  <c r="O25" i="65"/>
  <c r="O26" i="65" s="1"/>
  <c r="I25" i="65"/>
  <c r="I26" i="65" s="1"/>
  <c r="M25" i="65"/>
  <c r="M26" i="65" s="1"/>
  <c r="G25" i="65"/>
  <c r="G26" i="65" s="1"/>
  <c r="L25" i="65"/>
  <c r="L26" i="65" s="1"/>
  <c r="F25" i="65"/>
  <c r="F26" i="65" s="1"/>
  <c r="H25" i="65"/>
  <c r="H26" i="65" s="1"/>
  <c r="E25" i="65"/>
  <c r="E26" i="65" s="1"/>
  <c r="N25" i="65"/>
  <c r="N26" i="65" s="1"/>
  <c r="K25" i="65"/>
  <c r="K26" i="65" s="1"/>
  <c r="P37" i="65"/>
  <c r="P38" i="65" s="1"/>
  <c r="Q38" i="76" s="1"/>
  <c r="J37" i="65"/>
  <c r="J38" i="65" s="1"/>
  <c r="D37" i="65"/>
  <c r="O37" i="65"/>
  <c r="O38" i="65" s="1"/>
  <c r="I37" i="65"/>
  <c r="I38" i="65" s="1"/>
  <c r="M37" i="65"/>
  <c r="M38" i="65" s="1"/>
  <c r="G37" i="65"/>
  <c r="G38" i="65" s="1"/>
  <c r="K37" i="65"/>
  <c r="K38" i="65" s="1"/>
  <c r="E37" i="65"/>
  <c r="E38" i="65" s="1"/>
  <c r="L37" i="65"/>
  <c r="L38" i="65" s="1"/>
  <c r="H37" i="65"/>
  <c r="H38" i="65" s="1"/>
  <c r="N37" i="65"/>
  <c r="N38" i="65" s="1"/>
  <c r="F37" i="65"/>
  <c r="F38" i="65" s="1"/>
  <c r="P22" i="65"/>
  <c r="P23" i="65" s="1"/>
  <c r="Q23" i="76" s="1"/>
  <c r="J22" i="65"/>
  <c r="J23" i="65" s="1"/>
  <c r="D22" i="65"/>
  <c r="D23" i="65" s="1"/>
  <c r="O22" i="65"/>
  <c r="O23" i="65" s="1"/>
  <c r="I22" i="65"/>
  <c r="I23" i="65" s="1"/>
  <c r="M22" i="65"/>
  <c r="M23" i="65" s="1"/>
  <c r="G22" i="65"/>
  <c r="G23" i="65" s="1"/>
  <c r="L22" i="65"/>
  <c r="L23" i="65" s="1"/>
  <c r="F22" i="65"/>
  <c r="F23" i="65" s="1"/>
  <c r="K22" i="65"/>
  <c r="K23" i="65" s="1"/>
  <c r="N22" i="65"/>
  <c r="N23" i="65" s="1"/>
  <c r="H22" i="65"/>
  <c r="H23" i="65" s="1"/>
  <c r="E22" i="65"/>
  <c r="E23" i="65" s="1"/>
  <c r="O22" i="68"/>
  <c r="O23" i="68" s="1"/>
  <c r="I22" i="68"/>
  <c r="I23" i="68" s="1"/>
  <c r="N22" i="68"/>
  <c r="N23" i="68" s="1"/>
  <c r="H22" i="68"/>
  <c r="H23" i="68" s="1"/>
  <c r="L22" i="68"/>
  <c r="L23" i="68" s="1"/>
  <c r="F22" i="68"/>
  <c r="F23" i="68" s="1"/>
  <c r="P22" i="68"/>
  <c r="P23" i="68" s="1"/>
  <c r="Q24" i="76" s="1"/>
  <c r="J22" i="68"/>
  <c r="J23" i="68" s="1"/>
  <c r="D22" i="68"/>
  <c r="D23" i="68" s="1"/>
  <c r="M22" i="68"/>
  <c r="M23" i="68" s="1"/>
  <c r="G22" i="68"/>
  <c r="G23" i="68" s="1"/>
  <c r="E22" i="68"/>
  <c r="E23" i="68" s="1"/>
  <c r="K22" i="68"/>
  <c r="K23" i="68" s="1"/>
  <c r="M34" i="65"/>
  <c r="M35" i="65" s="1"/>
  <c r="L34" i="65"/>
  <c r="L35" i="65" s="1"/>
  <c r="F34" i="65"/>
  <c r="F35" i="65" s="1"/>
  <c r="K34" i="65"/>
  <c r="K35" i="65" s="1"/>
  <c r="E34" i="65"/>
  <c r="E35" i="65" s="1"/>
  <c r="P34" i="65"/>
  <c r="P35" i="65" s="1"/>
  <c r="Q35" i="76" s="1"/>
  <c r="I34" i="65"/>
  <c r="I35" i="65" s="1"/>
  <c r="O34" i="65"/>
  <c r="O35" i="65" s="1"/>
  <c r="H34" i="65"/>
  <c r="H35" i="65" s="1"/>
  <c r="G34" i="65"/>
  <c r="G35" i="65" s="1"/>
  <c r="N34" i="65"/>
  <c r="N35" i="65" s="1"/>
  <c r="J34" i="65"/>
  <c r="J35" i="65" s="1"/>
  <c r="D34" i="65"/>
  <c r="D35" i="65" s="1"/>
  <c r="P13" i="65"/>
  <c r="P14" i="65" s="1"/>
  <c r="Q14" i="76" s="1"/>
  <c r="J13" i="65"/>
  <c r="J14" i="65" s="1"/>
  <c r="D13" i="65"/>
  <c r="D14" i="65" s="1"/>
  <c r="M13" i="65"/>
  <c r="M14" i="65" s="1"/>
  <c r="G13" i="65"/>
  <c r="G14" i="65" s="1"/>
  <c r="L13" i="65"/>
  <c r="L14" i="65" s="1"/>
  <c r="F13" i="65"/>
  <c r="F14" i="65" s="1"/>
  <c r="O13" i="65"/>
  <c r="O14" i="65" s="1"/>
  <c r="I13" i="65"/>
  <c r="I14" i="65" s="1"/>
  <c r="N13" i="65"/>
  <c r="N14" i="65" s="1"/>
  <c r="K13" i="65"/>
  <c r="K14" i="65" s="1"/>
  <c r="H13" i="65"/>
  <c r="H14" i="65" s="1"/>
  <c r="E13" i="65"/>
  <c r="E14" i="65" s="1"/>
  <c r="O41" i="68"/>
  <c r="I41" i="65"/>
  <c r="D41" i="65"/>
  <c r="E17" i="65"/>
  <c r="P10" i="65"/>
  <c r="P11" i="65" s="1"/>
  <c r="Q11" i="76" s="1"/>
  <c r="J10" i="65"/>
  <c r="J11" i="65" s="1"/>
  <c r="D10" i="65"/>
  <c r="D11" i="65" s="1"/>
  <c r="M10" i="65"/>
  <c r="M11" i="65" s="1"/>
  <c r="G10" i="65"/>
  <c r="G11" i="65" s="1"/>
  <c r="L10" i="65"/>
  <c r="L11" i="65" s="1"/>
  <c r="F10" i="65"/>
  <c r="F11" i="65" s="1"/>
  <c r="I10" i="65"/>
  <c r="I11" i="65" s="1"/>
  <c r="H10" i="65"/>
  <c r="H11" i="65" s="1"/>
  <c r="E10" i="65"/>
  <c r="E11" i="65" s="1"/>
  <c r="O10" i="65"/>
  <c r="O11" i="65" s="1"/>
  <c r="N10" i="65"/>
  <c r="N11" i="65" s="1"/>
  <c r="K10" i="65"/>
  <c r="K11" i="65" s="1"/>
  <c r="D38" i="65"/>
  <c r="F8" i="65"/>
  <c r="G8" i="65"/>
  <c r="D8" i="65"/>
  <c r="S41" i="68"/>
  <c r="S41" i="65"/>
  <c r="S38" i="65"/>
  <c r="S35" i="65"/>
  <c r="S23" i="68"/>
  <c r="S26" i="68"/>
  <c r="S26" i="65"/>
  <c r="S23" i="65"/>
  <c r="P41" i="68" l="1"/>
  <c r="Q42" i="76" s="1"/>
  <c r="R21" i="7"/>
  <c r="S21" i="7" s="1"/>
  <c r="P41" i="65"/>
  <c r="Q41" i="76" s="1"/>
  <c r="R20" i="7"/>
  <c r="S20" i="7" s="1"/>
  <c r="S39" i="62"/>
  <c r="S36" i="62"/>
  <c r="S33" i="62"/>
  <c r="S24" i="62"/>
  <c r="S21" i="62"/>
  <c r="S15" i="62"/>
  <c r="S12" i="62"/>
  <c r="S9" i="62"/>
  <c r="S6" i="62"/>
  <c r="S39" i="176"/>
  <c r="T39" i="176" s="1"/>
  <c r="S36" i="176"/>
  <c r="T36" i="176" s="1"/>
  <c r="S33" i="176"/>
  <c r="T33" i="176" s="1"/>
  <c r="Y32" i="176"/>
  <c r="Q31" i="176"/>
  <c r="O31" i="176"/>
  <c r="N31" i="176"/>
  <c r="M31" i="176"/>
  <c r="L31" i="176"/>
  <c r="K31" i="176"/>
  <c r="J31" i="176"/>
  <c r="I31" i="176"/>
  <c r="H31" i="176"/>
  <c r="G31" i="176"/>
  <c r="F31" i="176"/>
  <c r="E31" i="176"/>
  <c r="D31" i="176"/>
  <c r="Q30" i="176"/>
  <c r="O30" i="176"/>
  <c r="N30" i="176"/>
  <c r="M30" i="176"/>
  <c r="L30" i="176"/>
  <c r="K30" i="176"/>
  <c r="J30" i="176"/>
  <c r="I30" i="176"/>
  <c r="H30" i="176"/>
  <c r="G30" i="176"/>
  <c r="F30" i="176"/>
  <c r="E30" i="176"/>
  <c r="D30" i="176"/>
  <c r="Q28" i="176"/>
  <c r="O28" i="176"/>
  <c r="N28" i="176"/>
  <c r="M28" i="176"/>
  <c r="L28" i="176"/>
  <c r="K28" i="176"/>
  <c r="J28" i="176"/>
  <c r="I28" i="176"/>
  <c r="H28" i="176"/>
  <c r="G28" i="176"/>
  <c r="F28" i="176"/>
  <c r="E28" i="176"/>
  <c r="D28" i="176"/>
  <c r="Q27" i="176"/>
  <c r="O27" i="176"/>
  <c r="N27" i="176"/>
  <c r="M27" i="176"/>
  <c r="L27" i="176"/>
  <c r="K27" i="176"/>
  <c r="J27" i="176"/>
  <c r="I27" i="176"/>
  <c r="H27" i="176"/>
  <c r="G27" i="176"/>
  <c r="F27" i="176"/>
  <c r="E27" i="176"/>
  <c r="D27" i="176"/>
  <c r="S24" i="176"/>
  <c r="T24" i="176" s="1"/>
  <c r="S21" i="176"/>
  <c r="T21" i="176" s="1"/>
  <c r="Q19" i="176"/>
  <c r="O19" i="176"/>
  <c r="N19" i="176"/>
  <c r="M19" i="176"/>
  <c r="L19" i="176"/>
  <c r="K19" i="176"/>
  <c r="J19" i="176"/>
  <c r="I19" i="176"/>
  <c r="H19" i="176"/>
  <c r="G19" i="176"/>
  <c r="F19" i="176"/>
  <c r="E19" i="176"/>
  <c r="D19" i="176"/>
  <c r="Q18" i="176"/>
  <c r="O18" i="176"/>
  <c r="N18" i="176"/>
  <c r="M18" i="176"/>
  <c r="L18" i="176"/>
  <c r="K18" i="176"/>
  <c r="J18" i="176"/>
  <c r="I18" i="176"/>
  <c r="H18" i="176"/>
  <c r="G18" i="176"/>
  <c r="F18" i="176"/>
  <c r="E18" i="176"/>
  <c r="D18" i="176"/>
  <c r="S15" i="176"/>
  <c r="T15" i="176" s="1"/>
  <c r="S12" i="176"/>
  <c r="T12" i="176" s="1"/>
  <c r="S9" i="176"/>
  <c r="T9" i="176" s="1"/>
  <c r="S6" i="176"/>
  <c r="F20" i="176" l="1"/>
  <c r="L20" i="176"/>
  <c r="H29" i="176"/>
  <c r="N29" i="176"/>
  <c r="F32" i="176"/>
  <c r="L32" i="176"/>
  <c r="G20" i="176"/>
  <c r="M20" i="176"/>
  <c r="I29" i="176"/>
  <c r="O29" i="176"/>
  <c r="G32" i="176"/>
  <c r="M32" i="176"/>
  <c r="O6" i="176"/>
  <c r="T6" i="176"/>
  <c r="S22" i="176"/>
  <c r="O9" i="176"/>
  <c r="O24" i="176"/>
  <c r="Q33" i="176"/>
  <c r="G12" i="176"/>
  <c r="O36" i="176"/>
  <c r="O15" i="176"/>
  <c r="I20" i="176"/>
  <c r="O20" i="176"/>
  <c r="Q39" i="176"/>
  <c r="E20" i="176"/>
  <c r="K20" i="176"/>
  <c r="G29" i="176"/>
  <c r="M29" i="176"/>
  <c r="E32" i="176"/>
  <c r="K32" i="176"/>
  <c r="H20" i="176"/>
  <c r="N20" i="176"/>
  <c r="D29" i="176"/>
  <c r="J29" i="176"/>
  <c r="Q29" i="176"/>
  <c r="H32" i="176"/>
  <c r="N32" i="176"/>
  <c r="F29" i="176"/>
  <c r="L29" i="176"/>
  <c r="D32" i="176"/>
  <c r="J32" i="176"/>
  <c r="D6" i="176"/>
  <c r="O15" i="62"/>
  <c r="I15" i="62"/>
  <c r="M15" i="62"/>
  <c r="L15" i="62"/>
  <c r="N15" i="62"/>
  <c r="H15" i="62"/>
  <c r="F15" i="62"/>
  <c r="K15" i="62"/>
  <c r="E15" i="62"/>
  <c r="P15" i="62"/>
  <c r="J15" i="62"/>
  <c r="D15" i="62"/>
  <c r="G15" i="62"/>
  <c r="O21" i="62"/>
  <c r="I21" i="62"/>
  <c r="L21" i="62"/>
  <c r="N21" i="62"/>
  <c r="H21" i="62"/>
  <c r="M21" i="62"/>
  <c r="K21" i="62"/>
  <c r="E21" i="62"/>
  <c r="P21" i="62"/>
  <c r="J21" i="62"/>
  <c r="D21" i="62"/>
  <c r="G21" i="62"/>
  <c r="F21" i="62"/>
  <c r="K24" i="62"/>
  <c r="E24" i="62"/>
  <c r="I24" i="62"/>
  <c r="P24" i="62"/>
  <c r="J24" i="62"/>
  <c r="D24" i="62"/>
  <c r="N24" i="62"/>
  <c r="M24" i="62"/>
  <c r="G24" i="62"/>
  <c r="L24" i="62"/>
  <c r="F24" i="62"/>
  <c r="O24" i="62"/>
  <c r="H24" i="62"/>
  <c r="O6" i="62"/>
  <c r="J6" i="62"/>
  <c r="F6" i="62"/>
  <c r="G6" i="62"/>
  <c r="E6" i="62"/>
  <c r="K6" i="62"/>
  <c r="L6" i="62"/>
  <c r="M6" i="62"/>
  <c r="H6" i="62"/>
  <c r="N6" i="62"/>
  <c r="P6" i="62"/>
  <c r="I6" i="62"/>
  <c r="D6" i="62"/>
  <c r="M33" i="62"/>
  <c r="G33" i="62"/>
  <c r="E33" i="62"/>
  <c r="L33" i="62"/>
  <c r="F33" i="62"/>
  <c r="J33" i="62"/>
  <c r="O33" i="62"/>
  <c r="I33" i="62"/>
  <c r="N33" i="62"/>
  <c r="H33" i="62"/>
  <c r="K33" i="62"/>
  <c r="P33" i="62"/>
  <c r="D33" i="62"/>
  <c r="K9" i="62"/>
  <c r="E9" i="62"/>
  <c r="I9" i="62"/>
  <c r="H9" i="62"/>
  <c r="P9" i="62"/>
  <c r="J9" i="62"/>
  <c r="D9" i="62"/>
  <c r="N9" i="62"/>
  <c r="M9" i="62"/>
  <c r="G9" i="62"/>
  <c r="L9" i="62"/>
  <c r="F9" i="62"/>
  <c r="O9" i="62"/>
  <c r="O36" i="62"/>
  <c r="I36" i="62"/>
  <c r="N36" i="62"/>
  <c r="H36" i="62"/>
  <c r="G36" i="62"/>
  <c r="L36" i="62"/>
  <c r="F36" i="62"/>
  <c r="K36" i="62"/>
  <c r="E36" i="62"/>
  <c r="P36" i="62"/>
  <c r="J36" i="62"/>
  <c r="D36" i="62"/>
  <c r="M36" i="62"/>
  <c r="M12" i="62"/>
  <c r="G12" i="62"/>
  <c r="D12" i="62"/>
  <c r="L12" i="62"/>
  <c r="F12" i="62"/>
  <c r="K12" i="62"/>
  <c r="P12" i="62"/>
  <c r="O12" i="62"/>
  <c r="I12" i="62"/>
  <c r="J12" i="62"/>
  <c r="N12" i="62"/>
  <c r="H12" i="62"/>
  <c r="E12" i="62"/>
  <c r="K39" i="62"/>
  <c r="E39" i="62"/>
  <c r="P39" i="62"/>
  <c r="Q19" i="7" s="1"/>
  <c r="J39" i="62"/>
  <c r="D39" i="62"/>
  <c r="I39" i="62"/>
  <c r="N39" i="62"/>
  <c r="H39" i="62"/>
  <c r="M39" i="62"/>
  <c r="G39" i="62"/>
  <c r="L39" i="62"/>
  <c r="F39" i="62"/>
  <c r="O39" i="62"/>
  <c r="G9" i="176"/>
  <c r="H9" i="176"/>
  <c r="Q6" i="176"/>
  <c r="S25" i="176"/>
  <c r="D20" i="176"/>
  <c r="J20" i="176"/>
  <c r="E29" i="176"/>
  <c r="K29" i="176"/>
  <c r="I32" i="176"/>
  <c r="O32" i="176"/>
  <c r="S16" i="62"/>
  <c r="S34" i="62"/>
  <c r="S40" i="62"/>
  <c r="S10" i="62"/>
  <c r="S25" i="62"/>
  <c r="S7" i="62"/>
  <c r="S22" i="62"/>
  <c r="S13" i="62"/>
  <c r="S37" i="62"/>
  <c r="M9" i="176"/>
  <c r="M24" i="176"/>
  <c r="S34" i="176"/>
  <c r="G6" i="176"/>
  <c r="I12" i="176"/>
  <c r="J12" i="176"/>
  <c r="N9" i="176"/>
  <c r="M12" i="176"/>
  <c r="D9" i="176"/>
  <c r="S10" i="176"/>
  <c r="D24" i="176"/>
  <c r="F9" i="176"/>
  <c r="H15" i="176"/>
  <c r="G24" i="176"/>
  <c r="F33" i="176"/>
  <c r="Q32" i="176"/>
  <c r="L33" i="176"/>
  <c r="J6" i="176"/>
  <c r="I6" i="176"/>
  <c r="J15" i="176"/>
  <c r="P18" i="176"/>
  <c r="Q20" i="176"/>
  <c r="D21" i="176"/>
  <c r="F24" i="176"/>
  <c r="N24" i="176"/>
  <c r="P19" i="176"/>
  <c r="L15" i="176"/>
  <c r="G21" i="176"/>
  <c r="M6" i="176"/>
  <c r="J9" i="176"/>
  <c r="D15" i="176"/>
  <c r="M15" i="176"/>
  <c r="J21" i="176"/>
  <c r="H24" i="176"/>
  <c r="F39" i="176"/>
  <c r="L9" i="176"/>
  <c r="F15" i="176"/>
  <c r="N15" i="176"/>
  <c r="M21" i="176"/>
  <c r="J24" i="176"/>
  <c r="L39" i="176"/>
  <c r="G15" i="176"/>
  <c r="S16" i="176"/>
  <c r="L24" i="176"/>
  <c r="S40" i="176"/>
  <c r="G22" i="176"/>
  <c r="P27" i="176"/>
  <c r="I36" i="176"/>
  <c r="S13" i="176"/>
  <c r="T13" i="176" s="1"/>
  <c r="L12" i="176"/>
  <c r="F12" i="176"/>
  <c r="K12" i="176"/>
  <c r="Q12" i="176"/>
  <c r="E12" i="176"/>
  <c r="N12" i="176"/>
  <c r="H12" i="176"/>
  <c r="O12" i="176"/>
  <c r="P28" i="176"/>
  <c r="P30" i="176"/>
  <c r="Q10" i="176"/>
  <c r="O22" i="176"/>
  <c r="H22" i="176"/>
  <c r="L22" i="176"/>
  <c r="F22" i="176"/>
  <c r="E22" i="176"/>
  <c r="H34" i="176"/>
  <c r="M34" i="176"/>
  <c r="K34" i="176"/>
  <c r="S7" i="176"/>
  <c r="T7" i="176" s="1"/>
  <c r="L6" i="176"/>
  <c r="F6" i="176"/>
  <c r="E6" i="176"/>
  <c r="K6" i="176"/>
  <c r="N6" i="176"/>
  <c r="H6" i="176"/>
  <c r="D12" i="176"/>
  <c r="M22" i="176"/>
  <c r="P31" i="176"/>
  <c r="O10" i="176"/>
  <c r="O11" i="176" s="1"/>
  <c r="N36" i="176"/>
  <c r="H36" i="176"/>
  <c r="M36" i="176"/>
  <c r="G36" i="176"/>
  <c r="S37" i="176"/>
  <c r="T37" i="176" s="1"/>
  <c r="L36" i="176"/>
  <c r="F36" i="176"/>
  <c r="Q36" i="176"/>
  <c r="K36" i="176"/>
  <c r="E36" i="176"/>
  <c r="J36" i="176"/>
  <c r="D36" i="176"/>
  <c r="E9" i="176"/>
  <c r="K9" i="176"/>
  <c r="Q9" i="176"/>
  <c r="E15" i="176"/>
  <c r="K15" i="176"/>
  <c r="Q15" i="176"/>
  <c r="H21" i="176"/>
  <c r="N21" i="176"/>
  <c r="E24" i="176"/>
  <c r="K24" i="176"/>
  <c r="Q24" i="176"/>
  <c r="H25" i="176"/>
  <c r="G33" i="176"/>
  <c r="M33" i="176"/>
  <c r="G39" i="176"/>
  <c r="M39" i="176"/>
  <c r="I21" i="176"/>
  <c r="O21" i="176"/>
  <c r="I25" i="176"/>
  <c r="O25" i="176"/>
  <c r="O26" i="176" s="1"/>
  <c r="H33" i="176"/>
  <c r="N33" i="176"/>
  <c r="H39" i="176"/>
  <c r="N39" i="176"/>
  <c r="I33" i="176"/>
  <c r="O33" i="176"/>
  <c r="I39" i="176"/>
  <c r="O39" i="176"/>
  <c r="E21" i="176"/>
  <c r="K21" i="176"/>
  <c r="Q21" i="176"/>
  <c r="E25" i="176"/>
  <c r="D33" i="176"/>
  <c r="J33" i="176"/>
  <c r="D39" i="176"/>
  <c r="J39" i="176"/>
  <c r="I9" i="176"/>
  <c r="I15" i="176"/>
  <c r="F21" i="176"/>
  <c r="F23" i="176" s="1"/>
  <c r="L21" i="176"/>
  <c r="I24" i="176"/>
  <c r="F25" i="176"/>
  <c r="E33" i="176"/>
  <c r="K33" i="176"/>
  <c r="E39" i="176"/>
  <c r="K39" i="176"/>
  <c r="P6" i="176" l="1"/>
  <c r="K35" i="176"/>
  <c r="M35" i="176"/>
  <c r="I26" i="176"/>
  <c r="H16" i="176"/>
  <c r="T16" i="176"/>
  <c r="J22" i="176"/>
  <c r="J23" i="176" s="1"/>
  <c r="T22" i="176"/>
  <c r="D10" i="176"/>
  <c r="T10" i="176"/>
  <c r="N40" i="176"/>
  <c r="N41" i="176" s="1"/>
  <c r="T40" i="176"/>
  <c r="I34" i="176"/>
  <c r="I35" i="176" s="1"/>
  <c r="T34" i="176"/>
  <c r="S26" i="176"/>
  <c r="T26" i="176" s="1"/>
  <c r="T25" i="176"/>
  <c r="Q25" i="176"/>
  <c r="O34" i="176"/>
  <c r="Q34" i="176"/>
  <c r="Q35" i="176" s="1"/>
  <c r="K22" i="176"/>
  <c r="K23" i="176" s="1"/>
  <c r="N22" i="176"/>
  <c r="D22" i="176"/>
  <c r="L25" i="176"/>
  <c r="L26" i="176" s="1"/>
  <c r="K25" i="176"/>
  <c r="H35" i="176"/>
  <c r="F34" i="176"/>
  <c r="F35" i="176" s="1"/>
  <c r="Q22" i="176"/>
  <c r="I22" i="176"/>
  <c r="G25" i="176"/>
  <c r="G26" i="176" s="1"/>
  <c r="J25" i="176"/>
  <c r="D25" i="176"/>
  <c r="D26" i="176" s="1"/>
  <c r="M25" i="176"/>
  <c r="G23" i="176"/>
  <c r="L23" i="176"/>
  <c r="O23" i="176"/>
  <c r="N25" i="176"/>
  <c r="N26" i="176" s="1"/>
  <c r="H23" i="176"/>
  <c r="N34" i="176"/>
  <c r="S23" i="176"/>
  <c r="T23" i="176" s="1"/>
  <c r="P29" i="176"/>
  <c r="P20" i="176"/>
  <c r="O35" i="176"/>
  <c r="Q23" i="176"/>
  <c r="I23" i="176"/>
  <c r="F40" i="176"/>
  <c r="F41" i="176" s="1"/>
  <c r="E40" i="176"/>
  <c r="E41" i="176" s="1"/>
  <c r="E10" i="176"/>
  <c r="E11" i="176" s="1"/>
  <c r="M26" i="176"/>
  <c r="L10" i="176"/>
  <c r="L11" i="176" s="1"/>
  <c r="S11" i="176"/>
  <c r="T11" i="176" s="1"/>
  <c r="E23" i="176"/>
  <c r="K40" i="176"/>
  <c r="K41" i="176" s="1"/>
  <c r="L34" i="62"/>
  <c r="L35" i="62" s="1"/>
  <c r="F34" i="62"/>
  <c r="F35" i="62" s="1"/>
  <c r="I34" i="62"/>
  <c r="I35" i="62" s="1"/>
  <c r="K34" i="62"/>
  <c r="K35" i="62" s="1"/>
  <c r="E34" i="62"/>
  <c r="E35" i="62" s="1"/>
  <c r="J34" i="62"/>
  <c r="J35" i="62" s="1"/>
  <c r="N34" i="62"/>
  <c r="N35" i="62" s="1"/>
  <c r="H34" i="62"/>
  <c r="H35" i="62" s="1"/>
  <c r="M34" i="62"/>
  <c r="M35" i="62" s="1"/>
  <c r="G34" i="62"/>
  <c r="G35" i="62" s="1"/>
  <c r="P34" i="62"/>
  <c r="P35" i="62" s="1"/>
  <c r="Q37" i="76" s="1"/>
  <c r="D34" i="62"/>
  <c r="D35" i="62" s="1"/>
  <c r="O34" i="62"/>
  <c r="O35" i="62" s="1"/>
  <c r="P25" i="62"/>
  <c r="P26" i="62" s="1"/>
  <c r="Q28" i="76" s="1"/>
  <c r="J25" i="62"/>
  <c r="J26" i="62" s="1"/>
  <c r="D25" i="62"/>
  <c r="D26" i="62" s="1"/>
  <c r="M25" i="62"/>
  <c r="M26" i="62" s="1"/>
  <c r="G25" i="62"/>
  <c r="G26" i="62" s="1"/>
  <c r="O25" i="62"/>
  <c r="O26" i="62" s="1"/>
  <c r="I25" i="62"/>
  <c r="I26" i="62" s="1"/>
  <c r="H25" i="62"/>
  <c r="H26" i="62" s="1"/>
  <c r="L25" i="62"/>
  <c r="L26" i="62" s="1"/>
  <c r="F25" i="62"/>
  <c r="F26" i="62" s="1"/>
  <c r="K25" i="62"/>
  <c r="K26" i="62" s="1"/>
  <c r="E25" i="62"/>
  <c r="E26" i="62" s="1"/>
  <c r="N25" i="62"/>
  <c r="N26" i="62" s="1"/>
  <c r="N16" i="62"/>
  <c r="N17" i="62" s="1"/>
  <c r="H16" i="62"/>
  <c r="H17" i="62" s="1"/>
  <c r="M16" i="62"/>
  <c r="M17" i="62" s="1"/>
  <c r="G16" i="62"/>
  <c r="G17" i="62" s="1"/>
  <c r="L16" i="62"/>
  <c r="L17" i="62" s="1"/>
  <c r="F16" i="62"/>
  <c r="F17" i="62" s="1"/>
  <c r="K16" i="62"/>
  <c r="K17" i="62" s="1"/>
  <c r="E16" i="62"/>
  <c r="E17" i="62" s="1"/>
  <c r="P16" i="62"/>
  <c r="P17" i="62" s="1"/>
  <c r="Q19" i="76" s="1"/>
  <c r="J16" i="62"/>
  <c r="J17" i="62" s="1"/>
  <c r="D16" i="62"/>
  <c r="D17" i="62" s="1"/>
  <c r="O16" i="62"/>
  <c r="O17" i="62" s="1"/>
  <c r="I16" i="62"/>
  <c r="I17" i="62" s="1"/>
  <c r="P10" i="62"/>
  <c r="P11" i="62" s="1"/>
  <c r="Q13" i="76" s="1"/>
  <c r="J10" i="62"/>
  <c r="J11" i="62" s="1"/>
  <c r="D10" i="62"/>
  <c r="D11" i="62" s="1"/>
  <c r="N10" i="62"/>
  <c r="N11" i="62" s="1"/>
  <c r="O10" i="62"/>
  <c r="O11" i="62" s="1"/>
  <c r="I10" i="62"/>
  <c r="I11" i="62" s="1"/>
  <c r="H10" i="62"/>
  <c r="H11" i="62" s="1"/>
  <c r="M10" i="62"/>
  <c r="M11" i="62" s="1"/>
  <c r="L10" i="62"/>
  <c r="L11" i="62" s="1"/>
  <c r="F10" i="62"/>
  <c r="F11" i="62" s="1"/>
  <c r="K10" i="62"/>
  <c r="K11" i="62" s="1"/>
  <c r="E10" i="62"/>
  <c r="E11" i="62" s="1"/>
  <c r="G10" i="62"/>
  <c r="G11" i="62" s="1"/>
  <c r="N37" i="62"/>
  <c r="N38" i="62" s="1"/>
  <c r="H37" i="62"/>
  <c r="H38" i="62" s="1"/>
  <c r="M37" i="62"/>
  <c r="M38" i="62" s="1"/>
  <c r="G37" i="62"/>
  <c r="G38" i="62" s="1"/>
  <c r="F37" i="62"/>
  <c r="F38" i="62" s="1"/>
  <c r="K37" i="62"/>
  <c r="K38" i="62" s="1"/>
  <c r="P37" i="62"/>
  <c r="P38" i="62" s="1"/>
  <c r="Q40" i="76" s="1"/>
  <c r="J37" i="62"/>
  <c r="J38" i="62" s="1"/>
  <c r="D37" i="62"/>
  <c r="D38" i="62" s="1"/>
  <c r="O37" i="62"/>
  <c r="O38" i="62" s="1"/>
  <c r="I37" i="62"/>
  <c r="I38" i="62" s="1"/>
  <c r="L37" i="62"/>
  <c r="L38" i="62" s="1"/>
  <c r="E37" i="62"/>
  <c r="E38" i="62" s="1"/>
  <c r="P40" i="62"/>
  <c r="J40" i="62"/>
  <c r="J41" i="62" s="1"/>
  <c r="D40" i="62"/>
  <c r="D41" i="62" s="1"/>
  <c r="H40" i="62"/>
  <c r="H41" i="62" s="1"/>
  <c r="G40" i="62"/>
  <c r="G41" i="62" s="1"/>
  <c r="O40" i="62"/>
  <c r="O41" i="62" s="1"/>
  <c r="I40" i="62"/>
  <c r="I41" i="62" s="1"/>
  <c r="N40" i="62"/>
  <c r="N41" i="62" s="1"/>
  <c r="L40" i="62"/>
  <c r="L41" i="62" s="1"/>
  <c r="F40" i="62"/>
  <c r="F41" i="62" s="1"/>
  <c r="K40" i="62"/>
  <c r="K41" i="62" s="1"/>
  <c r="E40" i="62"/>
  <c r="E41" i="62" s="1"/>
  <c r="M40" i="62"/>
  <c r="M41" i="62" s="1"/>
  <c r="N22" i="62"/>
  <c r="N23" i="62" s="1"/>
  <c r="H22" i="62"/>
  <c r="H23" i="62" s="1"/>
  <c r="F22" i="62"/>
  <c r="F23" i="62" s="1"/>
  <c r="M22" i="62"/>
  <c r="M23" i="62" s="1"/>
  <c r="G22" i="62"/>
  <c r="G23" i="62" s="1"/>
  <c r="K22" i="62"/>
  <c r="K23" i="62" s="1"/>
  <c r="P22" i="62"/>
  <c r="P23" i="62" s="1"/>
  <c r="Q25" i="76" s="1"/>
  <c r="J22" i="62"/>
  <c r="J23" i="62" s="1"/>
  <c r="D22" i="62"/>
  <c r="D23" i="62" s="1"/>
  <c r="O22" i="62"/>
  <c r="O23" i="62" s="1"/>
  <c r="I22" i="62"/>
  <c r="I23" i="62" s="1"/>
  <c r="L22" i="62"/>
  <c r="L23" i="62" s="1"/>
  <c r="E22" i="62"/>
  <c r="E23" i="62" s="1"/>
  <c r="L13" i="62"/>
  <c r="L14" i="62" s="1"/>
  <c r="F13" i="62"/>
  <c r="F14" i="62" s="1"/>
  <c r="D13" i="62"/>
  <c r="D14" i="62" s="1"/>
  <c r="O13" i="62"/>
  <c r="O14" i="62" s="1"/>
  <c r="K13" i="62"/>
  <c r="K14" i="62" s="1"/>
  <c r="E13" i="62"/>
  <c r="E14" i="62" s="1"/>
  <c r="P13" i="62"/>
  <c r="P14" i="62" s="1"/>
  <c r="Q16" i="76" s="1"/>
  <c r="N13" i="62"/>
  <c r="N14" i="62" s="1"/>
  <c r="H13" i="62"/>
  <c r="H14" i="62" s="1"/>
  <c r="M13" i="62"/>
  <c r="M14" i="62" s="1"/>
  <c r="G13" i="62"/>
  <c r="G14" i="62" s="1"/>
  <c r="J13" i="62"/>
  <c r="J14" i="62" s="1"/>
  <c r="I13" i="62"/>
  <c r="I14" i="62" s="1"/>
  <c r="J7" i="62"/>
  <c r="J8" i="62" s="1"/>
  <c r="E7" i="62"/>
  <c r="E8" i="62" s="1"/>
  <c r="K7" i="62"/>
  <c r="K8" i="62" s="1"/>
  <c r="M7" i="62"/>
  <c r="M8" i="62" s="1"/>
  <c r="O7" i="62"/>
  <c r="O8" i="62" s="1"/>
  <c r="H7" i="62"/>
  <c r="H8" i="62" s="1"/>
  <c r="N7" i="62"/>
  <c r="N8" i="62" s="1"/>
  <c r="P7" i="62"/>
  <c r="P8" i="62" s="1"/>
  <c r="Q10" i="76" s="1"/>
  <c r="I7" i="62"/>
  <c r="I8" i="62" s="1"/>
  <c r="D7" i="62"/>
  <c r="D8" i="62" s="1"/>
  <c r="F7" i="62"/>
  <c r="F8" i="62" s="1"/>
  <c r="L7" i="62"/>
  <c r="L8" i="62" s="1"/>
  <c r="G7" i="62"/>
  <c r="G8" i="62" s="1"/>
  <c r="F26" i="176"/>
  <c r="H17" i="176"/>
  <c r="N35" i="176"/>
  <c r="J26" i="176"/>
  <c r="D23" i="176"/>
  <c r="K26" i="176"/>
  <c r="M23" i="176"/>
  <c r="H26" i="176"/>
  <c r="E26" i="176"/>
  <c r="P32" i="176"/>
  <c r="N23" i="176"/>
  <c r="E16" i="176"/>
  <c r="E17" i="176" s="1"/>
  <c r="D11" i="176"/>
  <c r="S41" i="62"/>
  <c r="S11" i="62"/>
  <c r="S17" i="62"/>
  <c r="S35" i="62"/>
  <c r="S26" i="62"/>
  <c r="S14" i="62"/>
  <c r="S8" i="62"/>
  <c r="S23" i="62"/>
  <c r="S38" i="62"/>
  <c r="D34" i="176"/>
  <c r="D35" i="176" s="1"/>
  <c r="L34" i="176"/>
  <c r="L35" i="176" s="1"/>
  <c r="G10" i="176"/>
  <c r="G11" i="176" s="1"/>
  <c r="H10" i="176"/>
  <c r="H11" i="176" s="1"/>
  <c r="H40" i="176"/>
  <c r="H41" i="176" s="1"/>
  <c r="M40" i="176"/>
  <c r="M41" i="176" s="1"/>
  <c r="S41" i="176"/>
  <c r="T41" i="176" s="1"/>
  <c r="J40" i="176"/>
  <c r="J41" i="176" s="1"/>
  <c r="J34" i="176"/>
  <c r="S35" i="176"/>
  <c r="T35" i="176" s="1"/>
  <c r="N10" i="176"/>
  <c r="N11" i="176" s="1"/>
  <c r="G40" i="176"/>
  <c r="G41" i="176" s="1"/>
  <c r="L40" i="176"/>
  <c r="L41" i="176" s="1"/>
  <c r="Q40" i="176"/>
  <c r="Q41" i="176" s="1"/>
  <c r="D40" i="176"/>
  <c r="D41" i="176" s="1"/>
  <c r="O40" i="176"/>
  <c r="O41" i="176" s="1"/>
  <c r="E34" i="176"/>
  <c r="E35" i="176" s="1"/>
  <c r="G34" i="176"/>
  <c r="G35" i="176" s="1"/>
  <c r="O16" i="176"/>
  <c r="O17" i="176" s="1"/>
  <c r="J10" i="176"/>
  <c r="J11" i="176" s="1"/>
  <c r="F16" i="176"/>
  <c r="F17" i="176" s="1"/>
  <c r="K10" i="176"/>
  <c r="K11" i="176" s="1"/>
  <c r="L16" i="176"/>
  <c r="L17" i="176" s="1"/>
  <c r="F10" i="176"/>
  <c r="F11" i="176" s="1"/>
  <c r="J16" i="176"/>
  <c r="J17" i="176" s="1"/>
  <c r="I10" i="176"/>
  <c r="I11" i="176" s="1"/>
  <c r="M10" i="176"/>
  <c r="M11" i="176" s="1"/>
  <c r="Q11" i="176"/>
  <c r="I16" i="176"/>
  <c r="I17" i="176" s="1"/>
  <c r="M16" i="176"/>
  <c r="M17" i="176" s="1"/>
  <c r="Q16" i="176"/>
  <c r="Q17" i="176" s="1"/>
  <c r="D16" i="176"/>
  <c r="D17" i="176" s="1"/>
  <c r="I40" i="176"/>
  <c r="I41" i="176" s="1"/>
  <c r="N16" i="176"/>
  <c r="N17" i="176" s="1"/>
  <c r="S17" i="176"/>
  <c r="T17" i="176" s="1"/>
  <c r="G16" i="176"/>
  <c r="G17" i="176" s="1"/>
  <c r="K16" i="176"/>
  <c r="K17" i="176" s="1"/>
  <c r="Q26" i="176"/>
  <c r="O13" i="176"/>
  <c r="O14" i="176" s="1"/>
  <c r="I13" i="176"/>
  <c r="I14" i="176" s="1"/>
  <c r="H13" i="176"/>
  <c r="H14" i="176" s="1"/>
  <c r="N13" i="176"/>
  <c r="N14" i="176" s="1"/>
  <c r="Q13" i="176"/>
  <c r="Q14" i="176" s="1"/>
  <c r="K13" i="176"/>
  <c r="K14" i="176" s="1"/>
  <c r="E13" i="176"/>
  <c r="E14" i="176" s="1"/>
  <c r="S14" i="176"/>
  <c r="T14" i="176" s="1"/>
  <c r="M13" i="176"/>
  <c r="M14" i="176" s="1"/>
  <c r="F13" i="176"/>
  <c r="F14" i="176" s="1"/>
  <c r="L13" i="176"/>
  <c r="L14" i="176" s="1"/>
  <c r="J13" i="176"/>
  <c r="J14" i="176" s="1"/>
  <c r="G13" i="176"/>
  <c r="G14" i="176" s="1"/>
  <c r="D13" i="176"/>
  <c r="D14" i="176" s="1"/>
  <c r="P39" i="176"/>
  <c r="Q25" i="7" s="1"/>
  <c r="U25" i="7" s="1"/>
  <c r="H25" i="7" s="1"/>
  <c r="P15" i="176"/>
  <c r="P36" i="176"/>
  <c r="O7" i="176"/>
  <c r="O8" i="176" s="1"/>
  <c r="I7" i="176"/>
  <c r="I8" i="176" s="1"/>
  <c r="H7" i="176"/>
  <c r="H8" i="176" s="1"/>
  <c r="N7" i="176"/>
  <c r="N8" i="176" s="1"/>
  <c r="Q7" i="176"/>
  <c r="Q8" i="176" s="1"/>
  <c r="K7" i="176"/>
  <c r="K8" i="176" s="1"/>
  <c r="E7" i="176"/>
  <c r="E8" i="176" s="1"/>
  <c r="G7" i="176"/>
  <c r="G8" i="176" s="1"/>
  <c r="M7" i="176"/>
  <c r="M8" i="176" s="1"/>
  <c r="L7" i="176"/>
  <c r="L8" i="176" s="1"/>
  <c r="J7" i="176"/>
  <c r="J8" i="176" s="1"/>
  <c r="S8" i="176"/>
  <c r="T8" i="176" s="1"/>
  <c r="F7" i="176"/>
  <c r="F8" i="176" s="1"/>
  <c r="D7" i="176"/>
  <c r="P24" i="176"/>
  <c r="P22" i="176"/>
  <c r="P9" i="176"/>
  <c r="Q37" i="176"/>
  <c r="Q38" i="176" s="1"/>
  <c r="K37" i="176"/>
  <c r="K38" i="176" s="1"/>
  <c r="E37" i="176"/>
  <c r="E38" i="176" s="1"/>
  <c r="J37" i="176"/>
  <c r="J38" i="176" s="1"/>
  <c r="D37" i="176"/>
  <c r="D38" i="176" s="1"/>
  <c r="O37" i="176"/>
  <c r="O38" i="176" s="1"/>
  <c r="I37" i="176"/>
  <c r="I38" i="176" s="1"/>
  <c r="N37" i="176"/>
  <c r="N38" i="176" s="1"/>
  <c r="H37" i="176"/>
  <c r="H38" i="176" s="1"/>
  <c r="M37" i="176"/>
  <c r="M38" i="176" s="1"/>
  <c r="G37" i="176"/>
  <c r="G38" i="176" s="1"/>
  <c r="S38" i="176"/>
  <c r="T38" i="176" s="1"/>
  <c r="L37" i="176"/>
  <c r="L38" i="176" s="1"/>
  <c r="F37" i="176"/>
  <c r="F38" i="176" s="1"/>
  <c r="P12" i="176"/>
  <c r="P33" i="176"/>
  <c r="P21" i="176"/>
  <c r="P23" i="176" s="1"/>
  <c r="P41" i="62" l="1"/>
  <c r="Q43" i="76" s="1"/>
  <c r="J4" i="8" s="1" a="1"/>
  <c r="J4" i="8" s="1"/>
  <c r="R19" i="7"/>
  <c r="W26" i="8" a="1"/>
  <c r="W26" i="8" s="1"/>
  <c r="W4" i="8" a="1"/>
  <c r="W4" i="8" s="1"/>
  <c r="J33" i="8" a="1"/>
  <c r="J33" i="8" s="1"/>
  <c r="J32" i="8" a="1"/>
  <c r="J32" i="8" s="1"/>
  <c r="J19" i="8" a="1"/>
  <c r="J19" i="8" s="1"/>
  <c r="J27" i="8" a="1"/>
  <c r="J27" i="8" s="1"/>
  <c r="W5" i="8" a="1"/>
  <c r="W5" i="8" s="1"/>
  <c r="J34" i="8" a="1"/>
  <c r="J34" i="8" s="1"/>
  <c r="J12" i="8" a="1"/>
  <c r="J12" i="8" s="1"/>
  <c r="J20" i="8" a="1"/>
  <c r="J20" i="8" s="1"/>
  <c r="J5" i="8" a="1"/>
  <c r="J5" i="8" s="1"/>
  <c r="J18" i="8" a="1"/>
  <c r="J18" i="8" s="1"/>
  <c r="J26" i="8" a="1"/>
  <c r="J26" i="8" s="1"/>
  <c r="J25" i="8" a="1"/>
  <c r="J25" i="8" s="1"/>
  <c r="W32" i="8" a="1"/>
  <c r="W32" i="8" s="1"/>
  <c r="J11" i="8" a="1"/>
  <c r="J11" i="8" s="1"/>
  <c r="W27" i="8" a="1"/>
  <c r="W27" i="8" s="1"/>
  <c r="W34" i="8" a="1"/>
  <c r="W34" i="8" s="1"/>
  <c r="J13" i="8" a="1"/>
  <c r="J13" i="8" s="1"/>
  <c r="W20" i="8" a="1"/>
  <c r="W20" i="8" s="1"/>
  <c r="J6" i="8" a="1"/>
  <c r="J6" i="8" s="1"/>
  <c r="W18" i="8" a="1"/>
  <c r="W18" i="8" s="1"/>
  <c r="W25" i="8" a="1"/>
  <c r="W25" i="8" s="1"/>
  <c r="W33" i="8" a="1"/>
  <c r="W33" i="8" s="1"/>
  <c r="W11" i="8" a="1"/>
  <c r="W11" i="8" s="1"/>
  <c r="W19" i="8" a="1"/>
  <c r="W19" i="8" s="1"/>
  <c r="W6" i="8" a="1"/>
  <c r="W6" i="8" s="1"/>
  <c r="J39" i="8" a="1"/>
  <c r="J39" i="8" s="1"/>
  <c r="W13" i="8" a="1"/>
  <c r="W13" i="8" s="1"/>
  <c r="W12" i="8" a="1"/>
  <c r="W12" i="8" s="1"/>
  <c r="J41" i="8" a="1"/>
  <c r="J41" i="8" s="1"/>
  <c r="J40" i="8" a="1"/>
  <c r="J40" i="8" s="1"/>
  <c r="P25" i="176"/>
  <c r="P26" i="176" s="1"/>
  <c r="P7" i="176"/>
  <c r="P8" i="176" s="1"/>
  <c r="D8" i="176"/>
  <c r="P34" i="176"/>
  <c r="P35" i="176" s="1"/>
  <c r="J35" i="176"/>
  <c r="P10" i="176"/>
  <c r="P11" i="176" s="1"/>
  <c r="P16" i="176"/>
  <c r="P17" i="176" s="1"/>
  <c r="P40" i="176"/>
  <c r="P13" i="176"/>
  <c r="P14" i="176" s="1"/>
  <c r="P37" i="176"/>
  <c r="P38" i="176" s="1"/>
  <c r="P41" i="176" l="1"/>
  <c r="R25" i="7"/>
  <c r="S25" i="7" s="1"/>
  <c r="R35" i="8" a="1"/>
  <c r="R35" i="8" s="1"/>
  <c r="R7" i="8" a="1"/>
  <c r="R7" i="8" s="1"/>
  <c r="E42" i="8" a="1"/>
  <c r="E42" i="8" s="1"/>
  <c r="J28" i="8" a="1"/>
  <c r="J28" i="8" s="1"/>
  <c r="R28" i="8" a="1"/>
  <c r="R28" i="8" s="1"/>
  <c r="R21" i="8" a="1"/>
  <c r="R21" i="8" s="1"/>
  <c r="E14" i="8" a="1"/>
  <c r="E14" i="8" s="1"/>
  <c r="W7" i="8" a="1"/>
  <c r="W7" i="8" s="1"/>
  <c r="J21" i="8" a="1"/>
  <c r="J21" i="8" s="1"/>
  <c r="J14" i="8" a="1"/>
  <c r="J14" i="8" s="1"/>
  <c r="E35" i="8" a="1"/>
  <c r="E35" i="8" s="1"/>
  <c r="W28" i="8" a="1"/>
  <c r="W28" i="8" s="1"/>
  <c r="J42" i="8" a="1"/>
  <c r="J42" i="8" s="1"/>
  <c r="J35" i="8" a="1"/>
  <c r="J35" i="8" s="1"/>
  <c r="R14" i="8" a="1"/>
  <c r="R14" i="8" s="1"/>
  <c r="J7" i="8" a="1"/>
  <c r="J7" i="8" s="1"/>
  <c r="W21" i="8" a="1"/>
  <c r="W21" i="8" s="1"/>
  <c r="W14" i="8" a="1"/>
  <c r="W14" i="8" s="1"/>
  <c r="E7" i="8" a="1"/>
  <c r="E7" i="8" s="1"/>
  <c r="E28" i="8" a="1"/>
  <c r="E28" i="8" s="1"/>
  <c r="E21" i="8" a="1"/>
  <c r="E21" i="8" s="1"/>
  <c r="W35" i="8" a="1"/>
  <c r="W35" i="8" s="1"/>
  <c r="P24" i="183"/>
  <c r="P23" i="183"/>
  <c r="P22" i="183"/>
  <c r="P21" i="183"/>
  <c r="P20" i="183"/>
  <c r="P19" i="183"/>
  <c r="P18" i="183"/>
  <c r="P14" i="183"/>
  <c r="P10" i="183"/>
  <c r="P9" i="183"/>
  <c r="M26" i="183"/>
  <c r="M25" i="183"/>
  <c r="M24" i="183"/>
  <c r="M17" i="183"/>
  <c r="M16" i="183"/>
  <c r="M15" i="183"/>
  <c r="M13" i="183"/>
  <c r="M12" i="183"/>
  <c r="M11" i="183"/>
  <c r="M8" i="183"/>
  <c r="M7" i="183"/>
  <c r="C37" i="7" l="1"/>
  <c r="C36" i="7"/>
  <c r="S37" i="7"/>
  <c r="F37" i="7" s="1"/>
  <c r="S36" i="7"/>
  <c r="F36" i="7" s="1"/>
  <c r="W19" i="194" l="1"/>
  <c r="V19" i="194"/>
  <c r="U19" i="194"/>
  <c r="F25" i="7" l="1"/>
  <c r="C25" i="7"/>
  <c r="Q9" i="183" l="1"/>
  <c r="Q10" i="183"/>
  <c r="Q14" i="183"/>
  <c r="Q18" i="183"/>
  <c r="Q19" i="183"/>
  <c r="Q20" i="183"/>
  <c r="Q21" i="183"/>
  <c r="Q22" i="183"/>
  <c r="Q23" i="183"/>
  <c r="Q24" i="183"/>
  <c r="N25" i="183"/>
  <c r="N24" i="183"/>
  <c r="N17" i="183"/>
  <c r="N16" i="183"/>
  <c r="N15" i="183"/>
  <c r="N12" i="183"/>
  <c r="N13" i="183"/>
  <c r="N11" i="183"/>
  <c r="N8" i="183"/>
  <c r="N7" i="183"/>
  <c r="P15" i="183"/>
  <c r="Q15" i="183" s="1"/>
  <c r="P11" i="183"/>
  <c r="Q11" i="183" s="1"/>
  <c r="P25" i="183"/>
  <c r="Q25" i="183" s="1"/>
  <c r="P17" i="183"/>
  <c r="Q17" i="183" s="1"/>
  <c r="P16" i="183"/>
  <c r="Q16" i="183" s="1"/>
  <c r="P13" i="183"/>
  <c r="Q13" i="183" s="1"/>
  <c r="P12" i="183"/>
  <c r="Q12" i="183" s="1"/>
  <c r="P8" i="183"/>
  <c r="Q8" i="183" s="1"/>
  <c r="P7" i="183"/>
  <c r="Q7" i="183" s="1"/>
  <c r="N53" i="182"/>
  <c r="N52" i="182"/>
  <c r="N51" i="182"/>
  <c r="N50" i="182"/>
  <c r="N49" i="182"/>
  <c r="U8" i="182" s="1"/>
  <c r="N48" i="182"/>
  <c r="N47" i="182"/>
  <c r="N46" i="182"/>
  <c r="N45" i="182"/>
  <c r="N44" i="182"/>
  <c r="N43" i="182"/>
  <c r="N42" i="182"/>
  <c r="N41" i="182"/>
  <c r="N40" i="182"/>
  <c r="N39" i="182"/>
  <c r="N38" i="182"/>
  <c r="N37" i="182"/>
  <c r="N36" i="182"/>
  <c r="N35" i="182"/>
  <c r="N34" i="182"/>
  <c r="N33" i="182"/>
  <c r="N32" i="182"/>
  <c r="N31" i="182"/>
  <c r="N30" i="182"/>
  <c r="N29" i="182"/>
  <c r="N28" i="182"/>
  <c r="N27" i="182"/>
  <c r="N26" i="182"/>
  <c r="N25" i="182"/>
  <c r="N24" i="182"/>
  <c r="N23" i="182"/>
  <c r="N22" i="182"/>
  <c r="N21" i="182"/>
  <c r="N20" i="182"/>
  <c r="N19" i="182"/>
  <c r="N18" i="182"/>
  <c r="N17" i="182"/>
  <c r="N16" i="182"/>
  <c r="N15" i="182"/>
  <c r="N14" i="182"/>
  <c r="N13" i="182"/>
  <c r="N12" i="182"/>
  <c r="N11" i="182"/>
  <c r="N10" i="182"/>
  <c r="N9" i="182"/>
  <c r="N8" i="182"/>
  <c r="N7" i="182"/>
  <c r="M53" i="181"/>
  <c r="N53" i="181" s="1"/>
  <c r="M52" i="181"/>
  <c r="N52" i="181" s="1"/>
  <c r="M51" i="181"/>
  <c r="N51" i="181" s="1"/>
  <c r="M50" i="181"/>
  <c r="N50" i="181" s="1"/>
  <c r="M49" i="181"/>
  <c r="N49" i="181" s="1"/>
  <c r="U8" i="181" s="1"/>
  <c r="M48" i="181"/>
  <c r="N48" i="181" s="1"/>
  <c r="M47" i="181"/>
  <c r="N47" i="181" s="1"/>
  <c r="M46" i="181"/>
  <c r="N46" i="181" s="1"/>
  <c r="M45" i="181"/>
  <c r="N45" i="181" s="1"/>
  <c r="M44" i="181"/>
  <c r="N44" i="181" s="1"/>
  <c r="M43" i="181"/>
  <c r="N43" i="181" s="1"/>
  <c r="M42" i="181"/>
  <c r="N42" i="181" s="1"/>
  <c r="M41" i="181"/>
  <c r="N41" i="181" s="1"/>
  <c r="M40" i="181"/>
  <c r="N40" i="181" s="1"/>
  <c r="M39" i="181"/>
  <c r="N39" i="181" s="1"/>
  <c r="M38" i="181"/>
  <c r="N38" i="181" s="1"/>
  <c r="M37" i="181"/>
  <c r="N37" i="181" s="1"/>
  <c r="M36" i="181"/>
  <c r="N36" i="181" s="1"/>
  <c r="M35" i="181"/>
  <c r="N35" i="181" s="1"/>
  <c r="M34" i="181"/>
  <c r="N34" i="181" s="1"/>
  <c r="M33" i="181"/>
  <c r="N33" i="181" s="1"/>
  <c r="M32" i="181"/>
  <c r="N32" i="181" s="1"/>
  <c r="M31" i="181"/>
  <c r="N31" i="181" s="1"/>
  <c r="M30" i="181"/>
  <c r="N30" i="181" s="1"/>
  <c r="M29" i="181"/>
  <c r="N29" i="181" s="1"/>
  <c r="M28" i="181"/>
  <c r="N28" i="181" s="1"/>
  <c r="M27" i="181"/>
  <c r="N27" i="181" s="1"/>
  <c r="M26" i="181"/>
  <c r="N26" i="181" s="1"/>
  <c r="M25" i="181"/>
  <c r="N25" i="181" s="1"/>
  <c r="M24" i="181"/>
  <c r="N24" i="181" s="1"/>
  <c r="M23" i="181"/>
  <c r="N23" i="181" s="1"/>
  <c r="M22" i="181"/>
  <c r="N22" i="181" s="1"/>
  <c r="M21" i="181"/>
  <c r="N21" i="181" s="1"/>
  <c r="M20" i="181"/>
  <c r="N20" i="181" s="1"/>
  <c r="M19" i="181"/>
  <c r="N19" i="181" s="1"/>
  <c r="M18" i="181"/>
  <c r="N18" i="181" s="1"/>
  <c r="M17" i="181"/>
  <c r="N17" i="181" s="1"/>
  <c r="M16" i="181"/>
  <c r="N16" i="181" s="1"/>
  <c r="M15" i="181"/>
  <c r="N15" i="181" s="1"/>
  <c r="M14" i="181"/>
  <c r="N14" i="181" s="1"/>
  <c r="M13" i="181"/>
  <c r="N13" i="181" s="1"/>
  <c r="M12" i="181"/>
  <c r="N12" i="181" s="1"/>
  <c r="M11" i="181"/>
  <c r="N11" i="181" s="1"/>
  <c r="M10" i="181"/>
  <c r="N10" i="181" s="1"/>
  <c r="M9" i="181"/>
  <c r="N9" i="181" s="1"/>
  <c r="M8" i="181"/>
  <c r="N8" i="181" s="1"/>
  <c r="M7" i="181"/>
  <c r="N7" i="181" s="1"/>
  <c r="N53" i="180"/>
  <c r="N52" i="180"/>
  <c r="N51" i="180"/>
  <c r="N50" i="180"/>
  <c r="N49" i="180"/>
  <c r="U8" i="180" s="1"/>
  <c r="N48" i="180"/>
  <c r="N47" i="180"/>
  <c r="N46" i="180"/>
  <c r="N45" i="180"/>
  <c r="N44" i="180"/>
  <c r="N43" i="180"/>
  <c r="N42" i="180"/>
  <c r="N41" i="180"/>
  <c r="N40" i="180"/>
  <c r="N39" i="180"/>
  <c r="N38" i="180"/>
  <c r="N37" i="180"/>
  <c r="N36" i="180"/>
  <c r="N35" i="180"/>
  <c r="N34" i="180"/>
  <c r="N33" i="180"/>
  <c r="N32" i="180"/>
  <c r="N31" i="180"/>
  <c r="N30" i="180"/>
  <c r="N29" i="180"/>
  <c r="N28" i="180"/>
  <c r="N27" i="180"/>
  <c r="N26" i="180"/>
  <c r="N25" i="180"/>
  <c r="N24" i="180"/>
  <c r="N23" i="180"/>
  <c r="N22" i="180"/>
  <c r="N21" i="180"/>
  <c r="N20" i="180"/>
  <c r="N19" i="180"/>
  <c r="N18" i="180"/>
  <c r="N17" i="180"/>
  <c r="N16" i="180"/>
  <c r="N15" i="180"/>
  <c r="N14" i="180"/>
  <c r="N13" i="180"/>
  <c r="N12" i="180"/>
  <c r="N11" i="180"/>
  <c r="N10" i="180"/>
  <c r="N9" i="180"/>
  <c r="N8" i="180"/>
  <c r="N7" i="180"/>
  <c r="O31" i="180" l="1"/>
  <c r="O14" i="182"/>
  <c r="O19" i="180"/>
  <c r="O25" i="180"/>
  <c r="O17" i="180"/>
  <c r="O41" i="180"/>
  <c r="O53" i="182"/>
  <c r="O48" i="182"/>
  <c r="O49" i="180"/>
  <c r="U7" i="180" s="1"/>
  <c r="O7" i="180"/>
  <c r="O23" i="180"/>
  <c r="O35" i="180"/>
  <c r="O47" i="180"/>
  <c r="O12" i="182"/>
  <c r="O18" i="182"/>
  <c r="O24" i="182"/>
  <c r="O30" i="182"/>
  <c r="O36" i="182"/>
  <c r="O42" i="182"/>
  <c r="O8" i="180"/>
  <c r="O12" i="180"/>
  <c r="O24" i="180"/>
  <c r="O36" i="180"/>
  <c r="O48" i="180"/>
  <c r="O8" i="182"/>
  <c r="O7" i="181"/>
  <c r="O26" i="182"/>
  <c r="O44" i="182"/>
  <c r="O9" i="180"/>
  <c r="O20" i="180"/>
  <c r="O32" i="180"/>
  <c r="O44" i="180"/>
  <c r="O43" i="180"/>
  <c r="O20" i="182"/>
  <c r="O32" i="182"/>
  <c r="O50" i="182"/>
  <c r="O15" i="180"/>
  <c r="O33" i="180"/>
  <c r="O10" i="182"/>
  <c r="O22" i="182"/>
  <c r="O28" i="182"/>
  <c r="O34" i="182"/>
  <c r="O40" i="182"/>
  <c r="O52" i="182"/>
  <c r="O38" i="182"/>
  <c r="O27" i="180"/>
  <c r="O39" i="180"/>
  <c r="O51" i="180"/>
  <c r="O16" i="182"/>
  <c r="O46" i="182"/>
  <c r="O10" i="180"/>
  <c r="O16" i="180"/>
  <c r="O28" i="180"/>
  <c r="O40" i="180"/>
  <c r="O52" i="180"/>
  <c r="O21" i="180"/>
  <c r="O37" i="180"/>
  <c r="O11" i="181"/>
  <c r="O27" i="181"/>
  <c r="O43" i="181"/>
  <c r="O48" i="181"/>
  <c r="O10" i="181"/>
  <c r="O13" i="180"/>
  <c r="O29" i="180"/>
  <c r="O45" i="180"/>
  <c r="O53" i="180"/>
  <c r="O16" i="181"/>
  <c r="O32" i="181"/>
  <c r="O14" i="180"/>
  <c r="O22" i="180"/>
  <c r="O30" i="180"/>
  <c r="O38" i="180"/>
  <c r="O46" i="180"/>
  <c r="O12" i="181"/>
  <c r="O22" i="181"/>
  <c r="O28" i="181"/>
  <c r="O38" i="181"/>
  <c r="O44" i="181"/>
  <c r="O13" i="181"/>
  <c r="O23" i="181"/>
  <c r="O29" i="181"/>
  <c r="O34" i="181"/>
  <c r="O39" i="181"/>
  <c r="O45" i="181"/>
  <c r="O50" i="181"/>
  <c r="O9" i="181"/>
  <c r="O25" i="181"/>
  <c r="O33" i="181"/>
  <c r="O8" i="181"/>
  <c r="O17" i="181"/>
  <c r="O49" i="181"/>
  <c r="U7" i="181" s="1"/>
  <c r="O41" i="181"/>
  <c r="O19" i="181"/>
  <c r="O35" i="181"/>
  <c r="O18" i="181"/>
  <c r="O24" i="181"/>
  <c r="O40" i="181"/>
  <c r="O51" i="181"/>
  <c r="O11" i="180"/>
  <c r="O18" i="180"/>
  <c r="O26" i="180"/>
  <c r="O34" i="180"/>
  <c r="O42" i="180"/>
  <c r="O50" i="180"/>
  <c r="O14" i="181"/>
  <c r="O20" i="181"/>
  <c r="O30" i="181"/>
  <c r="O36" i="181"/>
  <c r="O46" i="181"/>
  <c r="O52" i="181"/>
  <c r="O15" i="181"/>
  <c r="O21" i="181"/>
  <c r="O26" i="181"/>
  <c r="O31" i="181"/>
  <c r="O37" i="181"/>
  <c r="O42" i="181"/>
  <c r="O47" i="181"/>
  <c r="O53" i="181"/>
  <c r="O7" i="182"/>
  <c r="O9" i="182"/>
  <c r="O11" i="182"/>
  <c r="O13" i="182"/>
  <c r="O15" i="182"/>
  <c r="O17" i="182"/>
  <c r="O19" i="182"/>
  <c r="O21" i="182"/>
  <c r="O23" i="182"/>
  <c r="O25" i="182"/>
  <c r="O27" i="182"/>
  <c r="O29" i="182"/>
  <c r="O31" i="182"/>
  <c r="O33" i="182"/>
  <c r="O35" i="182"/>
  <c r="O37" i="182"/>
  <c r="O39" i="182"/>
  <c r="O41" i="182"/>
  <c r="O43" i="182"/>
  <c r="O45" i="182"/>
  <c r="O47" i="182"/>
  <c r="O49" i="182"/>
  <c r="U7" i="182" s="1"/>
  <c r="O51" i="182"/>
  <c r="Q9" i="180" l="1"/>
  <c r="R9" i="181"/>
  <c r="R9" i="180"/>
  <c r="R41" i="180"/>
  <c r="Q9" i="181"/>
  <c r="Q36" i="180"/>
  <c r="R23" i="180"/>
  <c r="R47" i="180"/>
  <c r="Q34" i="180"/>
  <c r="Q17" i="180"/>
  <c r="Q21" i="180"/>
  <c r="R34" i="180"/>
  <c r="Q41" i="180"/>
  <c r="R36" i="180"/>
  <c r="R51" i="181"/>
  <c r="R11" i="180"/>
  <c r="Q36" i="181"/>
  <c r="R21" i="180"/>
  <c r="R12" i="180"/>
  <c r="Q25" i="180"/>
  <c r="R17" i="180"/>
  <c r="R49" i="180"/>
  <c r="Q32" i="180"/>
  <c r="Q48" i="180"/>
  <c r="R20" i="180"/>
  <c r="R52" i="180"/>
  <c r="Q10" i="181"/>
  <c r="Q42" i="181"/>
  <c r="R10" i="181"/>
  <c r="R42" i="181"/>
  <c r="Q41" i="181"/>
  <c r="Q25" i="181"/>
  <c r="R25" i="181"/>
  <c r="Q8" i="181"/>
  <c r="R38" i="181"/>
  <c r="Q24" i="181"/>
  <c r="R15" i="181"/>
  <c r="R39" i="180"/>
  <c r="R7" i="180"/>
  <c r="R43" i="180"/>
  <c r="Q11" i="180"/>
  <c r="Q27" i="180"/>
  <c r="Q43" i="180"/>
  <c r="R53" i="180"/>
  <c r="Q50" i="180"/>
  <c r="R22" i="180"/>
  <c r="R38" i="180"/>
  <c r="Q12" i="180"/>
  <c r="Q21" i="181"/>
  <c r="R13" i="181"/>
  <c r="R45" i="181"/>
  <c r="Q15" i="181"/>
  <c r="Q47" i="181"/>
  <c r="R52" i="181"/>
  <c r="R36" i="181"/>
  <c r="Q30" i="181"/>
  <c r="Q11" i="181"/>
  <c r="Q43" i="181"/>
  <c r="R27" i="181"/>
  <c r="Q20" i="181"/>
  <c r="Q29" i="180"/>
  <c r="Q45" i="180"/>
  <c r="R25" i="180"/>
  <c r="Q52" i="180"/>
  <c r="R24" i="180"/>
  <c r="R40" i="180"/>
  <c r="Q22" i="180"/>
  <c r="Q29" i="181"/>
  <c r="Q18" i="181"/>
  <c r="Q50" i="181"/>
  <c r="R18" i="181"/>
  <c r="R50" i="181"/>
  <c r="Q28" i="181"/>
  <c r="R44" i="181"/>
  <c r="R33" i="181"/>
  <c r="R14" i="181"/>
  <c r="R46" i="181"/>
  <c r="Q32" i="181"/>
  <c r="R15" i="180"/>
  <c r="Q13" i="180"/>
  <c r="Q8" i="180"/>
  <c r="R19" i="180"/>
  <c r="R51" i="180"/>
  <c r="Q15" i="180"/>
  <c r="Q31" i="180"/>
  <c r="Q47" i="180"/>
  <c r="R29" i="180"/>
  <c r="Q14" i="180"/>
  <c r="Q38" i="180"/>
  <c r="R8" i="180"/>
  <c r="R26" i="180"/>
  <c r="R42" i="180"/>
  <c r="R32" i="181"/>
  <c r="R21" i="181"/>
  <c r="R53" i="181"/>
  <c r="Q23" i="181"/>
  <c r="Q52" i="181"/>
  <c r="Q44" i="181"/>
  <c r="Q49" i="181"/>
  <c r="Q38" i="181"/>
  <c r="Q19" i="181"/>
  <c r="Q51" i="181"/>
  <c r="R35" i="181"/>
  <c r="R16" i="181"/>
  <c r="Q10" i="180"/>
  <c r="Q33" i="180"/>
  <c r="Q49" i="180"/>
  <c r="R33" i="180"/>
  <c r="Q24" i="180"/>
  <c r="Q40" i="180"/>
  <c r="Q18" i="180"/>
  <c r="R28" i="180"/>
  <c r="R44" i="180"/>
  <c r="R40" i="181"/>
  <c r="Q26" i="181"/>
  <c r="R31" i="181"/>
  <c r="R26" i="181"/>
  <c r="Q12" i="181"/>
  <c r="R41" i="181"/>
  <c r="R22" i="181"/>
  <c r="R8" i="181"/>
  <c r="Q40" i="181"/>
  <c r="R24" i="181"/>
  <c r="R53" i="182"/>
  <c r="R51" i="182"/>
  <c r="R49" i="182"/>
  <c r="R47" i="182"/>
  <c r="R45" i="182"/>
  <c r="R41" i="182"/>
  <c r="R39" i="182"/>
  <c r="R37" i="182"/>
  <c r="R35" i="182"/>
  <c r="R33" i="182"/>
  <c r="R31" i="182"/>
  <c r="R27" i="182"/>
  <c r="R23" i="182"/>
  <c r="R19" i="182"/>
  <c r="R15" i="182"/>
  <c r="R11" i="182"/>
  <c r="Q53" i="182"/>
  <c r="Q51" i="182"/>
  <c r="Q49" i="182"/>
  <c r="Q47" i="182"/>
  <c r="Q45" i="182"/>
  <c r="Q43" i="182"/>
  <c r="Q41" i="182"/>
  <c r="Q39" i="182"/>
  <c r="Q37" i="182"/>
  <c r="Q35" i="182"/>
  <c r="Q33" i="182"/>
  <c r="Q31" i="182"/>
  <c r="Q29" i="182"/>
  <c r="Q27" i="182"/>
  <c r="Q25" i="182"/>
  <c r="Q23" i="182"/>
  <c r="Q21" i="182"/>
  <c r="Q19" i="182"/>
  <c r="Q17" i="182"/>
  <c r="Q15" i="182"/>
  <c r="Q13" i="182"/>
  <c r="Q11" i="182"/>
  <c r="Q9" i="182"/>
  <c r="R7" i="182"/>
  <c r="Q7" i="182"/>
  <c r="R50" i="182"/>
  <c r="R48" i="182"/>
  <c r="R46" i="182"/>
  <c r="R44" i="182"/>
  <c r="R42" i="182"/>
  <c r="R40" i="182"/>
  <c r="R36" i="182"/>
  <c r="R34" i="182"/>
  <c r="R32" i="182"/>
  <c r="R30" i="182"/>
  <c r="R28" i="182"/>
  <c r="R24" i="182"/>
  <c r="R22" i="182"/>
  <c r="R18" i="182"/>
  <c r="R16" i="182"/>
  <c r="R12" i="182"/>
  <c r="R52" i="182"/>
  <c r="R38" i="182"/>
  <c r="R26" i="182"/>
  <c r="R20" i="182"/>
  <c r="R14" i="182"/>
  <c r="R10" i="182"/>
  <c r="Q52" i="182"/>
  <c r="Q50" i="182"/>
  <c r="Q48" i="182"/>
  <c r="Q46" i="182"/>
  <c r="Q44" i="182"/>
  <c r="Q42" i="182"/>
  <c r="Q40" i="182"/>
  <c r="Q38" i="182"/>
  <c r="Q36" i="182"/>
  <c r="Q34" i="182"/>
  <c r="Q32" i="182"/>
  <c r="Q30" i="182"/>
  <c r="Q28" i="182"/>
  <c r="Q26" i="182"/>
  <c r="Q24" i="182"/>
  <c r="Q22" i="182"/>
  <c r="Q20" i="182"/>
  <c r="Q18" i="182"/>
  <c r="Q16" i="182"/>
  <c r="Q14" i="182"/>
  <c r="Q12" i="182"/>
  <c r="Q10" i="182"/>
  <c r="R8" i="182"/>
  <c r="Q8" i="182"/>
  <c r="R43" i="182"/>
  <c r="R29" i="182"/>
  <c r="R25" i="182"/>
  <c r="R21" i="182"/>
  <c r="R17" i="182"/>
  <c r="R13" i="182"/>
  <c r="R9" i="182"/>
  <c r="R27" i="180"/>
  <c r="Q20" i="180"/>
  <c r="Q19" i="180"/>
  <c r="Q35" i="180"/>
  <c r="Q51" i="180"/>
  <c r="R37" i="180"/>
  <c r="Q26" i="180"/>
  <c r="Q42" i="180"/>
  <c r="R14" i="180"/>
  <c r="R30" i="180"/>
  <c r="R46" i="180"/>
  <c r="R48" i="181"/>
  <c r="R29" i="181"/>
  <c r="R47" i="181"/>
  <c r="Q31" i="181"/>
  <c r="R23" i="181"/>
  <c r="R12" i="181"/>
  <c r="Q14" i="181"/>
  <c r="Q46" i="181"/>
  <c r="Q27" i="181"/>
  <c r="R11" i="181"/>
  <c r="R43" i="181"/>
  <c r="Q37" i="181"/>
  <c r="R31" i="180"/>
  <c r="R10" i="180"/>
  <c r="Q37" i="180"/>
  <c r="Q53" i="180"/>
  <c r="Q28" i="180"/>
  <c r="Q44" i="180"/>
  <c r="R16" i="180"/>
  <c r="R32" i="180"/>
  <c r="R48" i="180"/>
  <c r="Q53" i="181"/>
  <c r="Q34" i="181"/>
  <c r="Q7" i="181"/>
  <c r="R34" i="181"/>
  <c r="R28" i="181"/>
  <c r="Q17" i="181"/>
  <c r="R17" i="181"/>
  <c r="R49" i="181"/>
  <c r="R30" i="181"/>
  <c r="Q16" i="181"/>
  <c r="Q48" i="181"/>
  <c r="Q45" i="181"/>
  <c r="Q16" i="180"/>
  <c r="R35" i="180"/>
  <c r="Q7" i="180"/>
  <c r="Q23" i="180"/>
  <c r="Q39" i="180"/>
  <c r="R13" i="180"/>
  <c r="R45" i="180"/>
  <c r="Q30" i="180"/>
  <c r="Q46" i="180"/>
  <c r="R18" i="180"/>
  <c r="R50" i="180"/>
  <c r="R7" i="181"/>
  <c r="R37" i="181"/>
  <c r="Q13" i="181"/>
  <c r="Q39" i="181"/>
  <c r="Q33" i="181"/>
  <c r="R20" i="181"/>
  <c r="Q22" i="181"/>
  <c r="R39" i="181"/>
  <c r="Q35" i="181"/>
  <c r="R19" i="181"/>
  <c r="R5" i="181" l="1"/>
  <c r="R5" i="180"/>
  <c r="R5" i="182"/>
  <c r="M7" i="92" l="1"/>
  <c r="N33" i="125"/>
  <c r="N34" i="125"/>
  <c r="N35" i="125"/>
  <c r="N36" i="125"/>
  <c r="N37" i="125"/>
  <c r="N38" i="125"/>
  <c r="N39" i="125"/>
  <c r="N40" i="125"/>
  <c r="N41" i="125"/>
  <c r="N42" i="125"/>
  <c r="N32" i="125"/>
  <c r="N8" i="125"/>
  <c r="N9" i="125"/>
  <c r="N10" i="125"/>
  <c r="N11" i="125"/>
  <c r="N12" i="125"/>
  <c r="N13" i="125"/>
  <c r="N14" i="125"/>
  <c r="N15" i="125"/>
  <c r="N16" i="125"/>
  <c r="N17" i="125"/>
  <c r="N7" i="125"/>
  <c r="Q12" i="125" l="1"/>
  <c r="Q14" i="125"/>
  <c r="Q33" i="125"/>
  <c r="M21" i="92"/>
  <c r="M20" i="92"/>
  <c r="P10" i="125"/>
  <c r="Q8" i="125"/>
  <c r="P7" i="125"/>
  <c r="P12" i="125"/>
  <c r="Q17" i="125"/>
  <c r="Q11" i="125"/>
  <c r="P39" i="125"/>
  <c r="P33" i="125"/>
  <c r="Q38" i="125"/>
  <c r="P17" i="125"/>
  <c r="P11" i="125"/>
  <c r="Q16" i="125"/>
  <c r="Q10" i="125"/>
  <c r="P38" i="125"/>
  <c r="Q32" i="125"/>
  <c r="Q37" i="125"/>
  <c r="P16" i="125"/>
  <c r="Q15" i="125"/>
  <c r="Q9" i="125"/>
  <c r="P32" i="125"/>
  <c r="P37" i="125"/>
  <c r="Q42" i="125"/>
  <c r="Q36" i="125"/>
  <c r="P15" i="125"/>
  <c r="P9" i="125"/>
  <c r="P42" i="125"/>
  <c r="P36" i="125"/>
  <c r="Q41" i="125"/>
  <c r="Q35" i="125"/>
  <c r="P14" i="125"/>
  <c r="P8" i="125"/>
  <c r="Q13" i="125"/>
  <c r="P41" i="125"/>
  <c r="P35" i="125"/>
  <c r="Q40" i="125"/>
  <c r="Q34" i="125"/>
  <c r="P13" i="125"/>
  <c r="Q7" i="125"/>
  <c r="P40" i="125"/>
  <c r="P34" i="125"/>
  <c r="Q39" i="125"/>
  <c r="M16" i="92"/>
  <c r="M14" i="92"/>
  <c r="M13" i="92"/>
  <c r="M12" i="92"/>
  <c r="M24" i="92"/>
  <c r="M8" i="92"/>
  <c r="M22" i="92"/>
  <c r="M27" i="92"/>
  <c r="M19" i="92"/>
  <c r="M11" i="92"/>
  <c r="M26" i="92"/>
  <c r="M18" i="92"/>
  <c r="M10" i="92"/>
  <c r="M25" i="92"/>
  <c r="M17" i="92"/>
  <c r="M9" i="92"/>
  <c r="M23" i="92"/>
  <c r="M15" i="92"/>
  <c r="R7" i="125" l="1"/>
  <c r="R40" i="125"/>
  <c r="R15" i="125"/>
  <c r="R32" i="125"/>
  <c r="R11" i="125"/>
  <c r="R33" i="125"/>
  <c r="R36" i="125"/>
  <c r="R17" i="125"/>
  <c r="R14" i="125"/>
  <c r="R10" i="125"/>
  <c r="R39" i="125"/>
  <c r="AA6" i="92"/>
  <c r="AA11" i="92"/>
  <c r="R16" i="125"/>
  <c r="AA7" i="92"/>
  <c r="R35" i="125"/>
  <c r="AA9" i="92"/>
  <c r="R12" i="125"/>
  <c r="R42" i="125"/>
  <c r="R8" i="125"/>
  <c r="R13" i="125"/>
  <c r="R38" i="125"/>
  <c r="AA12" i="92"/>
  <c r="R34" i="125"/>
  <c r="R41" i="125"/>
  <c r="R9" i="125"/>
  <c r="R37" i="125"/>
  <c r="AA10" i="92"/>
  <c r="AA8" i="92"/>
  <c r="U58" i="154" l="1"/>
  <c r="V58" i="154"/>
  <c r="W58" i="154"/>
  <c r="T58" i="154"/>
  <c r="C20" i="7" l="1"/>
  <c r="C21" i="7"/>
  <c r="C19" i="7"/>
  <c r="F21" i="7"/>
  <c r="F19" i="7"/>
  <c r="F20" i="7"/>
  <c r="Z31" i="154" l="1"/>
  <c r="AB31" i="154"/>
  <c r="AA31" i="154"/>
  <c r="AF31" i="154" l="1"/>
  <c r="AA32" i="154"/>
  <c r="AA58" i="154"/>
  <c r="Z58" i="154"/>
  <c r="AB58" i="154"/>
  <c r="AC31" i="154" l="1"/>
  <c r="AC58" i="154" l="1"/>
  <c r="AD58" i="154" l="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<sst xmlns="http://schemas.openxmlformats.org/spreadsheetml/2006/main" count="2907" uniqueCount="841">
  <si>
    <t>目　　　　　　　　　　　次</t>
    <phoneticPr fontId="4"/>
  </si>
  <si>
    <t>調査要領</t>
    <phoneticPr fontId="4"/>
  </si>
  <si>
    <t>……</t>
    <phoneticPr fontId="4"/>
  </si>
  <si>
    <t>P.</t>
    <phoneticPr fontId="4"/>
  </si>
  <si>
    <t>調査区分図</t>
    <phoneticPr fontId="4"/>
  </si>
  <si>
    <t>観光客総数の推移　（ 過去20年 ）</t>
    <phoneticPr fontId="4"/>
  </si>
  <si>
    <t>全国からみる熊本県の観光</t>
    <phoneticPr fontId="4"/>
  </si>
  <si>
    <t>1.　概要</t>
    <phoneticPr fontId="4"/>
  </si>
  <si>
    <t>（1）　熊本県全体</t>
    <phoneticPr fontId="4"/>
  </si>
  <si>
    <t>（2）　地域別</t>
    <phoneticPr fontId="4"/>
  </si>
  <si>
    <t>（1）　日本人・外国人別</t>
    <phoneticPr fontId="4"/>
  </si>
  <si>
    <t>（2）　対前年増減率</t>
    <phoneticPr fontId="4"/>
  </si>
  <si>
    <t>（3）　日本人・外国人別及び対前年増減率</t>
    <rPh sb="12" eb="13">
      <t>オヨ</t>
    </rPh>
    <phoneticPr fontId="4"/>
  </si>
  <si>
    <t>（4）　国内発地別（県全体）</t>
    <rPh sb="4" eb="6">
      <t>コクナイ</t>
    </rPh>
    <rPh sb="6" eb="9">
      <t>ホッチベツ</t>
    </rPh>
    <rPh sb="10" eb="11">
      <t>ケン</t>
    </rPh>
    <rPh sb="11" eb="13">
      <t>ゼンタイ</t>
    </rPh>
    <phoneticPr fontId="4"/>
  </si>
  <si>
    <t>（5）　過去10年の動向</t>
    <phoneticPr fontId="4"/>
  </si>
  <si>
    <t>（1）　過去10年の動向</t>
    <phoneticPr fontId="4"/>
  </si>
  <si>
    <t>４.　地域別延べ入込客数</t>
    <rPh sb="3" eb="5">
      <t>チイキ</t>
    </rPh>
    <rPh sb="5" eb="6">
      <t>ベツ</t>
    </rPh>
    <rPh sb="6" eb="7">
      <t>ノ</t>
    </rPh>
    <rPh sb="8" eb="10">
      <t>イリコミ</t>
    </rPh>
    <rPh sb="10" eb="11">
      <t>キャク</t>
    </rPh>
    <rPh sb="11" eb="12">
      <t>スウ</t>
    </rPh>
    <phoneticPr fontId="4"/>
  </si>
  <si>
    <t>（1）　月別推移</t>
    <rPh sb="4" eb="8">
      <t>ツキベツスイイ</t>
    </rPh>
    <phoneticPr fontId="4"/>
  </si>
  <si>
    <t>（2）　過去5年の動向</t>
    <rPh sb="9" eb="11">
      <t>ドウコウ</t>
    </rPh>
    <phoneticPr fontId="4"/>
  </si>
  <si>
    <t>５.　観光消費額</t>
    <phoneticPr fontId="4"/>
  </si>
  <si>
    <t>（1）　日本人・外国人別観光消費額</t>
    <phoneticPr fontId="4"/>
  </si>
  <si>
    <t>（3）　過去5年の観光消費額</t>
    <phoneticPr fontId="4"/>
  </si>
  <si>
    <t>6.　教育旅行受入状況　［ 月別 ］</t>
    <phoneticPr fontId="4"/>
  </si>
  <si>
    <t>（1）　地域別受入状況</t>
    <phoneticPr fontId="4"/>
  </si>
  <si>
    <t>（3）　過去5年の動向</t>
    <rPh sb="9" eb="11">
      <t>ドウコウ</t>
    </rPh>
    <phoneticPr fontId="4"/>
  </si>
  <si>
    <t>調査方法の変更について</t>
    <phoneticPr fontId="4"/>
  </si>
  <si>
    <t>調　　　査　　　要　　　領</t>
    <phoneticPr fontId="4"/>
  </si>
  <si>
    <t>調査目的 ：</t>
    <phoneticPr fontId="4"/>
  </si>
  <si>
    <t>調査期間 ：</t>
    <phoneticPr fontId="4"/>
  </si>
  <si>
    <t>調査対象 ：</t>
    <phoneticPr fontId="4"/>
  </si>
  <si>
    <t>熊本県全域　（45市町村）</t>
    <phoneticPr fontId="4"/>
  </si>
  <si>
    <t>調査区分 ：</t>
    <phoneticPr fontId="4"/>
  </si>
  <si>
    <t>調査方法 ：</t>
    <phoneticPr fontId="4"/>
  </si>
  <si>
    <t>○ 観光消費額</t>
    <phoneticPr fontId="4"/>
  </si>
  <si>
    <t>○ 延べ入込客数</t>
    <rPh sb="4" eb="6">
      <t>イリコミ</t>
    </rPh>
    <rPh sb="6" eb="7">
      <t>キャク</t>
    </rPh>
    <rPh sb="7" eb="8">
      <t>スウ</t>
    </rPh>
    <phoneticPr fontId="4"/>
  </si>
  <si>
    <t>留意点 ：</t>
    <phoneticPr fontId="4"/>
  </si>
  <si>
    <t>補足 ：</t>
    <phoneticPr fontId="4"/>
  </si>
  <si>
    <t xml:space="preserve">　 </t>
    <phoneticPr fontId="4"/>
  </si>
  <si>
    <t>調　　査　　区　　分　　図</t>
    <phoneticPr fontId="4"/>
  </si>
  <si>
    <t>熊本県内45市町村の調査区分 （11地域） は以下の通り。</t>
    <phoneticPr fontId="4"/>
  </si>
  <si>
    <t>熊本市</t>
    <phoneticPr fontId="4"/>
  </si>
  <si>
    <t>阿蘇地域</t>
    <phoneticPr fontId="4"/>
  </si>
  <si>
    <t>天草地域</t>
    <phoneticPr fontId="4"/>
  </si>
  <si>
    <t>山鹿市</t>
    <phoneticPr fontId="4"/>
  </si>
  <si>
    <t>荒尾・玉名地域</t>
    <phoneticPr fontId="4"/>
  </si>
  <si>
    <t>菊池地域</t>
    <phoneticPr fontId="4"/>
  </si>
  <si>
    <t>・・・　菊池市、合志市、大津町、菊陽町</t>
    <phoneticPr fontId="4"/>
  </si>
  <si>
    <t>八代地域</t>
    <phoneticPr fontId="4"/>
  </si>
  <si>
    <t>・・・　八代市、氷川町</t>
    <phoneticPr fontId="4"/>
  </si>
  <si>
    <t>人吉・球磨地域</t>
    <phoneticPr fontId="4"/>
  </si>
  <si>
    <t>水俣・芦北地域</t>
    <phoneticPr fontId="4"/>
  </si>
  <si>
    <t>・・・　水俣市、芦北町、津奈木町</t>
    <phoneticPr fontId="4"/>
  </si>
  <si>
    <t>宇城地域</t>
    <phoneticPr fontId="4"/>
  </si>
  <si>
    <t>・・・　宇土市、宇城市、美里町</t>
    <phoneticPr fontId="4"/>
  </si>
  <si>
    <t>上益城地域</t>
    <phoneticPr fontId="4"/>
  </si>
  <si>
    <t>・・・　御船町、嘉島町、益城町、甲佐町、山都町</t>
    <phoneticPr fontId="4"/>
  </si>
  <si>
    <t>▼参照元</t>
  </si>
  <si>
    <t>観光客総数（H11～H29）：過去にリリースされた熊本県観光統計</t>
  </si>
  <si>
    <t>観光客総数（H23～H30）：共通基準による観光入込客統計</t>
  </si>
  <si>
    <t>▼観光入込客数</t>
  </si>
  <si>
    <t>年</t>
  </si>
  <si>
    <t>Ｈ１５</t>
  </si>
  <si>
    <t>Ｈ１６</t>
  </si>
  <si>
    <t>Ｈ１７</t>
  </si>
  <si>
    <t>Ｈ１８</t>
  </si>
  <si>
    <t>Ｈ１９</t>
  </si>
  <si>
    <t>Ｈ２０</t>
  </si>
  <si>
    <t>Ｈ２１</t>
  </si>
  <si>
    <t>Ｈ２２</t>
  </si>
  <si>
    <t>Ｈ２３</t>
  </si>
  <si>
    <t>Ｈ２４</t>
  </si>
  <si>
    <t>Ｈ２５</t>
  </si>
  <si>
    <t>Ｈ２６</t>
  </si>
  <si>
    <t>Ｈ２７</t>
  </si>
  <si>
    <t>Ｈ２８</t>
  </si>
  <si>
    <t>Ｈ２９</t>
  </si>
  <si>
    <t>Ｈ３０</t>
  </si>
  <si>
    <t>Ｈ３1・R1</t>
  </si>
  <si>
    <t>R2</t>
  </si>
  <si>
    <t>観光統計</t>
  </si>
  <si>
    <t>共通基準</t>
  </si>
  <si>
    <t>計</t>
  </si>
  <si>
    <t>H23</t>
  </si>
  <si>
    <t>-</t>
  </si>
  <si>
    <t>H24</t>
  </si>
  <si>
    <t>H25</t>
  </si>
  <si>
    <t>H26</t>
  </si>
  <si>
    <t>H27</t>
  </si>
  <si>
    <t>H28</t>
  </si>
  <si>
    <t>H29</t>
  </si>
  <si>
    <t>H31・R1</t>
    <phoneticPr fontId="4"/>
  </si>
  <si>
    <t>▼DC</t>
  </si>
  <si>
    <t>H9</t>
  </si>
  <si>
    <t>くまもと冬の旅キャンペーン「いい旅しよう雄大自然くまもと」</t>
  </si>
  <si>
    <t>9月1日～11月15日</t>
  </si>
  <si>
    <t>？</t>
  </si>
  <si>
    <t>くまもと冬の旅キャンペーン「ゆったりふわふわくまもと日和」</t>
  </si>
  <si>
    <t>平成12年～15年？</t>
  </si>
  <si>
    <t>H16</t>
  </si>
  <si>
    <t>九州新幹線開業記念観光キャンペーン「のんびりまっしぐら」熊本・鹿児島大接近</t>
  </si>
  <si>
    <t>4月1日～6月30日</t>
  </si>
  <si>
    <t>H18</t>
  </si>
  <si>
    <t>秋～春観光キャンペーン「くまもとよか旅応援団」</t>
  </si>
  <si>
    <t>平成18年</t>
  </si>
  <si>
    <t>H19</t>
  </si>
  <si>
    <t>「この旅あっぱれ！」くまもと観光キャンペーン</t>
  </si>
  <si>
    <t>10月5日～17日、12月1日～</t>
  </si>
  <si>
    <t>H20</t>
  </si>
  <si>
    <t>「“ゆったり”くまもと体験紀行」「“ゆったり”くまもと温泉紀行」観光キャンペーン</t>
  </si>
  <si>
    <t>7月15日～10月31日、12月1日～3月31日</t>
  </si>
  <si>
    <t>H21</t>
  </si>
  <si>
    <t>「くまもと最高ザンス」観光キャンペーン</t>
  </si>
  <si>
    <t>10月1日～翌年3月31日</t>
  </si>
  <si>
    <t>H22</t>
  </si>
  <si>
    <t>「くまもとサプライズザンス」観光キャンペーン</t>
  </si>
  <si>
    <t>「のんびり過ごす極情の旅」熊本・宮崎・鹿児島DC</t>
  </si>
  <si>
    <t>10月1日～12月31日</t>
  </si>
  <si>
    <t>「阿蘇は元気です！熊本は元気です！！」キャンペーン</t>
  </si>
  <si>
    <t>８月８日～８月３１日</t>
  </si>
  <si>
    <t>「どっちゃん行く？熊本」観光キャンペーン</t>
  </si>
  <si>
    <t>くまもと観光キャンペーン「アリスインワンダーランド熊本」</t>
  </si>
  <si>
    <t>くまもと観光キャンペーン「くまと夏の女王」</t>
  </si>
  <si>
    <t>7月18日～9月30日</t>
  </si>
  <si>
    <t>くまもと観光復興キャンペーン「RE：SMILE」</t>
  </si>
  <si>
    <t>9月1日～10月31日</t>
  </si>
  <si>
    <t>「行って楽しんで応援しよう！」熊本・大分キャンペーン</t>
  </si>
  <si>
    <t>7月1日～12月31日</t>
  </si>
  <si>
    <t>H30</t>
  </si>
  <si>
    <t>「列車でいきなり熊本ばケーション」DCプレキャンペーン</t>
    <phoneticPr fontId="4"/>
  </si>
  <si>
    <t>7月1日～9月30日</t>
  </si>
  <si>
    <t>「五感、ひびく、観動旅　もっと、もーっと！くまもっと。」熊本DC</t>
    <rPh sb="28" eb="30">
      <t>クマモト</t>
    </rPh>
    <phoneticPr fontId="4"/>
  </si>
  <si>
    <t>▼参照元</t>
    <phoneticPr fontId="4"/>
  </si>
  <si>
    <t>計：</t>
    <phoneticPr fontId="4"/>
  </si>
  <si>
    <t>延べ宿泊者数</t>
    <phoneticPr fontId="4"/>
  </si>
  <si>
    <t>Sort用</t>
    <phoneticPr fontId="4"/>
  </si>
  <si>
    <t>Rank</t>
    <phoneticPr fontId="4"/>
  </si>
  <si>
    <t>Sort</t>
    <phoneticPr fontId="4"/>
  </si>
  <si>
    <t>都道府県名</t>
    <phoneticPr fontId="4"/>
  </si>
  <si>
    <t>熊本県</t>
    <phoneticPr fontId="4"/>
  </si>
  <si>
    <t>北海道</t>
    <phoneticPr fontId="4"/>
  </si>
  <si>
    <t>青森県</t>
    <phoneticPr fontId="4"/>
  </si>
  <si>
    <t>Value</t>
    <phoneticPr fontId="4"/>
  </si>
  <si>
    <t>岩手県</t>
    <phoneticPr fontId="4"/>
  </si>
  <si>
    <t>宮城県</t>
    <phoneticPr fontId="4"/>
  </si>
  <si>
    <t>秋田県</t>
    <phoneticPr fontId="4"/>
  </si>
  <si>
    <t>山形県</t>
    <phoneticPr fontId="4"/>
  </si>
  <si>
    <t>福島県</t>
    <phoneticPr fontId="4"/>
  </si>
  <si>
    <t>茨城県</t>
    <phoneticPr fontId="4"/>
  </si>
  <si>
    <t>栃木県</t>
    <phoneticPr fontId="4"/>
  </si>
  <si>
    <t>群馬県</t>
    <phoneticPr fontId="4"/>
  </si>
  <si>
    <t>埼玉県</t>
    <phoneticPr fontId="4"/>
  </si>
  <si>
    <t>千葉県</t>
    <phoneticPr fontId="4"/>
  </si>
  <si>
    <t>東京都</t>
    <phoneticPr fontId="4"/>
  </si>
  <si>
    <t>神奈川県</t>
    <phoneticPr fontId="4"/>
  </si>
  <si>
    <t>新潟県</t>
    <phoneticPr fontId="4"/>
  </si>
  <si>
    <t>富山県</t>
    <phoneticPr fontId="4"/>
  </si>
  <si>
    <t>石川県</t>
    <phoneticPr fontId="4"/>
  </si>
  <si>
    <t>福井県</t>
    <phoneticPr fontId="4"/>
  </si>
  <si>
    <t>山梨県</t>
    <phoneticPr fontId="4"/>
  </si>
  <si>
    <t>長野県</t>
    <phoneticPr fontId="4"/>
  </si>
  <si>
    <t>岐阜県</t>
    <phoneticPr fontId="4"/>
  </si>
  <si>
    <t>静岡県</t>
    <phoneticPr fontId="4"/>
  </si>
  <si>
    <t>愛知県</t>
    <phoneticPr fontId="4"/>
  </si>
  <si>
    <t>三重県</t>
    <phoneticPr fontId="4"/>
  </si>
  <si>
    <t>滋賀県</t>
    <phoneticPr fontId="4"/>
  </si>
  <si>
    <t>京都府</t>
    <phoneticPr fontId="4"/>
  </si>
  <si>
    <t>大阪府</t>
    <phoneticPr fontId="4"/>
  </si>
  <si>
    <t>兵庫県</t>
    <phoneticPr fontId="4"/>
  </si>
  <si>
    <t>奈良県</t>
    <phoneticPr fontId="4"/>
  </si>
  <si>
    <t>和歌山県</t>
    <phoneticPr fontId="4"/>
  </si>
  <si>
    <t>鳥取県</t>
    <phoneticPr fontId="4"/>
  </si>
  <si>
    <t>島根県</t>
    <phoneticPr fontId="4"/>
  </si>
  <si>
    <t>岡山県</t>
    <phoneticPr fontId="4"/>
  </si>
  <si>
    <t>広島県</t>
    <phoneticPr fontId="4"/>
  </si>
  <si>
    <t>山口県</t>
    <phoneticPr fontId="4"/>
  </si>
  <si>
    <t>徳島県</t>
    <phoneticPr fontId="4"/>
  </si>
  <si>
    <t>香川県</t>
    <phoneticPr fontId="4"/>
  </si>
  <si>
    <t>愛媛県</t>
    <phoneticPr fontId="4"/>
  </si>
  <si>
    <t>高知県</t>
    <phoneticPr fontId="4"/>
  </si>
  <si>
    <t>福岡県</t>
    <phoneticPr fontId="4"/>
  </si>
  <si>
    <t>佐賀県</t>
    <phoneticPr fontId="4"/>
  </si>
  <si>
    <t>長崎県</t>
    <phoneticPr fontId="4"/>
  </si>
  <si>
    <t>大分県</t>
    <phoneticPr fontId="4"/>
  </si>
  <si>
    <t>宮崎県</t>
    <phoneticPr fontId="4"/>
  </si>
  <si>
    <t>鹿児島県</t>
    <phoneticPr fontId="4"/>
  </si>
  <si>
    <t>沖縄県</t>
    <phoneticPr fontId="4"/>
  </si>
  <si>
    <t>延べ宿泊者数</t>
  </si>
  <si>
    <t>北海道</t>
  </si>
  <si>
    <t>青森県</t>
  </si>
  <si>
    <t>岩手県</t>
  </si>
  <si>
    <t>宮城県</t>
  </si>
  <si>
    <t>秋田県</t>
  </si>
  <si>
    <t>山形県</t>
  </si>
  <si>
    <t>福島県</t>
  </si>
  <si>
    <t>茨城県</t>
  </si>
  <si>
    <t>栃木県</t>
  </si>
  <si>
    <t>群馬県</t>
  </si>
  <si>
    <t>埼玉県</t>
  </si>
  <si>
    <t>千葉県</t>
  </si>
  <si>
    <t>東京都</t>
  </si>
  <si>
    <t>神奈川県</t>
  </si>
  <si>
    <t>新潟県</t>
  </si>
  <si>
    <t>富山県</t>
  </si>
  <si>
    <t>石川県</t>
  </si>
  <si>
    <t>福井県</t>
  </si>
  <si>
    <t>山梨県</t>
  </si>
  <si>
    <t>長野県</t>
  </si>
  <si>
    <t>岐阜県</t>
  </si>
  <si>
    <t>静岡県</t>
  </si>
  <si>
    <t>愛知県</t>
  </si>
  <si>
    <t>三重県</t>
  </si>
  <si>
    <t>滋賀県</t>
  </si>
  <si>
    <t>京都府</t>
  </si>
  <si>
    <t>大阪府</t>
  </si>
  <si>
    <t>兵庫県</t>
  </si>
  <si>
    <t>奈良県</t>
  </si>
  <si>
    <t>和歌山県</t>
  </si>
  <si>
    <t>鳥取県</t>
  </si>
  <si>
    <t>島根県</t>
  </si>
  <si>
    <t>岡山県</t>
  </si>
  <si>
    <t>広島県</t>
  </si>
  <si>
    <t>山口県</t>
  </si>
  <si>
    <t>徳島県</t>
  </si>
  <si>
    <t>香川県</t>
  </si>
  <si>
    <t>愛媛県</t>
  </si>
  <si>
    <t>高知県</t>
  </si>
  <si>
    <t>福岡県</t>
  </si>
  <si>
    <t>佐賀県</t>
  </si>
  <si>
    <t>長崎県</t>
  </si>
  <si>
    <t>熊本県</t>
  </si>
  <si>
    <t>大分県</t>
  </si>
  <si>
    <t>宮崎県</t>
  </si>
  <si>
    <t>鹿児島県</t>
  </si>
  <si>
    <t>沖縄県</t>
  </si>
  <si>
    <t>▼Rawdata</t>
  </si>
  <si>
    <t>▼Share</t>
  </si>
  <si>
    <t>Color</t>
  </si>
  <si>
    <t>都道府県</t>
  </si>
  <si>
    <t>No.1</t>
  </si>
  <si>
    <t>No.2</t>
  </si>
  <si>
    <t>No.3</t>
  </si>
  <si>
    <t>No.4</t>
  </si>
  <si>
    <t>No.5</t>
  </si>
  <si>
    <t>その他</t>
  </si>
  <si>
    <t>韓国</t>
  </si>
  <si>
    <t>中国</t>
  </si>
  <si>
    <t>香港</t>
  </si>
  <si>
    <t>台湾</t>
  </si>
  <si>
    <t>アメリカ</t>
  </si>
  <si>
    <t>カナダ</t>
  </si>
  <si>
    <t>イギリス</t>
  </si>
  <si>
    <t>ドイツ</t>
  </si>
  <si>
    <t>フランス</t>
  </si>
  <si>
    <t>ロシア</t>
  </si>
  <si>
    <t>シンガポール</t>
  </si>
  <si>
    <t>タイ</t>
  </si>
  <si>
    <t>マレーシア</t>
  </si>
  <si>
    <t>インド</t>
  </si>
  <si>
    <t>オーストラリア</t>
  </si>
  <si>
    <t>インドネシア</t>
  </si>
  <si>
    <t>ベトナム</t>
  </si>
  <si>
    <t>フィリピン</t>
  </si>
  <si>
    <t>イタリア</t>
  </si>
  <si>
    <t>スペイン</t>
  </si>
  <si>
    <t>欧州</t>
  </si>
  <si>
    <t>インドネシア</t>
    <phoneticPr fontId="4"/>
  </si>
  <si>
    <t>マレーシア</t>
    <phoneticPr fontId="4"/>
  </si>
  <si>
    <t xml:space="preserve">〈 凡例 〉 </t>
    <phoneticPr fontId="4"/>
  </si>
  <si>
    <t>それ以外 　　　 ：　共通基準による観光入込客統計</t>
    <phoneticPr fontId="4"/>
  </si>
  <si>
    <t>前年</t>
    <rPh sb="0" eb="2">
      <t>ゼンネン</t>
    </rPh>
    <phoneticPr fontId="4"/>
  </si>
  <si>
    <t>全　 体 ：</t>
    <phoneticPr fontId="4"/>
  </si>
  <si>
    <t>千人</t>
    <phoneticPr fontId="4"/>
  </si>
  <si>
    <t>対前年増減率</t>
    <phoneticPr fontId="4"/>
  </si>
  <si>
    <t>日本人 ：</t>
    <phoneticPr fontId="4"/>
  </si>
  <si>
    <t>外国人 ：</t>
    <phoneticPr fontId="4"/>
  </si>
  <si>
    <t>延べ入込客数</t>
    <rPh sb="2" eb="6">
      <t>イリコミキャクスウ</t>
    </rPh>
    <phoneticPr fontId="4"/>
  </si>
  <si>
    <t>観光消費額</t>
    <phoneticPr fontId="4"/>
  </si>
  <si>
    <t>億円</t>
    <phoneticPr fontId="4"/>
  </si>
  <si>
    <t>教育旅行受入状況</t>
    <rPh sb="0" eb="2">
      <t>キョウイク</t>
    </rPh>
    <rPh sb="2" eb="4">
      <t>リョコウ</t>
    </rPh>
    <rPh sb="4" eb="6">
      <t>ウケイレ</t>
    </rPh>
    <rPh sb="6" eb="8">
      <t>ジョウキョウ</t>
    </rPh>
    <phoneticPr fontId="4"/>
  </si>
  <si>
    <t>○教育旅行</t>
    <rPh sb="1" eb="5">
      <t>キョウイクリョコウ</t>
    </rPh>
    <phoneticPr fontId="4"/>
  </si>
  <si>
    <t>団体数：</t>
    <rPh sb="0" eb="3">
      <t>ダンタイスウ</t>
    </rPh>
    <phoneticPr fontId="4"/>
  </si>
  <si>
    <t>団体</t>
    <rPh sb="0" eb="2">
      <t>ダンタイ</t>
    </rPh>
    <phoneticPr fontId="4"/>
  </si>
  <si>
    <t>人</t>
    <rPh sb="0" eb="1">
      <t>ニン</t>
    </rPh>
    <phoneticPr fontId="4"/>
  </si>
  <si>
    <t>　（実数）</t>
    <phoneticPr fontId="4"/>
  </si>
  <si>
    <t>【 出典 】熊本県教育旅行受入促進協議会報告資料</t>
    <rPh sb="6" eb="9">
      <t>クマモトケン</t>
    </rPh>
    <rPh sb="9" eb="11">
      <t>キョウイク</t>
    </rPh>
    <rPh sb="11" eb="13">
      <t>リョコウ</t>
    </rPh>
    <rPh sb="13" eb="15">
      <t>ウケイレ</t>
    </rPh>
    <rPh sb="15" eb="17">
      <t>ソクシン</t>
    </rPh>
    <rPh sb="17" eb="20">
      <t>キョウギカイ</t>
    </rPh>
    <rPh sb="20" eb="22">
      <t>ホウコク</t>
    </rPh>
    <rPh sb="22" eb="24">
      <t>シリョウ</t>
    </rPh>
    <phoneticPr fontId="4"/>
  </si>
  <si>
    <t>地域</t>
    <phoneticPr fontId="4"/>
  </si>
  <si>
    <t>概　　　　　　　要</t>
    <phoneticPr fontId="4"/>
  </si>
  <si>
    <t>人</t>
    <phoneticPr fontId="4"/>
  </si>
  <si>
    <t>うち日本人</t>
    <phoneticPr fontId="4"/>
  </si>
  <si>
    <t>うち外国人</t>
    <phoneticPr fontId="4"/>
  </si>
  <si>
    <t>延べ入込客数</t>
    <rPh sb="0" eb="1">
      <t>ノ</t>
    </rPh>
    <phoneticPr fontId="4"/>
  </si>
  <si>
    <t>人吉・球磨
地域</t>
    <phoneticPr fontId="4"/>
  </si>
  <si>
    <t>水俣・芦北
地域</t>
    <phoneticPr fontId="4"/>
  </si>
  <si>
    <t>荒尾・玉名
地域</t>
    <phoneticPr fontId="4"/>
  </si>
  <si>
    <t>（ 人 ）</t>
    <phoneticPr fontId="4"/>
  </si>
  <si>
    <t>区分</t>
    <phoneticPr fontId="4"/>
  </si>
  <si>
    <t>1月</t>
    <phoneticPr fontId="4"/>
  </si>
  <si>
    <t>2月</t>
    <phoneticPr fontId="4"/>
  </si>
  <si>
    <t>3月</t>
    <phoneticPr fontId="4"/>
  </si>
  <si>
    <t>4月</t>
    <phoneticPr fontId="4"/>
  </si>
  <si>
    <t>5月</t>
    <phoneticPr fontId="4"/>
  </si>
  <si>
    <t>6月</t>
    <phoneticPr fontId="4"/>
  </si>
  <si>
    <t>7月</t>
    <phoneticPr fontId="4"/>
  </si>
  <si>
    <t>8月</t>
    <phoneticPr fontId="4"/>
  </si>
  <si>
    <t>9月</t>
    <phoneticPr fontId="4"/>
  </si>
  <si>
    <t>10月</t>
    <phoneticPr fontId="4"/>
  </si>
  <si>
    <t>11月</t>
    <phoneticPr fontId="4"/>
  </si>
  <si>
    <t>12月</t>
    <phoneticPr fontId="4"/>
  </si>
  <si>
    <t>計</t>
    <phoneticPr fontId="4"/>
  </si>
  <si>
    <t>日本人</t>
    <phoneticPr fontId="4"/>
  </si>
  <si>
    <t>外国人</t>
    <phoneticPr fontId="4"/>
  </si>
  <si>
    <t>合計</t>
    <phoneticPr fontId="4"/>
  </si>
  <si>
    <t>〈 用語説明 〉</t>
    <phoneticPr fontId="4"/>
  </si>
  <si>
    <t>　　　〈 補足 ： 推計結果について 〉 　　　</t>
    <phoneticPr fontId="4"/>
  </si>
  <si>
    <t>　＊日本人</t>
    <phoneticPr fontId="4"/>
  </si>
  <si>
    <t>年</t>
    <phoneticPr fontId="4"/>
  </si>
  <si>
    <t>令和２年</t>
    <rPh sb="0" eb="2">
      <t>レイワ</t>
    </rPh>
    <rPh sb="3" eb="4">
      <t>ネン</t>
    </rPh>
    <phoneticPr fontId="4"/>
  </si>
  <si>
    <t>R2</t>
    <phoneticPr fontId="4"/>
  </si>
  <si>
    <t>熊本市</t>
  </si>
  <si>
    <t>阿蘇地域</t>
  </si>
  <si>
    <t>天草地域</t>
  </si>
  <si>
    <t>山鹿市</t>
  </si>
  <si>
    <t>荒尾・玉名地域</t>
  </si>
  <si>
    <t>菊池地域</t>
  </si>
  <si>
    <t>八代地域</t>
  </si>
  <si>
    <t>人吉・球磨地域</t>
  </si>
  <si>
    <t>水俣・芦北地域</t>
  </si>
  <si>
    <t>宇城地域</t>
  </si>
  <si>
    <t>上益城地域</t>
  </si>
  <si>
    <t>合計</t>
    <rPh sb="0" eb="2">
      <t>ゴウケイ</t>
    </rPh>
    <phoneticPr fontId="4"/>
  </si>
  <si>
    <t>〈 補足 ： 推計結果について 〉</t>
    <phoneticPr fontId="4"/>
  </si>
  <si>
    <t>▼数値</t>
  </si>
  <si>
    <t>1月</t>
  </si>
  <si>
    <t>2月</t>
  </si>
  <si>
    <t>3月</t>
  </si>
  <si>
    <t>4月</t>
  </si>
  <si>
    <t>5月</t>
  </si>
  <si>
    <t>6月</t>
  </si>
  <si>
    <t>7月</t>
  </si>
  <si>
    <t>8月</t>
  </si>
  <si>
    <t>9月</t>
  </si>
  <si>
    <t>10月</t>
  </si>
  <si>
    <t>11月</t>
  </si>
  <si>
    <t>12月</t>
  </si>
  <si>
    <t>H31・R1</t>
  </si>
  <si>
    <t>▼観光客数</t>
  </si>
  <si>
    <t>検算</t>
  </si>
  <si>
    <t>（3）　日本人 ・ 外国人別及び対前年増減率</t>
    <phoneticPr fontId="4"/>
  </si>
  <si>
    <t>〈 用語説明 〉</t>
  </si>
  <si>
    <t>〈 補足 ： 推計結果の精度について 〉</t>
  </si>
  <si>
    <t>地域</t>
  </si>
  <si>
    <t>Rank</t>
  </si>
  <si>
    <t>割合</t>
  </si>
  <si>
    <t>（４）　国内発地別（県全体）</t>
    <phoneticPr fontId="4"/>
  </si>
  <si>
    <t>宿泊旅行統計（2次速報値）「参考第２表　施設所在地(47区分及び運輸局等)、居住地（47区分及び運輸局等）別延べ宿泊者数」</t>
    <rPh sb="0" eb="6">
      <t>シュクハクリョコウトウケイ</t>
    </rPh>
    <rPh sb="8" eb="9">
      <t>ジ</t>
    </rPh>
    <rPh sb="9" eb="12">
      <t>ソクホウチ</t>
    </rPh>
    <phoneticPr fontId="4"/>
  </si>
  <si>
    <t>都道府県</t>
    <rPh sb="0" eb="4">
      <t>トドウフケン</t>
    </rPh>
    <phoneticPr fontId="4"/>
  </si>
  <si>
    <t>1～3月</t>
    <phoneticPr fontId="4"/>
  </si>
  <si>
    <t>4～6月</t>
    <phoneticPr fontId="4"/>
  </si>
  <si>
    <t>7～9月</t>
    <phoneticPr fontId="4"/>
  </si>
  <si>
    <t>10～12月</t>
    <phoneticPr fontId="4"/>
  </si>
  <si>
    <t>計</t>
    <rPh sb="0" eb="1">
      <t>ケイ</t>
    </rPh>
    <phoneticPr fontId="4"/>
  </si>
  <si>
    <t>地方</t>
    <rPh sb="0" eb="2">
      <t>チホウ</t>
    </rPh>
    <phoneticPr fontId="4"/>
  </si>
  <si>
    <t>熊本県</t>
    <rPh sb="0" eb="3">
      <t>クマモトケン</t>
    </rPh>
    <phoneticPr fontId="4"/>
  </si>
  <si>
    <t>北海道</t>
    <phoneticPr fontId="35"/>
  </si>
  <si>
    <t>福岡県</t>
    <rPh sb="0" eb="3">
      <t>フクオカケン</t>
    </rPh>
    <phoneticPr fontId="4"/>
  </si>
  <si>
    <t>東北</t>
  </si>
  <si>
    <t>佐賀県</t>
    <rPh sb="0" eb="3">
      <t>サガケン</t>
    </rPh>
    <phoneticPr fontId="4"/>
  </si>
  <si>
    <t>関東</t>
  </si>
  <si>
    <t>長崎県</t>
    <rPh sb="0" eb="3">
      <t>ナガサキケン</t>
    </rPh>
    <phoneticPr fontId="4"/>
  </si>
  <si>
    <t>北陸信越</t>
  </si>
  <si>
    <t>大分県</t>
    <rPh sb="0" eb="3">
      <t>オオイタケン</t>
    </rPh>
    <phoneticPr fontId="4"/>
  </si>
  <si>
    <t>中部</t>
  </si>
  <si>
    <t>宮崎県</t>
    <rPh sb="0" eb="3">
      <t>ミヤザキケン</t>
    </rPh>
    <phoneticPr fontId="4"/>
  </si>
  <si>
    <t>近畿</t>
  </si>
  <si>
    <t>鹿児島県</t>
    <rPh sb="0" eb="4">
      <t>カゴシマケン</t>
    </rPh>
    <phoneticPr fontId="4"/>
  </si>
  <si>
    <t>東京都</t>
    <rPh sb="0" eb="3">
      <t>トウキョウト</t>
    </rPh>
    <phoneticPr fontId="4"/>
  </si>
  <si>
    <t>四国</t>
  </si>
  <si>
    <t>大阪府</t>
    <phoneticPr fontId="35"/>
  </si>
  <si>
    <t>九州</t>
  </si>
  <si>
    <t>神奈川県</t>
    <rPh sb="0" eb="4">
      <t>カナガワケン</t>
    </rPh>
    <phoneticPr fontId="35"/>
  </si>
  <si>
    <t>沖縄</t>
    <phoneticPr fontId="35"/>
  </si>
  <si>
    <t>　　〈 地域区分 〉</t>
    <rPh sb="4" eb="6">
      <t>チイキ</t>
    </rPh>
    <rPh sb="6" eb="8">
      <t>クブン</t>
    </rPh>
    <phoneticPr fontId="4"/>
  </si>
  <si>
    <t>　　　「北海道」：北海道　　「東北」：青森県・岩手県・宮城県・秋田県・山形県・福島県</t>
    <rPh sb="4" eb="7">
      <t>ホッカイドウ</t>
    </rPh>
    <rPh sb="9" eb="12">
      <t>ホッカイドウ</t>
    </rPh>
    <rPh sb="15" eb="17">
      <t>トウホク</t>
    </rPh>
    <phoneticPr fontId="4"/>
  </si>
  <si>
    <t>　　　「関東」：茨城県・栃木県・群馬県・埼玉県・千葉県・東京都・神奈川県・山梨県</t>
    <phoneticPr fontId="4"/>
  </si>
  <si>
    <t>　　　「北陸信越」：新潟県・富山県・石川県・長野県　　「中部」：福井県・岐阜県・静岡県・愛知県・三重県</t>
    <rPh sb="4" eb="6">
      <t>ホクリク</t>
    </rPh>
    <rPh sb="6" eb="8">
      <t>シンエツ</t>
    </rPh>
    <rPh sb="28" eb="30">
      <t>チュウブ</t>
    </rPh>
    <phoneticPr fontId="4"/>
  </si>
  <si>
    <t>　　　「近畿」：滋賀県・京都府・大阪府・兵庫県・奈良県・和歌山県　　「中国」：鳥取県・島根県・岡山県・広島県・山口県</t>
    <rPh sb="4" eb="6">
      <t>キンキ</t>
    </rPh>
    <rPh sb="35" eb="37">
      <t>チュウゴク</t>
    </rPh>
    <phoneticPr fontId="4"/>
  </si>
  <si>
    <t>　　　「四国」：徳島県・香川県・愛媛県・高知県　　「九州」：福岡県・佐賀県・長崎県・熊本県・大分県・宮崎県・鹿児島県</t>
    <rPh sb="4" eb="6">
      <t>シコク</t>
    </rPh>
    <rPh sb="26" eb="28">
      <t>キュウシュウ</t>
    </rPh>
    <phoneticPr fontId="4"/>
  </si>
  <si>
    <t>　　　「沖縄」：沖縄県</t>
    <rPh sb="4" eb="6">
      <t>オキナワ</t>
    </rPh>
    <rPh sb="8" eb="11">
      <t>オキナワケン</t>
    </rPh>
    <phoneticPr fontId="4"/>
  </si>
  <si>
    <t>割合</t>
    <rPh sb="0" eb="2">
      <t>ワリアイ</t>
    </rPh>
    <phoneticPr fontId="4"/>
  </si>
  <si>
    <t>神奈川県</t>
    <rPh sb="0" eb="3">
      <t>カナガワ</t>
    </rPh>
    <rPh sb="3" eb="4">
      <t>ケン</t>
    </rPh>
    <phoneticPr fontId="4"/>
  </si>
  <si>
    <t>大阪府</t>
    <rPh sb="0" eb="3">
      <t>オオサカフ</t>
    </rPh>
    <phoneticPr fontId="4"/>
  </si>
  <si>
    <t>沖縄</t>
  </si>
  <si>
    <t>（ 人 ）</t>
  </si>
  <si>
    <t>区分</t>
  </si>
  <si>
    <t>平成31年（令和元年）</t>
    <phoneticPr fontId="4"/>
  </si>
  <si>
    <t>延べ日帰り客数　：　平成29年観光統計</t>
  </si>
  <si>
    <t>延べ日帰り客</t>
  </si>
  <si>
    <t>延べ宿泊客</t>
  </si>
  <si>
    <t>▼客数</t>
  </si>
  <si>
    <t>荒尾・玉名
地域</t>
  </si>
  <si>
    <t>人吉・球磨
地域</t>
  </si>
  <si>
    <t>水俣・芦北
地域</t>
  </si>
  <si>
    <t>宿泊</t>
    <rPh sb="0" eb="2">
      <t>シュクハク</t>
    </rPh>
    <phoneticPr fontId="4"/>
  </si>
  <si>
    <t>上益城
地域</t>
    <phoneticPr fontId="4"/>
  </si>
  <si>
    <t>合計</t>
  </si>
  <si>
    <t>　　　　 各市町村で実施した調査結果を県で取りまとめた値で “日帰り” と “宿泊” のダブルカウントを回避した値。</t>
  </si>
  <si>
    <t>地域・国籍</t>
    <phoneticPr fontId="4"/>
  </si>
  <si>
    <t>平成31年
（令和元年）</t>
    <phoneticPr fontId="4"/>
  </si>
  <si>
    <t>構成比</t>
    <phoneticPr fontId="4"/>
  </si>
  <si>
    <t>韓国</t>
    <phoneticPr fontId="4"/>
  </si>
  <si>
    <t>中国</t>
    <phoneticPr fontId="4"/>
  </si>
  <si>
    <t>香港</t>
    <phoneticPr fontId="4"/>
  </si>
  <si>
    <t>台湾</t>
    <phoneticPr fontId="4"/>
  </si>
  <si>
    <t>アメリカ</t>
    <phoneticPr fontId="4"/>
  </si>
  <si>
    <t>欧米豪</t>
  </si>
  <si>
    <t>カナダ</t>
    <phoneticPr fontId="4"/>
  </si>
  <si>
    <t>他アジア</t>
  </si>
  <si>
    <t>イギリス</t>
    <phoneticPr fontId="4"/>
  </si>
  <si>
    <t>ドイツ</t>
    <phoneticPr fontId="4"/>
  </si>
  <si>
    <t>フランス</t>
    <phoneticPr fontId="4"/>
  </si>
  <si>
    <t>ロシア</t>
    <phoneticPr fontId="4"/>
  </si>
  <si>
    <t>シンガポール</t>
    <phoneticPr fontId="4"/>
  </si>
  <si>
    <t>タイ</t>
    <phoneticPr fontId="4"/>
  </si>
  <si>
    <t>インド</t>
    <phoneticPr fontId="4"/>
  </si>
  <si>
    <t>オーストラリア</t>
    <phoneticPr fontId="4"/>
  </si>
  <si>
    <t>ベトナム</t>
    <phoneticPr fontId="4"/>
  </si>
  <si>
    <t>フィリピン</t>
    <phoneticPr fontId="4"/>
  </si>
  <si>
    <t>イタリア</t>
    <phoneticPr fontId="4"/>
  </si>
  <si>
    <t>スペイン</t>
    <phoneticPr fontId="4"/>
  </si>
  <si>
    <t>その他</t>
    <phoneticPr fontId="4"/>
  </si>
  <si>
    <t>　 国籍 （出身地） 別は10人以上の従業者数の施設が調査対象であるため、国籍 （出身地） 別の計と</t>
    <phoneticPr fontId="4"/>
  </si>
  <si>
    <t>4.　地域別延べ入込客数</t>
    <rPh sb="3" eb="5">
      <t>チイキ</t>
    </rPh>
    <rPh sb="5" eb="6">
      <t>ベツ</t>
    </rPh>
    <rPh sb="6" eb="7">
      <t>ノ</t>
    </rPh>
    <rPh sb="8" eb="10">
      <t>イリコミ</t>
    </rPh>
    <rPh sb="10" eb="11">
      <t>キャク</t>
    </rPh>
    <rPh sb="11" eb="12">
      <t>スウ</t>
    </rPh>
    <phoneticPr fontId="4"/>
  </si>
  <si>
    <t>（1）　月別推移</t>
    <rPh sb="4" eb="6">
      <t>ツキベツ</t>
    </rPh>
    <rPh sb="6" eb="8">
      <t>スイイ</t>
    </rPh>
    <phoneticPr fontId="4"/>
  </si>
  <si>
    <t>観光入込客統計</t>
    <rPh sb="0" eb="2">
      <t>カンコウ</t>
    </rPh>
    <rPh sb="2" eb="4">
      <t>イリコミ</t>
    </rPh>
    <rPh sb="4" eb="5">
      <t>キャク</t>
    </rPh>
    <rPh sb="5" eb="7">
      <t>トウケイ</t>
    </rPh>
    <phoneticPr fontId="4"/>
  </si>
  <si>
    <t>施設・イベント数</t>
    <rPh sb="0" eb="2">
      <t>シセツ</t>
    </rPh>
    <rPh sb="7" eb="8">
      <t>スウ</t>
    </rPh>
    <phoneticPr fontId="4"/>
  </si>
  <si>
    <t>▼観光入込客数</t>
    <phoneticPr fontId="4"/>
  </si>
  <si>
    <t>〈 算出方法 〉</t>
    <rPh sb="2" eb="4">
      <t>サンシュツ</t>
    </rPh>
    <rPh sb="4" eb="6">
      <t>ホウホウ</t>
    </rPh>
    <phoneticPr fontId="4"/>
  </si>
  <si>
    <t>　</t>
    <phoneticPr fontId="35"/>
  </si>
  <si>
    <t>（2）　過去5年の動向</t>
    <rPh sb="4" eb="6">
      <t>カコ</t>
    </rPh>
    <rPh sb="7" eb="8">
      <t>ネン</t>
    </rPh>
    <rPh sb="9" eb="11">
      <t>ドウコウ</t>
    </rPh>
    <phoneticPr fontId="4"/>
  </si>
  <si>
    <t>①　延べ入込客数、施設・イベント数</t>
    <rPh sb="2" eb="3">
      <t>ノ</t>
    </rPh>
    <rPh sb="4" eb="6">
      <t>イリコミ</t>
    </rPh>
    <rPh sb="6" eb="8">
      <t>キャクスウ</t>
    </rPh>
    <rPh sb="9" eb="11">
      <t>シセツ</t>
    </rPh>
    <rPh sb="16" eb="17">
      <t>スウ</t>
    </rPh>
    <phoneticPr fontId="4"/>
  </si>
  <si>
    <t>平成31年（令和元年）</t>
  </si>
  <si>
    <t>施設・イベント数</t>
    <rPh sb="0" eb="2">
      <t>シセツ</t>
    </rPh>
    <rPh sb="7" eb="8">
      <t>スウ</t>
    </rPh>
    <phoneticPr fontId="35"/>
  </si>
  <si>
    <t>延べ入込客数</t>
    <rPh sb="0" eb="1">
      <t>ノ</t>
    </rPh>
    <rPh sb="2" eb="5">
      <t>イリコミキャク</t>
    </rPh>
    <rPh sb="5" eb="6">
      <t>スウ</t>
    </rPh>
    <phoneticPr fontId="35"/>
  </si>
  <si>
    <t>合計</t>
    <rPh sb="0" eb="2">
      <t>ゴウケイ</t>
    </rPh>
    <phoneticPr fontId="35"/>
  </si>
  <si>
    <t>5.　観光消費額</t>
    <phoneticPr fontId="4"/>
  </si>
  <si>
    <t>観光消費額　：　共通基準による観光入込客統計</t>
    <phoneticPr fontId="4"/>
  </si>
  <si>
    <t>（百万円）</t>
    <rPh sb="1" eb="4">
      <t>ヒャクマンエン</t>
    </rPh>
    <phoneticPr fontId="7"/>
  </si>
  <si>
    <t>観光消単価　：　共通基準による観光入込客統計</t>
    <phoneticPr fontId="4"/>
  </si>
  <si>
    <t>日本人</t>
    <rPh sb="0" eb="3">
      <t>ニホンジン</t>
    </rPh>
    <phoneticPr fontId="7"/>
  </si>
  <si>
    <t>①　観光消費額</t>
    <phoneticPr fontId="4"/>
  </si>
  <si>
    <t>　 ②　観光消費額における割合</t>
    <phoneticPr fontId="4"/>
  </si>
  <si>
    <t>▼観光消費額</t>
    <phoneticPr fontId="4"/>
  </si>
  <si>
    <t>観光</t>
    <rPh sb="0" eb="2">
      <t>カンコウ</t>
    </rPh>
    <phoneticPr fontId="7"/>
  </si>
  <si>
    <t>ビジネス</t>
    <phoneticPr fontId="7"/>
  </si>
  <si>
    <t>発地</t>
    <phoneticPr fontId="4"/>
  </si>
  <si>
    <t>▼観光消費額　（グラフ）</t>
    <phoneticPr fontId="4"/>
  </si>
  <si>
    <t>宿泊</t>
    <rPh sb="0" eb="2">
      <t>シュクハク</t>
    </rPh>
    <phoneticPr fontId="7"/>
  </si>
  <si>
    <t>日帰り</t>
    <rPh sb="0" eb="2">
      <t>ヒガエ</t>
    </rPh>
    <phoneticPr fontId="7"/>
  </si>
  <si>
    <t>日帰り客</t>
    <phoneticPr fontId="4"/>
  </si>
  <si>
    <t>属性</t>
    <phoneticPr fontId="4"/>
  </si>
  <si>
    <t>消費額1</t>
    <phoneticPr fontId="4"/>
  </si>
  <si>
    <t>消費額2</t>
    <phoneticPr fontId="4"/>
  </si>
  <si>
    <t>県内</t>
    <rPh sb="0" eb="2">
      <t>ケンナイ</t>
    </rPh>
    <phoneticPr fontId="7"/>
  </si>
  <si>
    <t>宿泊客</t>
    <phoneticPr fontId="4"/>
  </si>
  <si>
    <t>県外</t>
    <rPh sb="0" eb="2">
      <t>ケンガイ</t>
    </rPh>
    <phoneticPr fontId="7"/>
  </si>
  <si>
    <t>日帰り</t>
    <phoneticPr fontId="4"/>
  </si>
  <si>
    <t>宿泊</t>
    <phoneticPr fontId="4"/>
  </si>
  <si>
    <t>外国人</t>
    <rPh sb="0" eb="2">
      <t>ガイコク</t>
    </rPh>
    <rPh sb="2" eb="3">
      <t>ジン</t>
    </rPh>
    <phoneticPr fontId="7"/>
  </si>
  <si>
    <t>（円）</t>
    <phoneticPr fontId="4"/>
  </si>
  <si>
    <t>▼観光消費単価</t>
    <phoneticPr fontId="4"/>
  </si>
  <si>
    <t>費用</t>
    <phoneticPr fontId="4"/>
  </si>
  <si>
    <t>交通費</t>
    <phoneticPr fontId="4"/>
  </si>
  <si>
    <t>宿泊費</t>
    <phoneticPr fontId="4"/>
  </si>
  <si>
    <t>土産代</t>
    <phoneticPr fontId="4"/>
  </si>
  <si>
    <t>飲食費</t>
    <phoneticPr fontId="4"/>
  </si>
  <si>
    <t>入場料</t>
    <phoneticPr fontId="4"/>
  </si>
  <si>
    <t>①　区分別観光消費額</t>
    <phoneticPr fontId="4"/>
  </si>
  <si>
    <t>観光消費額　:　共通基準による観光入込客統計　※平成29年までは観光統計より引用（平成27年、平成28年は平成29年作成時に修正）</t>
    <phoneticPr fontId="4"/>
  </si>
  <si>
    <t>（ 百万円 ）</t>
    <phoneticPr fontId="4"/>
  </si>
  <si>
    <t>└ 観光消費額　（2018年）　.ｘｌｓｘ</t>
    <phoneticPr fontId="4"/>
  </si>
  <si>
    <t>平成31年
（令和元年）</t>
    <rPh sb="0" eb="2">
      <t>ヘイセイ</t>
    </rPh>
    <rPh sb="4" eb="5">
      <t>ネン</t>
    </rPh>
    <rPh sb="7" eb="9">
      <t>レイワ</t>
    </rPh>
    <rPh sb="9" eb="11">
      <t>ガンネン</t>
    </rPh>
    <phoneticPr fontId="4"/>
  </si>
  <si>
    <t>観光消費額</t>
    <rPh sb="0" eb="2">
      <t>カンコウ</t>
    </rPh>
    <rPh sb="4" eb="5">
      <t>ガク</t>
    </rPh>
    <phoneticPr fontId="4"/>
  </si>
  <si>
    <t>構成比</t>
  </si>
  <si>
    <t>②　観光消費額の推移</t>
    <phoneticPr fontId="4"/>
  </si>
  <si>
    <t>（ 円 ）</t>
  </si>
  <si>
    <t>費用名目</t>
  </si>
  <si>
    <t>交通費</t>
  </si>
  <si>
    <t>土産代</t>
  </si>
  <si>
    <t>飲食費</t>
  </si>
  <si>
    <t>入場料</t>
  </si>
  <si>
    <t>▼消費単価（宿泊）</t>
  </si>
  <si>
    <t>宿泊費</t>
  </si>
  <si>
    <t>教育旅行：</t>
    <phoneticPr fontId="4"/>
  </si>
  <si>
    <t>熊本県教育旅行受入促進協議会（事務局：熊本県観光連盟）の受付状況調査</t>
    <phoneticPr fontId="4"/>
  </si>
  <si>
    <t>（ 団体 ／ 人 ）</t>
    <phoneticPr fontId="4"/>
  </si>
  <si>
    <t>農家民泊：</t>
    <phoneticPr fontId="4"/>
  </si>
  <si>
    <t>平成30年度子ども農山漁村交流プロジェクトにおける受入地域の実施状況調査、市町村へのヒアリング（天草市）</t>
    <phoneticPr fontId="4"/>
  </si>
  <si>
    <t>項目</t>
    <phoneticPr fontId="4"/>
  </si>
  <si>
    <t>前年実績</t>
    <phoneticPr fontId="4"/>
  </si>
  <si>
    <t>└ 教育旅行　（2018年）　.xlsx</t>
    <phoneticPr fontId="4"/>
  </si>
  <si>
    <t>団体</t>
    <phoneticPr fontId="4"/>
  </si>
  <si>
    <t>-</t>
    <phoneticPr fontId="4"/>
  </si>
  <si>
    <t>▼受入数</t>
    <phoneticPr fontId="4"/>
  </si>
  <si>
    <t>地域名</t>
    <phoneticPr fontId="4"/>
  </si>
  <si>
    <t>▼宿泊客（実数）数</t>
    <phoneticPr fontId="4"/>
  </si>
  <si>
    <t>〈 補足　：　教育旅行受入状況について 〉</t>
    <rPh sb="7" eb="11">
      <t>キョウイクリョコウ</t>
    </rPh>
    <rPh sb="11" eb="13">
      <t>ウケイ</t>
    </rPh>
    <rPh sb="13" eb="15">
      <t>ジョウキョウ</t>
    </rPh>
    <phoneticPr fontId="4"/>
  </si>
  <si>
    <t>　 熊本県教育旅行受入促進協議会 （事務局：熊本県観光連盟） の会員施設のうち回答があった施設の受入情報を集計した値。</t>
    <phoneticPr fontId="4"/>
  </si>
  <si>
    <t>　 農家民泊については熊本県むらづくり課及び該当市町村の協力を得て集計。</t>
    <phoneticPr fontId="4"/>
  </si>
  <si>
    <t>地方</t>
    <phoneticPr fontId="4"/>
  </si>
  <si>
    <t>都道府県</t>
    <phoneticPr fontId="4"/>
  </si>
  <si>
    <t>東北</t>
    <phoneticPr fontId="4"/>
  </si>
  <si>
    <t>▼宿泊客（実数）</t>
    <phoneticPr fontId="4"/>
  </si>
  <si>
    <t>関東</t>
    <phoneticPr fontId="4"/>
  </si>
  <si>
    <t>北陸信越</t>
    <rPh sb="0" eb="2">
      <t>ホクリク</t>
    </rPh>
    <rPh sb="2" eb="4">
      <t>シンエツ</t>
    </rPh>
    <phoneticPr fontId="4"/>
  </si>
  <si>
    <t>中部</t>
    <rPh sb="0" eb="2">
      <t>チュウブ</t>
    </rPh>
    <phoneticPr fontId="4"/>
  </si>
  <si>
    <t>近畿</t>
    <phoneticPr fontId="4"/>
  </si>
  <si>
    <t>四国</t>
    <phoneticPr fontId="4"/>
  </si>
  <si>
    <t>九州</t>
    <phoneticPr fontId="4"/>
  </si>
  <si>
    <t>沖縄</t>
    <phoneticPr fontId="4"/>
  </si>
  <si>
    <t>海外</t>
    <phoneticPr fontId="4"/>
  </si>
  <si>
    <t>海外</t>
    <rPh sb="0" eb="2">
      <t>カイガイ</t>
    </rPh>
    <phoneticPr fontId="5"/>
  </si>
  <si>
    <t>（3）　過去５年の動向</t>
    <rPh sb="4" eb="6">
      <t>カコ</t>
    </rPh>
    <rPh sb="7" eb="8">
      <t>ネン</t>
    </rPh>
    <rPh sb="9" eb="11">
      <t>ドウコウ</t>
    </rPh>
    <phoneticPr fontId="4"/>
  </si>
  <si>
    <t>団体</t>
  </si>
  <si>
    <t>宿泊客（実数）</t>
  </si>
  <si>
    <t>〈 補足　：　教育旅行受入状況について 〉</t>
    <phoneticPr fontId="4"/>
  </si>
  <si>
    <t>・ 観光地点を訪れた観光入込客数 （都道府県単位）</t>
    <phoneticPr fontId="4"/>
  </si>
  <si>
    <t>・ 観光地点を訪れた観光入込客1人あたりの平均消費額 （都道府県単位）</t>
    <phoneticPr fontId="4"/>
  </si>
  <si>
    <t>・ 観光地点を訪れた観光入込客の総消費額 （都道府県単位）</t>
    <phoneticPr fontId="4"/>
  </si>
  <si>
    <t>2. 調査の時期</t>
    <phoneticPr fontId="4"/>
  </si>
  <si>
    <t>四半期ごと</t>
    <phoneticPr fontId="4"/>
  </si>
  <si>
    <t>都道府県毎の 「観光地点入込客数・観光消費額単価・観光消費額」 について、</t>
    <phoneticPr fontId="4"/>
  </si>
  <si>
    <t>「① 観光地点等入込客数調査」 と 「② 観光地点パラメータ調査」 を組み合わせて推計します。</t>
    <phoneticPr fontId="4"/>
  </si>
  <si>
    <t>また、両調査により把握できないものについては、他の既存統計調査等を活用して推計します。</t>
    <phoneticPr fontId="4"/>
  </si>
  <si>
    <t>① 観光地点等入込客数調査</t>
    <phoneticPr fontId="4"/>
  </si>
  <si>
    <t>② 観光地点パラメータ調査</t>
    <phoneticPr fontId="4"/>
  </si>
  <si>
    <t>4. 都道府県の導入状況</t>
    <phoneticPr fontId="4"/>
  </si>
  <si>
    <t>・ 平成22年4-6月期調査から、39都道府県が導入。</t>
    <phoneticPr fontId="4"/>
  </si>
  <si>
    <t>・ 平成22年10-12月期調査から、1県が導入。</t>
    <phoneticPr fontId="4"/>
  </si>
  <si>
    <t>・ 平成23年1-3月期調査から、5県が導入。</t>
    <phoneticPr fontId="4"/>
  </si>
  <si>
    <t>・ 平成25年4-6月期調査から、1県が導入。</t>
    <phoneticPr fontId="4"/>
  </si>
  <si>
    <t>※ 熊本県は 「平成22年4月」 より導入</t>
    <phoneticPr fontId="4"/>
  </si>
  <si>
    <t>1．調査の目的</t>
    <phoneticPr fontId="4"/>
  </si>
  <si>
    <t>わが国の宿泊旅行の全国規模の実態等を把握し、観光行政の基礎資料とする。</t>
    <phoneticPr fontId="4"/>
  </si>
  <si>
    <t>2．調査の対象</t>
    <phoneticPr fontId="4"/>
  </si>
  <si>
    <t>【 平成22年第1四半期 （1月～3月） 調査まで 】</t>
    <phoneticPr fontId="4"/>
  </si>
  <si>
    <t>平成16年度事業所・企業データベース （総務省） を基にした、従業者数10人以上のホテル、旅館、簡易宿所</t>
    <phoneticPr fontId="4"/>
  </si>
  <si>
    <t>【 平成22年第2四半期 （4月～6月） 調査から 】</t>
    <phoneticPr fontId="4"/>
  </si>
  <si>
    <t>統計法第27条に規定する事業所母集団データベース （総務省） を基に、国土交通省観光庁で補正を加えた</t>
    <phoneticPr fontId="4"/>
  </si>
  <si>
    <t>名簿から、標本理論に基づき抽出されたホテル、旅館、簡易宿所、会社・団体の宿泊所など。</t>
    <phoneticPr fontId="4"/>
  </si>
  <si>
    <t>調査対象施設については、従業者数に応じて以下のとおりとなります。</t>
    <phoneticPr fontId="4"/>
  </si>
  <si>
    <t>　●　従業者数10人以上の事業所　：　全数調査</t>
    <phoneticPr fontId="4"/>
  </si>
  <si>
    <t>　●　従業者数5人～9人の事業所　：　1／3を無作為に抽出してサンプル調査</t>
    <phoneticPr fontId="4"/>
  </si>
  <si>
    <t>　●　従業者数0人～4人の事業所　：　1／9を無作為に抽出してサンプル調査</t>
    <phoneticPr fontId="4"/>
  </si>
  <si>
    <t>【 平成27年4月調査から 】</t>
    <phoneticPr fontId="4"/>
  </si>
  <si>
    <t>　毎月の調査・公表を実施</t>
    <phoneticPr fontId="4"/>
  </si>
  <si>
    <t>3．主な調査事項</t>
    <phoneticPr fontId="4"/>
  </si>
  <si>
    <t>・ 各月の延べ・実宿泊者数及び外国人延べ・実宿泊者数</t>
    <phoneticPr fontId="4"/>
  </si>
  <si>
    <t>・ 各月の延べ宿泊者数の居住地別内訳 （県内、県外の別）</t>
    <phoneticPr fontId="4"/>
  </si>
  <si>
    <t>・ 各月の外国人延べ宿泊者数の国籍別内訳　等</t>
    <phoneticPr fontId="4"/>
  </si>
  <si>
    <t>4．調査の時期</t>
    <phoneticPr fontId="4"/>
  </si>
  <si>
    <t>毎月の報告を翌月の中旬まで</t>
    <phoneticPr fontId="4"/>
  </si>
  <si>
    <t>5．調査の方法</t>
    <phoneticPr fontId="4"/>
  </si>
  <si>
    <t>① 調査の種類 ： 自計申告</t>
    <phoneticPr fontId="4"/>
  </si>
  <si>
    <t>② 調査の流れ ： 観光庁 ⇔ 民間等請負業者 ⇔ 郵送 （又はオンライン） ⇔ 各報告者</t>
    <phoneticPr fontId="4"/>
  </si>
  <si>
    <t>※ 「宿泊旅行統計調査」 に係る業務のうち、調査の実施・集計については外部委託。 </t>
    <phoneticPr fontId="4"/>
  </si>
  <si>
    <t>背景</t>
    <phoneticPr fontId="4"/>
  </si>
  <si>
    <t>　 昭和40年から毎年公表している 「熊本県観光統計表」 は、以下の課題から調査方法を見直すことにした。</t>
    <phoneticPr fontId="4"/>
  </si>
  <si>
    <t>　 【 課題 】</t>
    <phoneticPr fontId="4"/>
  </si>
  <si>
    <t>　　 ・ データ活用の高度化への対応</t>
    <phoneticPr fontId="4"/>
  </si>
  <si>
    <t>　　 ・ 調査協力者 （自治体、関連事業者など） の負担が大きい</t>
    <phoneticPr fontId="4"/>
  </si>
  <si>
    <t>　　 ・ 県独自の調査方法であることにより他都道府県との比較が困難である</t>
    <phoneticPr fontId="4"/>
  </si>
  <si>
    <t>　　 ・ 熊本県観光統計表他、観光庁の同類調査などが複数存在し情報が輻輳している状況である</t>
    <phoneticPr fontId="4"/>
  </si>
  <si>
    <t>　 県内全市町村へ調査 （観光地点入込客数、宿泊客延べ人数など） を依頼し、市町村単位の調査結果を</t>
    <phoneticPr fontId="4"/>
  </si>
  <si>
    <t>　 県で取りまとめ。</t>
    <phoneticPr fontId="4"/>
  </si>
  <si>
    <t>　 観光庁が実施する統計調査により得られる情報をもとに、県独自で県内11地域別に集計・推計。</t>
    <phoneticPr fontId="4"/>
  </si>
  <si>
    <t>　 教育旅行においては 「熊本県教育旅行受入促進協議会 （事務局：熊本県観光連盟）」 や 「熊本県農林</t>
    <phoneticPr fontId="4"/>
  </si>
  <si>
    <t>　 水産部農村振興局むらづくり課」 及び 「該当市町村」 の協力により受入実態 （詳細） の可視化を実現</t>
    <phoneticPr fontId="4"/>
  </si>
  <si>
    <t>　 するに至る。</t>
    <phoneticPr fontId="4"/>
  </si>
  <si>
    <t>出典</t>
    <phoneticPr fontId="4"/>
  </si>
  <si>
    <t>　▼共通基準による観光入込客統計</t>
    <phoneticPr fontId="4"/>
  </si>
  <si>
    <t>　▼宿泊旅行統計調査</t>
    <phoneticPr fontId="4"/>
  </si>
  <si>
    <t>　※ 旅行目的 （観光、ビジネス） を加味した調査は、集計の属性にあわせて合算</t>
    <phoneticPr fontId="4"/>
  </si>
  <si>
    <t>　</t>
    <phoneticPr fontId="4"/>
  </si>
  <si>
    <t>過去の調査方法</t>
    <rPh sb="0" eb="2">
      <t>カコ</t>
    </rPh>
    <phoneticPr fontId="4"/>
  </si>
  <si>
    <t>現在の調査方法</t>
    <rPh sb="0" eb="2">
      <t>ゲンザイ</t>
    </rPh>
    <phoneticPr fontId="4"/>
  </si>
  <si>
    <t>　※ 過去の調査方法に基づく値については各項の補足を参照</t>
    <rPh sb="11" eb="12">
      <t>モト</t>
    </rPh>
    <phoneticPr fontId="4"/>
  </si>
  <si>
    <t>©2010熊本県くまモン</t>
    <phoneticPr fontId="4"/>
  </si>
  <si>
    <t>年間</t>
    <rPh sb="0" eb="2">
      <t>ネンカン</t>
    </rPh>
    <phoneticPr fontId="4"/>
  </si>
  <si>
    <t>　※延べ入込客数は平成29年分、延べ宿泊者数、観光消費額、教育旅行実績は平成30年分より切り替え</t>
    <rPh sb="2" eb="3">
      <t>ノ</t>
    </rPh>
    <rPh sb="4" eb="6">
      <t>イリコミ</t>
    </rPh>
    <rPh sb="6" eb="8">
      <t>キャクスウ</t>
    </rPh>
    <rPh sb="9" eb="11">
      <t>ヘイセイ</t>
    </rPh>
    <rPh sb="13" eb="15">
      <t>ネンブン</t>
    </rPh>
    <rPh sb="16" eb="17">
      <t>ノ</t>
    </rPh>
    <rPh sb="18" eb="20">
      <t>シュクハク</t>
    </rPh>
    <rPh sb="20" eb="21">
      <t>シャ</t>
    </rPh>
    <rPh sb="21" eb="22">
      <t>スウ</t>
    </rPh>
    <rPh sb="23" eb="25">
      <t>カンコウ</t>
    </rPh>
    <rPh sb="25" eb="28">
      <t>ショウヒガク</t>
    </rPh>
    <rPh sb="29" eb="33">
      <t>キョウイクリョコウ</t>
    </rPh>
    <rPh sb="33" eb="35">
      <t>ジッセキ</t>
    </rPh>
    <phoneticPr fontId="4"/>
  </si>
  <si>
    <t>-</t>
    <phoneticPr fontId="7"/>
  </si>
  <si>
    <t>・・・　阿蘇市、南小国町、小国町、産山村、高森町、西原村、南阿蘇村</t>
    <rPh sb="25" eb="28">
      <t>ニシハラムラ</t>
    </rPh>
    <rPh sb="29" eb="32">
      <t>ミナミアソ</t>
    </rPh>
    <rPh sb="32" eb="33">
      <t>ムラ</t>
    </rPh>
    <phoneticPr fontId="4"/>
  </si>
  <si>
    <t>・・・　上天草市、天草市、苓北町</t>
    <rPh sb="9" eb="12">
      <t>アマクサシ</t>
    </rPh>
    <phoneticPr fontId="4"/>
  </si>
  <si>
    <t>・・・　荒尾市、玉名市、玉東町、南関町、長洲町、和水町</t>
    <rPh sb="24" eb="27">
      <t>ナゴミマチ</t>
    </rPh>
    <phoneticPr fontId="4"/>
  </si>
  <si>
    <t>国外</t>
    <rPh sb="0" eb="2">
      <t>コクガイ</t>
    </rPh>
    <phoneticPr fontId="1"/>
  </si>
  <si>
    <t>1月</t>
    <rPh sb="1" eb="2">
      <t>ガツ</t>
    </rPh>
    <phoneticPr fontId="4"/>
  </si>
  <si>
    <t>計（日本人）</t>
    <rPh sb="0" eb="1">
      <t>ケイ</t>
    </rPh>
    <rPh sb="2" eb="5">
      <t>ニホンジン</t>
    </rPh>
    <phoneticPr fontId="4"/>
  </si>
  <si>
    <t>R3</t>
  </si>
  <si>
    <t>対象施設・イベント数</t>
  </si>
  <si>
    <t>令和３年</t>
    <rPh sb="0" eb="2">
      <t>レイワ</t>
    </rPh>
    <rPh sb="3" eb="4">
      <t>ネン</t>
    </rPh>
    <phoneticPr fontId="4"/>
  </si>
  <si>
    <t>R3</t>
    <phoneticPr fontId="4"/>
  </si>
  <si>
    <t>[H29]</t>
  </si>
  <si>
    <t>対前年増減率</t>
  </si>
  <si>
    <t>欧州</t>
    <phoneticPr fontId="4"/>
  </si>
  <si>
    <t>東南アジア</t>
    <rPh sb="0" eb="2">
      <t>トウナン</t>
    </rPh>
    <phoneticPr fontId="4"/>
  </si>
  <si>
    <t>欧州</t>
    <rPh sb="0" eb="2">
      <t>オウシュウ</t>
    </rPh>
    <phoneticPr fontId="4"/>
  </si>
  <si>
    <t>令和3年</t>
    <rPh sb="0" eb="2">
      <t>レイワ</t>
    </rPh>
    <rPh sb="3" eb="4">
      <t>ネン</t>
    </rPh>
    <phoneticPr fontId="4"/>
  </si>
  <si>
    <t>・・・　人吉市、錦町、多良木町、湯前町、水上村、相良村、五木村、</t>
    <phoneticPr fontId="4"/>
  </si>
  <si>
    <t xml:space="preserve">       山江村、球磨村、あさぎり町</t>
    <rPh sb="19" eb="20">
      <t>マチ</t>
    </rPh>
    <phoneticPr fontId="4"/>
  </si>
  <si>
    <t>熊 本 県 観 光 統 計 表</t>
    <phoneticPr fontId="35"/>
  </si>
  <si>
    <t>出典 ： 観光庁 「宿泊旅行統計調査」</t>
    <phoneticPr fontId="4"/>
  </si>
  <si>
    <t xml:space="preserve">出典 ： 観光庁 「宿泊旅行統計調査」 </t>
    <phoneticPr fontId="4"/>
  </si>
  <si>
    <t>【 出典 】 観光庁「共通基準による観光入込客統計」</t>
    <rPh sb="7" eb="10">
      <t>カンコウチョウ</t>
    </rPh>
    <phoneticPr fontId="4"/>
  </si>
  <si>
    <t>[平成29年]</t>
    <rPh sb="1" eb="3">
      <t>ヘイセイ</t>
    </rPh>
    <rPh sb="5" eb="6">
      <t>ネン</t>
    </rPh>
    <phoneticPr fontId="4"/>
  </si>
  <si>
    <t>（前年）</t>
    <rPh sb="1" eb="3">
      <t>ゼンネン</t>
    </rPh>
    <phoneticPr fontId="4"/>
  </si>
  <si>
    <t>調査区分図 （次頁） に記載のとおり</t>
    <phoneticPr fontId="4"/>
  </si>
  <si>
    <t>▼消費単価（日帰り）</t>
    <phoneticPr fontId="4"/>
  </si>
  <si>
    <t>▼消費単価（日帰り）直近5年</t>
    <rPh sb="10" eb="12">
      <t>チョッキン</t>
    </rPh>
    <rPh sb="13" eb="14">
      <t>ネン</t>
    </rPh>
    <phoneticPr fontId="4"/>
  </si>
  <si>
    <t>▼消費単価（宿泊）直近5年</t>
    <rPh sb="6" eb="8">
      <t>シュクハク</t>
    </rPh>
    <rPh sb="9" eb="11">
      <t>チョッキン</t>
    </rPh>
    <rPh sb="12" eb="13">
      <t>ネン</t>
    </rPh>
    <phoneticPr fontId="4"/>
  </si>
  <si>
    <t>出典 ： 観光庁 「共通基準による観光入込客統計」</t>
    <phoneticPr fontId="4"/>
  </si>
  <si>
    <t>本調査は、本県における観光客の動向を的確に捉えるため、観光庁が実施する統計調査</t>
    <phoneticPr fontId="4"/>
  </si>
  <si>
    <t>のデータ等を集約・整理するとともに、地域別の特徴を把握し、本県における観光行政を</t>
    <phoneticPr fontId="4"/>
  </si>
  <si>
    <t>推進する上での基礎資料とする。</t>
    <phoneticPr fontId="4"/>
  </si>
  <si>
    <t>また、地域別の動向においては県内各市町村とその域内の観光関連事業者の協力により</t>
    <phoneticPr fontId="4"/>
  </si>
  <si>
    <t>して取りまとめた。</t>
    <phoneticPr fontId="4"/>
  </si>
  <si>
    <t>得た情報をはじめ、各種オープンデータ、メディア （TVや新聞など）のデータベースを活用</t>
    <phoneticPr fontId="4"/>
  </si>
  <si>
    <t>本調査の数値は端数処理 （表記のひとつ下の位で四捨五入） をしていることから表中の</t>
    <phoneticPr fontId="4"/>
  </si>
  <si>
    <t>内訳とその合計（年間値と１～12月値の合計など）に差異が生じることがある。</t>
    <rPh sb="8" eb="10">
      <t>ネンカン</t>
    </rPh>
    <rPh sb="10" eb="11">
      <t>チ</t>
    </rPh>
    <rPh sb="16" eb="17">
      <t>ガツ</t>
    </rPh>
    <rPh sb="17" eb="18">
      <t>チ</t>
    </rPh>
    <rPh sb="19" eb="21">
      <t>ゴウケイ</t>
    </rPh>
    <phoneticPr fontId="4"/>
  </si>
  <si>
    <t>なお、出典や調査対象などが異なることで、表を比較した際、数値が一致しないことがある。</t>
    <phoneticPr fontId="4"/>
  </si>
  <si>
    <t>※ 韓国、中国、台湾、香港、東南アジア（シンガポール、タイ、マレーシア、インドネシア、ベトナム、フィリピン）、インド、欧州 （イギリス・ドイツ・フランス・ロシア・イタリア・スペイン） 、</t>
    <rPh sb="14" eb="16">
      <t>トウナン</t>
    </rPh>
    <phoneticPr fontId="4"/>
  </si>
  <si>
    <t>外国人延べ（10人以上）</t>
    <rPh sb="0" eb="3">
      <t>ガイコクジン</t>
    </rPh>
    <rPh sb="8" eb="11">
      <t>ニンイジョウ</t>
    </rPh>
    <phoneticPr fontId="4"/>
  </si>
  <si>
    <t>その他・不詳</t>
    <rPh sb="4" eb="6">
      <t>フショウ</t>
    </rPh>
    <phoneticPr fontId="4"/>
  </si>
  <si>
    <t>欧米豪露</t>
    <rPh sb="3" eb="4">
      <t>ロ</t>
    </rPh>
    <phoneticPr fontId="4"/>
  </si>
  <si>
    <t>東南アジア・インド</t>
    <rPh sb="0" eb="2">
      <t>トウナン</t>
    </rPh>
    <phoneticPr fontId="4"/>
  </si>
  <si>
    <t>　　アメリカ、カナダ、オーストラリア以外及び国籍（出身地）不詳は “その他” に含まれる。</t>
    <rPh sb="20" eb="21">
      <t>オヨ</t>
    </rPh>
    <phoneticPr fontId="4"/>
  </si>
  <si>
    <t>※ 熊本県及び九州圏（沖縄県を除く）は強調色・枠を採用</t>
    <rPh sb="5" eb="6">
      <t>オヨ</t>
    </rPh>
    <rPh sb="23" eb="24">
      <t>ワク</t>
    </rPh>
    <phoneticPr fontId="4"/>
  </si>
  <si>
    <t>※ 熊本県及び九州圏（沖縄県を除く）は強調色・枠を採用</t>
    <rPh sb="23" eb="24">
      <t>ワク</t>
    </rPh>
    <phoneticPr fontId="4"/>
  </si>
  <si>
    <t>R4</t>
    <phoneticPr fontId="4"/>
  </si>
  <si>
    <t>令和４年</t>
    <rPh sb="0" eb="2">
      <t>レイワ</t>
    </rPh>
    <rPh sb="3" eb="4">
      <t>ネン</t>
    </rPh>
    <phoneticPr fontId="4"/>
  </si>
  <si>
    <t>（ 施設・件、人 ）</t>
    <rPh sb="2" eb="4">
      <t>シセツ</t>
    </rPh>
    <rPh sb="5" eb="6">
      <t>ケン</t>
    </rPh>
    <phoneticPr fontId="4"/>
  </si>
  <si>
    <t>令和４年（２０２２年）</t>
    <rPh sb="0" eb="2">
      <t>レイワ</t>
    </rPh>
    <rPh sb="3" eb="4">
      <t>ネン</t>
    </rPh>
    <rPh sb="9" eb="10">
      <t>ネン</t>
    </rPh>
    <phoneticPr fontId="35"/>
  </si>
  <si>
    <t>令和３年</t>
    <phoneticPr fontId="4"/>
  </si>
  <si>
    <t>令和４年</t>
    <phoneticPr fontId="4"/>
  </si>
  <si>
    <t>令和４年１月１日 ～ 12月31日</t>
    <phoneticPr fontId="4"/>
  </si>
  <si>
    <r>
      <rPr>
        <sz val="10"/>
        <color theme="1"/>
        <rFont val="Microsoft JhengHei"/>
        <family val="1"/>
      </rPr>
      <t>└</t>
    </r>
    <r>
      <rPr>
        <sz val="10"/>
        <color theme="1"/>
        <rFont val="BIZ UDP明朝 Medium"/>
        <family val="1"/>
        <charset val="128"/>
        <scheme val="minor"/>
      </rPr>
      <t xml:space="preserve"> 共通基準による観光入込客統計_推計結果 ＞ Result_熊本県観光入込客統計調査.xlsx</t>
    </r>
    <phoneticPr fontId="4"/>
  </si>
  <si>
    <t>[平成27年]</t>
    <phoneticPr fontId="4"/>
  </si>
  <si>
    <t>[平成28年]</t>
    <phoneticPr fontId="4"/>
  </si>
  <si>
    <t>[平成29年]</t>
    <phoneticPr fontId="4"/>
  </si>
  <si>
    <t>　　　　　また県独自の推計値は小数点以下で四捨五入している。このため、内訳値の和と合計値が一致しない場合がある。</t>
    <phoneticPr fontId="4"/>
  </si>
  <si>
    <t>　　　　　なお、県独自で地域別に推計した 「宿泊旅行統計調査」 は推計の性質上、市町村ごとの “有効回答率” の影響を受ける。</t>
    <phoneticPr fontId="4"/>
  </si>
  <si>
    <t>　　　　また県独自の推計値は小数点以下で四捨五入している。このため、内訳値の和と合計値が一致しない場合がある。</t>
    <phoneticPr fontId="4"/>
  </si>
  <si>
    <t>　　　　なお、県独自で地域別に推計した 「宿泊旅行統計調査」 は推計の性質上、市町村ごとの “有効回答率” の影響を受ける。</t>
    <phoneticPr fontId="4"/>
  </si>
  <si>
    <t>　　 延べ宿泊者数は平成27年～平成29年分について、過去・現在の調査方法による結果を併記</t>
    <rPh sb="16" eb="18">
      <t>ヘイセイ</t>
    </rPh>
    <rPh sb="20" eb="21">
      <t>ネン</t>
    </rPh>
    <rPh sb="27" eb="29">
      <t>カコ</t>
    </rPh>
    <rPh sb="30" eb="32">
      <t>ゲンザイ</t>
    </rPh>
    <phoneticPr fontId="4"/>
  </si>
  <si>
    <t>　　　　　観光庁「宿泊旅行統計調査」の結果数値は推定値であり、延べ宿泊者数等は十の位までを有効数字として表章している。</t>
  </si>
  <si>
    <t>　　　　観光庁「宿泊旅行統計調査」の結果数値は推定値であり、延べ宿泊者数等は十の位までを有効数字として表章している。</t>
  </si>
  <si>
    <t>　観光庁が実施する下記の統計調査より出典　　※ 調査概要はP.48、49を参照</t>
    <phoneticPr fontId="4"/>
  </si>
  <si>
    <t>　　　【 平成25年～平成29年（左ページ） 】</t>
    <rPh sb="11" eb="13">
      <t>ヘイセイ</t>
    </rPh>
    <rPh sb="15" eb="16">
      <t>ネン</t>
    </rPh>
    <rPh sb="17" eb="18">
      <t>ヒダリ</t>
    </rPh>
    <phoneticPr fontId="4"/>
  </si>
  <si>
    <t>【 平成27年～令和４年（右ページ） 】　</t>
    <rPh sb="8" eb="10">
      <t>レイワ</t>
    </rPh>
    <rPh sb="11" eb="12">
      <t>ネン</t>
    </rPh>
    <rPh sb="13" eb="14">
      <t>ミギ</t>
    </rPh>
    <phoneticPr fontId="4"/>
  </si>
  <si>
    <t>（2）　日本人・外国人別観光消費額単価</t>
    <rPh sb="16" eb="17">
      <t>ガク</t>
    </rPh>
    <phoneticPr fontId="4"/>
  </si>
  <si>
    <t>①　観光消費額単価</t>
    <phoneticPr fontId="4"/>
  </si>
  <si>
    <t>②　区分別観光消費額単価計</t>
    <phoneticPr fontId="4"/>
  </si>
  <si>
    <t>③-1　費用名目別観光消費額単価　－ 日帰り客 －</t>
    <phoneticPr fontId="4"/>
  </si>
  <si>
    <t>③-2　費用名目別観光消費額単価　－ 宿泊客 －</t>
    <phoneticPr fontId="4"/>
  </si>
  <si>
    <t>④-1　費用名目別観光消費額単価の推移　－ 日帰り客 －</t>
    <phoneticPr fontId="4"/>
  </si>
  <si>
    <t>④-2　費用名目別観光消費額単価の推移　－ 宿泊客 －</t>
    <phoneticPr fontId="4"/>
  </si>
  <si>
    <t>（2）　日本人・外国人別観光消費額単価</t>
    <phoneticPr fontId="4"/>
  </si>
  <si>
    <t>令和２年７月豪雨で被災した宿泊施設が営業再開するなど、観光目的の来訪・宿泊は徐々に回復しつつある。一方で、災害復旧工事による宿泊需要が前年から減少したことから、延べ宿泊者数は前年を下回った。</t>
    <rPh sb="0" eb="2">
      <t>レイワ</t>
    </rPh>
    <rPh sb="3" eb="4">
      <t>ネン</t>
    </rPh>
    <rPh sb="5" eb="6">
      <t>ガツ</t>
    </rPh>
    <rPh sb="6" eb="8">
      <t>ゴウウ</t>
    </rPh>
    <rPh sb="9" eb="11">
      <t>ヒサイ</t>
    </rPh>
    <rPh sb="13" eb="15">
      <t>シュクハク</t>
    </rPh>
    <rPh sb="15" eb="17">
      <t>シセツ</t>
    </rPh>
    <rPh sb="18" eb="20">
      <t>エイギョウ</t>
    </rPh>
    <rPh sb="20" eb="22">
      <t>サイカイ</t>
    </rPh>
    <rPh sb="27" eb="29">
      <t>カンコウ</t>
    </rPh>
    <rPh sb="29" eb="31">
      <t>モクテキ</t>
    </rPh>
    <rPh sb="32" eb="34">
      <t>ライホウ</t>
    </rPh>
    <rPh sb="35" eb="37">
      <t>シュクハク</t>
    </rPh>
    <rPh sb="38" eb="40">
      <t>ジョジョ</t>
    </rPh>
    <rPh sb="41" eb="43">
      <t>カイフク</t>
    </rPh>
    <rPh sb="49" eb="51">
      <t>イッポウ</t>
    </rPh>
    <rPh sb="62" eb="64">
      <t>シュクハク</t>
    </rPh>
    <rPh sb="64" eb="66">
      <t>ジュヨウ</t>
    </rPh>
    <rPh sb="67" eb="69">
      <t>ゼンネン</t>
    </rPh>
    <rPh sb="71" eb="73">
      <t>ゲンショウ</t>
    </rPh>
    <rPh sb="80" eb="81">
      <t>ノ</t>
    </rPh>
    <rPh sb="82" eb="86">
      <t>シュクハクシャスウ</t>
    </rPh>
    <rPh sb="87" eb="89">
      <t>ゼンネン</t>
    </rPh>
    <rPh sb="90" eb="92">
      <t>シタマワ</t>
    </rPh>
    <phoneticPr fontId="4"/>
  </si>
  <si>
    <t>延べ宿泊者数　:　宿泊旅行統計調査</t>
  </si>
  <si>
    <t>延べ宿泊者数　　  　　　  ：　平成29年観光統計・H30以降は「宿泊旅行統計調査」</t>
    <rPh sb="30" eb="32">
      <t>イコウ</t>
    </rPh>
    <phoneticPr fontId="4"/>
  </si>
  <si>
    <t>（1）　延べ宿泊者数</t>
  </si>
  <si>
    <t>（2）　日本人延べ宿泊者数</t>
  </si>
  <si>
    <t>（3）　外国人延べ宿泊者数</t>
  </si>
  <si>
    <t>2.　地域別の延べ宿泊者数</t>
  </si>
  <si>
    <t>3.　国籍 （出身地） 別外国人延べ宿泊者数</t>
  </si>
  <si>
    <t>（2）　過去10年の国籍 （出身地） 別外国人宿泊者数推移</t>
  </si>
  <si>
    <t>（2）　発地別宿泊者数</t>
  </si>
  <si>
    <t>○ 延べ宿泊者数</t>
  </si>
  <si>
    <t>延べ宿泊者数 ・・・ 旅行統計調査 ＞ 確定版 ＞ 第2表(年計) ＞ B列 ＝ 延べ宿泊者数</t>
  </si>
  <si>
    <t>▼宿泊者数</t>
  </si>
  <si>
    <t>延べ宿泊者数 ・・・ 延べ宿泊者数 - 外国人延べ宿泊者数</t>
  </si>
  <si>
    <t>延べ宿泊者数 ・・・ 旅行統計調査 ＞ 確定版 ＞ 第2表(年計) ＞ Q列 ＝ 外国人延べ宿泊者数</t>
  </si>
  <si>
    <t>延べ宿泊者数 ・・・ 旅行統計調査 ＞ 確定版 ＞ 参考第1表(年計) ＞ B～W列</t>
  </si>
  <si>
    <t>外国人延べ宿泊者数</t>
  </si>
  <si>
    <t>宿泊者数：</t>
    <phoneticPr fontId="4"/>
  </si>
  <si>
    <t>宿泊者数（実数）：</t>
    <rPh sb="5" eb="7">
      <t>ジッスウ</t>
    </rPh>
    <phoneticPr fontId="4"/>
  </si>
  <si>
    <t>①　日本人・外国人別延べ宿泊者数　[ 月別 ]</t>
  </si>
  <si>
    <t>　＊延べ宿泊者数</t>
  </si>
  <si>
    <t>①　延べ宿泊者数　［ 月別 ］</t>
  </si>
  <si>
    <t>②　地域別延べ宿泊者数の推移　［ 月別 ］</t>
  </si>
  <si>
    <t>延べ宿泊者数　：　宿泊旅行統計調査</t>
  </si>
  <si>
    <t>③　延べ宿泊者数の推移 （熊本県全体） ［ 月別 ］</t>
  </si>
  <si>
    <t>①　日本人延べ宿泊者数　［ 月別 ］</t>
  </si>
  <si>
    <t>②　外国人延べ宿泊者数　［ 月別 ］</t>
  </si>
  <si>
    <t>　＊外国人延べ宿泊者数</t>
  </si>
  <si>
    <t>③-1　延べ宿泊者数における地域別構成比（日本人）　［ 年間 ］</t>
    <rPh sb="16" eb="17">
      <t>ベツ</t>
    </rPh>
    <rPh sb="17" eb="20">
      <t>コウセイヒ</t>
    </rPh>
    <phoneticPr fontId="4"/>
  </si>
  <si>
    <t>③-2　延べ宿泊者数における地域別構成比 （外国人）　［ 年間 ］</t>
  </si>
  <si>
    <t>①　主要都道府県別延べ宿泊者数　［従業者数100人以上の施設，四半期］</t>
    <rPh sb="2" eb="4">
      <t>シュヨウ</t>
    </rPh>
    <rPh sb="4" eb="8">
      <t>トドウフケン</t>
    </rPh>
    <rPh sb="8" eb="9">
      <t>ベツ</t>
    </rPh>
    <rPh sb="9" eb="10">
      <t>ノ</t>
    </rPh>
    <rPh sb="31" eb="34">
      <t>シハンキ</t>
    </rPh>
    <phoneticPr fontId="4"/>
  </si>
  <si>
    <t>②　地域ブロック別延べ宿泊者数　［従業者数100人以上の施設，四半期］</t>
    <rPh sb="2" eb="4">
      <t>チイキ</t>
    </rPh>
    <rPh sb="8" eb="9">
      <t>ベツ</t>
    </rPh>
    <rPh sb="9" eb="10">
      <t>ノ</t>
    </rPh>
    <rPh sb="31" eb="34">
      <t>シハンキ</t>
    </rPh>
    <phoneticPr fontId="4"/>
  </si>
  <si>
    <t>延べ宿泊者数  　 ：　平成29年観光統計</t>
  </si>
  <si>
    <t>延べ宿泊者数  　 ：　宿泊旅行統計調査　・・・ 平成30年～</t>
  </si>
  <si>
    <t>延べ宿泊者数　:　宿泊旅行統計調査（年計）</t>
    <rPh sb="18" eb="19">
      <t>ネン</t>
    </rPh>
    <rPh sb="19" eb="20">
      <t>ケイ</t>
    </rPh>
    <phoneticPr fontId="4"/>
  </si>
  <si>
    <t>宿泊者数　：　宿泊旅行統計調査</t>
  </si>
  <si>
    <t>（4）　国籍 （出身地） 別外国人延べ宿泊者構成比 ［ 上位5ヵ国・地域 ］</t>
    <rPh sb="21" eb="22">
      <t>シャ</t>
    </rPh>
    <rPh sb="32" eb="33">
      <t>コク</t>
    </rPh>
    <rPh sb="34" eb="36">
      <t>チイキ</t>
    </rPh>
    <phoneticPr fontId="4"/>
  </si>
  <si>
    <t>（4）　国籍 （出身地） 別外国人延べ宿泊者構成比 ［ 上位5ヵ国・地域 ］</t>
    <rPh sb="21" eb="22">
      <t>シャ</t>
    </rPh>
    <rPh sb="32" eb="33">
      <t>コク</t>
    </rPh>
    <phoneticPr fontId="4"/>
  </si>
  <si>
    <t>（3）　過去10年の国籍 （出身地） 別外国人宿泊者構成比推移</t>
    <rPh sb="25" eb="26">
      <t>シャ</t>
    </rPh>
    <phoneticPr fontId="4"/>
  </si>
  <si>
    <t>県内・九州内に加えて、特に夏以降は九州外からの観光来訪者が増加し、延べ宿泊者数は前年を大きく上回った。インバウンドも10月以降、主に韓国・台湾等からの来訪が増加し、12月には2018年同月の約半数まで回復した。</t>
    <rPh sb="0" eb="2">
      <t>ケンナイ</t>
    </rPh>
    <rPh sb="3" eb="6">
      <t>キュウシュウナイ</t>
    </rPh>
    <rPh sb="7" eb="8">
      <t>クワ</t>
    </rPh>
    <rPh sb="11" eb="12">
      <t>トク</t>
    </rPh>
    <rPh sb="13" eb="14">
      <t>ナツ</t>
    </rPh>
    <rPh sb="14" eb="16">
      <t>イコウ</t>
    </rPh>
    <rPh sb="17" eb="19">
      <t>キュウシュウ</t>
    </rPh>
    <rPh sb="19" eb="20">
      <t>ガイ</t>
    </rPh>
    <rPh sb="23" eb="25">
      <t>カンコウ</t>
    </rPh>
    <rPh sb="25" eb="28">
      <t>ライホウシャ</t>
    </rPh>
    <rPh sb="29" eb="31">
      <t>ゾウカ</t>
    </rPh>
    <rPh sb="33" eb="34">
      <t>ノ</t>
    </rPh>
    <rPh sb="40" eb="42">
      <t>ゼンネン</t>
    </rPh>
    <rPh sb="43" eb="44">
      <t>オオ</t>
    </rPh>
    <rPh sb="46" eb="48">
      <t>ウワマワ</t>
    </rPh>
    <rPh sb="64" eb="65">
      <t>オモ</t>
    </rPh>
    <rPh sb="66" eb="68">
      <t>カンコク</t>
    </rPh>
    <rPh sb="69" eb="71">
      <t>タイワン</t>
    </rPh>
    <rPh sb="75" eb="77">
      <t>ライホウ</t>
    </rPh>
    <rPh sb="78" eb="80">
      <t>ゾウカ</t>
    </rPh>
    <rPh sb="84" eb="85">
      <t>ガツ</t>
    </rPh>
    <rPh sb="91" eb="92">
      <t>ネン</t>
    </rPh>
    <rPh sb="92" eb="94">
      <t>ドウゲツ</t>
    </rPh>
    <rPh sb="95" eb="96">
      <t>ヤク</t>
    </rPh>
    <rPh sb="96" eb="98">
      <t>ハンスウ</t>
    </rPh>
    <rPh sb="100" eb="102">
      <t>カイフク</t>
    </rPh>
    <phoneticPr fontId="4"/>
  </si>
  <si>
    <t>③　延べ宿泊者数の発地別構成比　［従業者数100人以上の施設，年間］</t>
    <rPh sb="2" eb="3">
      <t>ノ</t>
    </rPh>
    <rPh sb="4" eb="6">
      <t>シュクハク</t>
    </rPh>
    <rPh sb="6" eb="7">
      <t>シャ</t>
    </rPh>
    <rPh sb="7" eb="8">
      <t>カズ</t>
    </rPh>
    <rPh sb="9" eb="11">
      <t>ホッチ</t>
    </rPh>
    <rPh sb="11" eb="12">
      <t>ベツ</t>
    </rPh>
    <rPh sb="31" eb="33">
      <t>ネンカン</t>
    </rPh>
    <phoneticPr fontId="4"/>
  </si>
  <si>
    <t>延べ宿泊者</t>
    <rPh sb="4" eb="5">
      <t>シャ</t>
    </rPh>
    <phoneticPr fontId="4"/>
  </si>
  <si>
    <t>延べ日帰り客</t>
    <rPh sb="5" eb="6">
      <t>キャク</t>
    </rPh>
    <phoneticPr fontId="4"/>
  </si>
  <si>
    <t>消費額単価</t>
    <rPh sb="2" eb="3">
      <t>ガク</t>
    </rPh>
    <phoneticPr fontId="4"/>
  </si>
  <si>
    <t>　 尚、“受入団体数” は1旅程ごとの団体数で “宿泊者（実数）数” は実人数である。</t>
    <rPh sb="27" eb="28">
      <t>シャ</t>
    </rPh>
    <phoneticPr fontId="4"/>
  </si>
  <si>
    <t>宿泊者（実数）</t>
    <rPh sb="2" eb="3">
      <t>シャ</t>
    </rPh>
    <phoneticPr fontId="4"/>
  </si>
  <si>
    <t>“延べ宿泊者数” について</t>
    <phoneticPr fontId="4"/>
  </si>
  <si>
    <t>“延べ宿泊者数”  は 1人の宿泊者の泊数に応じてカウント する。</t>
    <rPh sb="15" eb="18">
      <t>シュクハクシャ</t>
    </rPh>
    <phoneticPr fontId="4"/>
  </si>
  <si>
    <t xml:space="preserve"> 例.　1人の宿泊者が3泊した場合、“3人（泊）” とカウントする。</t>
    <phoneticPr fontId="4"/>
  </si>
  <si>
    <t>　　　　＊外国人</t>
    <phoneticPr fontId="4"/>
  </si>
  <si>
    <t>　　　〈 用語説明（つづき） 〉</t>
    <phoneticPr fontId="4"/>
  </si>
  <si>
    <t>※ 農家民泊を含む団体数・宿泊者実人数</t>
    <rPh sb="15" eb="16">
      <t>シャ</t>
    </rPh>
    <phoneticPr fontId="4"/>
  </si>
  <si>
    <t>①　受入団体数・宿泊者数</t>
    <rPh sb="2" eb="3">
      <t>ウ</t>
    </rPh>
    <rPh sb="3" eb="4">
      <t>イ</t>
    </rPh>
    <rPh sb="4" eb="7">
      <t>ダンタイスウ</t>
    </rPh>
    <rPh sb="8" eb="11">
      <t>シュクハクシャ</t>
    </rPh>
    <rPh sb="11" eb="12">
      <t>スウ</t>
    </rPh>
    <phoneticPr fontId="4"/>
  </si>
  <si>
    <t>（2）　発地別宿泊者数</t>
    <rPh sb="10" eb="11">
      <t>スウ</t>
    </rPh>
    <phoneticPr fontId="4"/>
  </si>
  <si>
    <t>コロナ禍でも安定した工事需要（JASM（TSMC子会社）ほか半導体関連・立野ダム・阿蘇くまもと空港など）に加えて、今年は温泉など観光目的の宿泊が回復に向かった。延べ入込客数は、道の駅・直売所の利用者増加が大きく寄与した。</t>
    <rPh sb="6" eb="8">
      <t>アンテイ</t>
    </rPh>
    <rPh sb="10" eb="12">
      <t>コウジ</t>
    </rPh>
    <rPh sb="24" eb="27">
      <t>コガイシャ</t>
    </rPh>
    <rPh sb="30" eb="33">
      <t>ハンドウタイ</t>
    </rPh>
    <rPh sb="33" eb="35">
      <t>カンレン</t>
    </rPh>
    <rPh sb="36" eb="38">
      <t>タテノ</t>
    </rPh>
    <rPh sb="41" eb="43">
      <t>アソ</t>
    </rPh>
    <rPh sb="47" eb="49">
      <t>クウコウ</t>
    </rPh>
    <rPh sb="53" eb="54">
      <t>クワ</t>
    </rPh>
    <rPh sb="57" eb="59">
      <t>コンネン</t>
    </rPh>
    <rPh sb="60" eb="62">
      <t>オンセン</t>
    </rPh>
    <rPh sb="64" eb="66">
      <t>カンコウ</t>
    </rPh>
    <rPh sb="66" eb="68">
      <t>モクテキ</t>
    </rPh>
    <rPh sb="69" eb="71">
      <t>シュクハク</t>
    </rPh>
    <rPh sb="72" eb="74">
      <t>カイフク</t>
    </rPh>
    <rPh sb="75" eb="76">
      <t>ム</t>
    </rPh>
    <rPh sb="82" eb="84">
      <t>イリコミ</t>
    </rPh>
    <rPh sb="84" eb="86">
      <t>キャクスウ</t>
    </rPh>
    <rPh sb="88" eb="89">
      <t>ミチ</t>
    </rPh>
    <rPh sb="90" eb="91">
      <t>エキ</t>
    </rPh>
    <rPh sb="92" eb="95">
      <t>チョクバイジョ</t>
    </rPh>
    <rPh sb="96" eb="99">
      <t>リヨウシャ</t>
    </rPh>
    <rPh sb="99" eb="101">
      <t>ゾウカ</t>
    </rPh>
    <rPh sb="102" eb="103">
      <t>オオ</t>
    </rPh>
    <rPh sb="105" eb="107">
      <t>キヨ</t>
    </rPh>
    <phoneticPr fontId="4"/>
  </si>
  <si>
    <t>　※ 観光庁が実施する統計調査は、“日帰り客” を地域別に集計することが困難であるため、本ページでは掲載を見送っている。</t>
    <rPh sb="44" eb="45">
      <t>ホン</t>
    </rPh>
    <phoneticPr fontId="4"/>
  </si>
  <si>
    <t>コロナ禍でも堅調であった県内からの来訪に加えて、今年は県外からの来訪・宿泊が増加した。また、一棟貸し・グランピングなど多様な形態による宿泊施設のリニューアルも相次いでいる。</t>
    <rPh sb="3" eb="4">
      <t>カ</t>
    </rPh>
    <rPh sb="6" eb="8">
      <t>ケンチョウ</t>
    </rPh>
    <rPh sb="12" eb="14">
      <t>ケンナイ</t>
    </rPh>
    <rPh sb="17" eb="19">
      <t>ライホウ</t>
    </rPh>
    <rPh sb="20" eb="21">
      <t>クワ</t>
    </rPh>
    <rPh sb="24" eb="26">
      <t>コンネン</t>
    </rPh>
    <rPh sb="27" eb="29">
      <t>ケンガイ</t>
    </rPh>
    <rPh sb="32" eb="34">
      <t>ライホウ</t>
    </rPh>
    <rPh sb="35" eb="37">
      <t>シュクハク</t>
    </rPh>
    <rPh sb="38" eb="40">
      <t>ゾウカ</t>
    </rPh>
    <rPh sb="46" eb="48">
      <t>イットウ</t>
    </rPh>
    <rPh sb="48" eb="49">
      <t>ガ</t>
    </rPh>
    <rPh sb="59" eb="61">
      <t>タヨウ</t>
    </rPh>
    <rPh sb="62" eb="64">
      <t>ケイタイ</t>
    </rPh>
    <rPh sb="67" eb="69">
      <t>シュクハク</t>
    </rPh>
    <rPh sb="69" eb="71">
      <t>シセツ</t>
    </rPh>
    <rPh sb="79" eb="81">
      <t>アイツ</t>
    </rPh>
    <phoneticPr fontId="4"/>
  </si>
  <si>
    <t>　＊日本人延べ宿泊者数</t>
    <rPh sb="5" eb="6">
      <t>ノ</t>
    </rPh>
    <phoneticPr fontId="4"/>
  </si>
  <si>
    <t>　県全体の 「観光消費額単価」「観光消費額」</t>
    <rPh sb="11" eb="12">
      <t>ガク</t>
    </rPh>
    <phoneticPr fontId="4"/>
  </si>
  <si>
    <r>
      <t>　</t>
    </r>
    <r>
      <rPr>
        <sz val="10"/>
        <color theme="1"/>
        <rFont val="Microsoft JhengHei"/>
        <family val="1"/>
      </rPr>
      <t>└</t>
    </r>
    <r>
      <rPr>
        <sz val="10"/>
        <color theme="1"/>
        <rFont val="BIZ UDP明朝 Medium"/>
        <family val="1"/>
        <charset val="128"/>
        <scheme val="minor"/>
      </rPr>
      <t xml:space="preserve"> 日本人・外国人別、日帰り・宿泊別 に集計</t>
    </r>
    <rPh sb="18" eb="19">
      <t>ベツ</t>
    </rPh>
    <phoneticPr fontId="4"/>
  </si>
  <si>
    <t>　県全体の 「支出項目別観光消費額単価」</t>
    <rPh sb="7" eb="9">
      <t>シシュツ</t>
    </rPh>
    <rPh sb="9" eb="11">
      <t>コウモク</t>
    </rPh>
    <rPh sb="11" eb="12">
      <t>ベツ</t>
    </rPh>
    <rPh sb="16" eb="17">
      <t>ガク</t>
    </rPh>
    <phoneticPr fontId="4"/>
  </si>
  <si>
    <t>　県全体の 「延べ宿泊者数」「外国人延べ宿泊者数」「国籍 （出身地） 別宿泊者数」</t>
    <phoneticPr fontId="4"/>
  </si>
  <si>
    <t>　地域別の 「延べ宿泊者数」「外国人延べ宿泊者数」</t>
    <phoneticPr fontId="4"/>
  </si>
  <si>
    <r>
      <t>　</t>
    </r>
    <r>
      <rPr>
        <sz val="10"/>
        <color theme="1"/>
        <rFont val="Microsoft JhengHei"/>
        <family val="1"/>
      </rPr>
      <t>└</t>
    </r>
    <r>
      <rPr>
        <sz val="10"/>
        <color theme="1"/>
        <rFont val="BIZ UDP明朝 Medium"/>
        <family val="1"/>
        <charset val="128"/>
        <scheme val="minor"/>
      </rPr>
      <t xml:space="preserve"> 同調査の調査票情報の提供を受けて県が独自に推計</t>
    </r>
    <rPh sb="3" eb="4">
      <t>ドウ</t>
    </rPh>
    <rPh sb="4" eb="6">
      <t>チョウサ</t>
    </rPh>
    <phoneticPr fontId="4"/>
  </si>
  <si>
    <r>
      <t>　</t>
    </r>
    <r>
      <rPr>
        <sz val="10"/>
        <color theme="1"/>
        <rFont val="Microsoft JhengHei"/>
        <family val="1"/>
      </rPr>
      <t>└</t>
    </r>
    <r>
      <rPr>
        <sz val="10"/>
        <color theme="1"/>
        <rFont val="BIZ UDP明朝 Medium"/>
        <family val="1"/>
        <charset val="128"/>
        <scheme val="minor"/>
      </rPr>
      <t xml:space="preserve"> 月別、日本人・外国人別、国籍 （出身地） 別に集計</t>
    </r>
    <rPh sb="26" eb="28">
      <t>シュウケイ</t>
    </rPh>
    <phoneticPr fontId="4"/>
  </si>
  <si>
    <r>
      <t>　</t>
    </r>
    <r>
      <rPr>
        <sz val="10"/>
        <color theme="1"/>
        <rFont val="Microsoft JhengHei"/>
        <family val="1"/>
      </rPr>
      <t>└</t>
    </r>
    <r>
      <rPr>
        <sz val="10"/>
        <color theme="1"/>
        <rFont val="BIZ UDP明朝 Medium"/>
        <family val="1"/>
        <charset val="128"/>
        <scheme val="minor"/>
      </rPr>
      <t xml:space="preserve"> 同統計の調査データを基に県が独自に算出</t>
    </r>
    <rPh sb="3" eb="6">
      <t>ドウトウケイ</t>
    </rPh>
    <rPh sb="7" eb="9">
      <t>チョウサ</t>
    </rPh>
    <rPh sb="13" eb="14">
      <t>モト</t>
    </rPh>
    <rPh sb="15" eb="16">
      <t>ケン</t>
    </rPh>
    <rPh sb="17" eb="19">
      <t>ドクジ</t>
    </rPh>
    <rPh sb="20" eb="22">
      <t>サンシュツ</t>
    </rPh>
    <phoneticPr fontId="4"/>
  </si>
  <si>
    <t>　県全体及び地域別の 「日本人延べ宿泊者数」</t>
    <rPh sb="12" eb="15">
      <t>ニホンジン</t>
    </rPh>
    <phoneticPr fontId="4"/>
  </si>
  <si>
    <r>
      <t>　</t>
    </r>
    <r>
      <rPr>
        <sz val="10"/>
        <color theme="1"/>
        <rFont val="Microsoft JhengHei"/>
        <family val="1"/>
      </rPr>
      <t>└</t>
    </r>
    <r>
      <rPr>
        <sz val="10"/>
        <color theme="1"/>
        <rFont val="BIZ UDP明朝 Medium"/>
        <family val="1"/>
        <charset val="128"/>
        <scheme val="minor"/>
      </rPr>
      <t xml:space="preserve"> 県全体は観光庁集計、地域別は熊本県推計の結果に基づき、“延べ宿泊者数” から “外国人延べ宿泊</t>
    </r>
    <rPh sb="3" eb="6">
      <t>ケンゼンタイ</t>
    </rPh>
    <rPh sb="23" eb="25">
      <t>ケッカ</t>
    </rPh>
    <rPh sb="26" eb="27">
      <t>モト</t>
    </rPh>
    <phoneticPr fontId="4"/>
  </si>
  <si>
    <t>　　者数” を減算して算出</t>
    <phoneticPr fontId="4"/>
  </si>
  <si>
    <t>〈 補足　：　国内発地別延べ宿泊者数について 〉</t>
    <phoneticPr fontId="4"/>
  </si>
  <si>
    <t>〈 補足　：　国籍 （出身地） 別外国人延べ宿泊者数について 〉</t>
    <phoneticPr fontId="4"/>
  </si>
  <si>
    <t>　県内の観光地点等（観光地点、行祭事・イベント）のうち、非日常利用が多い（月１回以上の頻度で訪問する人数の割合が半分</t>
    <phoneticPr fontId="4"/>
  </si>
  <si>
    <t>＊延べ入込客数 　　　</t>
  </si>
  <si>
    <t>　　　〈 算出方法 〉</t>
    <rPh sb="5" eb="7">
      <t>サンシュツ</t>
    </rPh>
    <rPh sb="7" eb="9">
      <t>ホウホウ</t>
    </rPh>
    <phoneticPr fontId="4"/>
  </si>
  <si>
    <t>〈 用語説明 〉</t>
    <rPh sb="2" eb="4">
      <t>ヨウゴ</t>
    </rPh>
    <rPh sb="4" eb="6">
      <t>セツメイ</t>
    </rPh>
    <phoneticPr fontId="4"/>
  </si>
  <si>
    <t>　　　　県内の観光地点等（観光地点、行祭事・イベント）のうち、非日常利用が多い（月１回以上の頻度で訪問する人数の割合が半分</t>
    <phoneticPr fontId="4"/>
  </si>
  <si>
    <t>　　　　未満）と判断される地点かつ観光入込客数が年間１万人以上、もしくは特定月の観光入込客数が５千人以上である地点におけ</t>
    <rPh sb="18" eb="20">
      <t>チテン</t>
    </rPh>
    <rPh sb="21" eb="23">
      <t>カンコウ</t>
    </rPh>
    <rPh sb="23" eb="25">
      <t>シセツ</t>
    </rPh>
    <rPh sb="30" eb="31">
      <t>トウ</t>
    </rPh>
    <phoneticPr fontId="35"/>
  </si>
  <si>
    <t>　　　　る入込客数の総和。</t>
    <rPh sb="10" eb="12">
      <t>ソウワ</t>
    </rPh>
    <phoneticPr fontId="16"/>
  </si>
  <si>
    <t>　満）と判断される地点かつ観光入込客数が年間１万人以上、もしくは特定月の観光入込客数が５千人以上である地点におけ</t>
    <rPh sb="14" eb="16">
      <t>チテン</t>
    </rPh>
    <rPh sb="17" eb="19">
      <t>カンコウ</t>
    </rPh>
    <rPh sb="19" eb="21">
      <t>シセツ</t>
    </rPh>
    <rPh sb="26" eb="27">
      <t>トウ</t>
    </rPh>
    <phoneticPr fontId="35"/>
  </si>
  <si>
    <t>　る入込客数の総和。</t>
    <rPh sb="7" eb="9">
      <t>ソウワ</t>
    </rPh>
    <phoneticPr fontId="16"/>
  </si>
  <si>
    <t>＊観光消費額　　</t>
    <rPh sb="1" eb="6">
      <t>カンコウショウヒガク</t>
    </rPh>
    <phoneticPr fontId="4"/>
  </si>
  <si>
    <t>＊観光消費額単価　　</t>
    <rPh sb="1" eb="6">
      <t>カンコウショウヒガク</t>
    </rPh>
    <rPh sb="6" eb="8">
      <t>タンカ</t>
    </rPh>
    <phoneticPr fontId="4"/>
  </si>
  <si>
    <t xml:space="preserve">   “外国人延べ宿泊者数” は一致しない。イタリア・スペインは平成26年まで「その他」に含まれる。</t>
    <phoneticPr fontId="4"/>
  </si>
  <si>
    <t>　 構成比は端数処理（小数点以下第２位を四捨五入）をしていることから、合計は必ずしも100％とはならない。</t>
    <rPh sb="2" eb="5">
      <t>コウセイヒ</t>
    </rPh>
    <rPh sb="6" eb="10">
      <t>ハスウショリ</t>
    </rPh>
    <rPh sb="11" eb="14">
      <t>ショウスウテン</t>
    </rPh>
    <rPh sb="14" eb="16">
      <t>イカ</t>
    </rPh>
    <rPh sb="16" eb="17">
      <t>ダイ</t>
    </rPh>
    <rPh sb="18" eb="19">
      <t>イ</t>
    </rPh>
    <rPh sb="20" eb="24">
      <t>シシャゴニュウ</t>
    </rPh>
    <rPh sb="35" eb="37">
      <t>ゴウケイ</t>
    </rPh>
    <rPh sb="38" eb="39">
      <t>カナラ</t>
    </rPh>
    <phoneticPr fontId="4"/>
  </si>
  <si>
    <t>《参考》　観光庁「共通基準による観光入込客統計」</t>
    <rPh sb="5" eb="8">
      <t>カンコウチョウ</t>
    </rPh>
    <phoneticPr fontId="4"/>
  </si>
  <si>
    <t>《参考》　観光庁「宿泊旅行統計調査」</t>
    <rPh sb="5" eb="8">
      <t>カンコウチョウ</t>
    </rPh>
    <phoneticPr fontId="4"/>
  </si>
  <si>
    <t>　「観光入込客統計に関する共通基準」に基づいた都道府県等の入込客に関する調査結果をまとめ</t>
    <phoneticPr fontId="4"/>
  </si>
  <si>
    <t>ております。</t>
    <phoneticPr fontId="4"/>
  </si>
  <si>
    <t>3. 集計・公表する項目</t>
    <phoneticPr fontId="4"/>
  </si>
  <si>
    <t>1. 調査方法</t>
    <phoneticPr fontId="4"/>
  </si>
  <si>
    <t>《参考》 観光庁「共通基準による観光入込客統計」</t>
    <rPh sb="5" eb="8">
      <t>カンコウチョウ</t>
    </rPh>
    <phoneticPr fontId="4"/>
  </si>
  <si>
    <t>《参考》 観光庁「宿泊旅行統計調査」</t>
    <rPh sb="5" eb="8">
      <t>カンコウチョウ</t>
    </rPh>
    <phoneticPr fontId="4"/>
  </si>
  <si>
    <t>【 出典 】観光庁「宿泊旅行統計調査」</t>
    <phoneticPr fontId="4"/>
  </si>
  <si>
    <t>【 出典 】熊本県「観光地点等入込客数調査」</t>
    <rPh sb="6" eb="8">
      <t>クマモト</t>
    </rPh>
    <rPh sb="8" eb="9">
      <t>ケン</t>
    </rPh>
    <rPh sb="10" eb="12">
      <t>カンコウ</t>
    </rPh>
    <rPh sb="12" eb="14">
      <t>チテン</t>
    </rPh>
    <rPh sb="14" eb="15">
      <t>トウ</t>
    </rPh>
    <rPh sb="15" eb="17">
      <t>イリコミ</t>
    </rPh>
    <rPh sb="17" eb="18">
      <t>キャク</t>
    </rPh>
    <rPh sb="18" eb="19">
      <t>スウ</t>
    </rPh>
    <rPh sb="19" eb="21">
      <t>チョウサ</t>
    </rPh>
    <phoneticPr fontId="4"/>
  </si>
  <si>
    <t>　　　　　　　（観光庁「観光入込客統計に関する共通基準」に基づいて実施）</t>
    <phoneticPr fontId="4"/>
  </si>
  <si>
    <t xml:space="preserve">　　　査」 の調査票情報の提供を受け県独自に推計した値。 </t>
    <phoneticPr fontId="4"/>
  </si>
  <si>
    <t xml:space="preserve">　　　　　　観光庁「宿泊旅行統計調査」 の調査票情報の提供を受け県独自に推計した値。 </t>
    <phoneticPr fontId="4"/>
  </si>
  <si>
    <t>　　　宿泊施設に宿泊した延べ宿泊者数。合計は観光庁「宿泊旅行統計調査」による値。地域別は観光庁「宿泊旅行統計調</t>
    <rPh sb="40" eb="42">
      <t>チイキ</t>
    </rPh>
    <phoneticPr fontId="4"/>
  </si>
  <si>
    <t>　　　日本人の延べ宿泊者数。合計は、観光庁「宿泊旅行統計調査」による値。地域別は観光庁「宿泊旅行統計調査」 の調</t>
    <rPh sb="3" eb="5">
      <t>ニホン</t>
    </rPh>
    <rPh sb="36" eb="38">
      <t>チイキ</t>
    </rPh>
    <phoneticPr fontId="4"/>
  </si>
  <si>
    <t>　　　査票情報の提供を受け県独自に推計した“延べ宿泊者数”から “外国人延べ宿泊者数” を減算した値。</t>
    <phoneticPr fontId="4"/>
  </si>
  <si>
    <t>　　　　　　外国人（日本国内に住所を有しないもの）の延べ宿泊者数。合計は観光庁「宿泊旅行統計調査」による値。地域別は</t>
    <phoneticPr fontId="4"/>
  </si>
  <si>
    <t>　　　外国人（日本国内に住所を有しないもの）の延べ宿泊者数。合計は観光庁「宿泊旅行統計調査」による値。地域別は</t>
    <phoneticPr fontId="4"/>
  </si>
  <si>
    <t xml:space="preserve">　　　観光庁「宿泊旅行統計調査」 の調査票情報の提供を受け県独自に推計した値。 </t>
    <phoneticPr fontId="4"/>
  </si>
  <si>
    <t>　 観光庁「宿泊旅行統計調査」による値。国内発地 （都道府県） 別は従業者数100人以上の施設が調査対象であるため、国内</t>
    <phoneticPr fontId="4"/>
  </si>
  <si>
    <t>　 発地別の値と“日本人延べ宿泊者数”の値は一致しない。</t>
    <rPh sb="2" eb="4">
      <t>ホッチ</t>
    </rPh>
    <rPh sb="6" eb="7">
      <t>アタイ</t>
    </rPh>
    <rPh sb="20" eb="21">
      <t>アタイ</t>
    </rPh>
    <phoneticPr fontId="4"/>
  </si>
  <si>
    <t>　観光庁「宿泊旅行統計調査」による値。「その他」には国籍 （出身地）不詳を含む。</t>
    <rPh sb="22" eb="23">
      <t>タ</t>
    </rPh>
    <rPh sb="34" eb="36">
      <t>フショウ</t>
    </rPh>
    <rPh sb="37" eb="38">
      <t>フク</t>
    </rPh>
    <phoneticPr fontId="4"/>
  </si>
  <si>
    <t>　　観光庁「共通基準による観光入込客統計」による値。熊本県が実施する「観光地点等入込客数調査」、「観光</t>
    <rPh sb="2" eb="5">
      <t>カンコウチョウ</t>
    </rPh>
    <rPh sb="6" eb="10">
      <t>キョウツウキジュン</t>
    </rPh>
    <rPh sb="13" eb="20">
      <t>カンコウイリコミキャクトウケイ</t>
    </rPh>
    <rPh sb="24" eb="25">
      <t>アタイ</t>
    </rPh>
    <rPh sb="26" eb="29">
      <t>クマモトケン</t>
    </rPh>
    <rPh sb="30" eb="32">
      <t>ジッシ</t>
    </rPh>
    <rPh sb="35" eb="38">
      <t>カンコウチ</t>
    </rPh>
    <rPh sb="38" eb="39">
      <t>テン</t>
    </rPh>
    <rPh sb="39" eb="40">
      <t>トウ</t>
    </rPh>
    <rPh sb="40" eb="42">
      <t>イリコミ</t>
    </rPh>
    <rPh sb="42" eb="44">
      <t>キャクスウ</t>
    </rPh>
    <rPh sb="44" eb="46">
      <t>チョウサ</t>
    </rPh>
    <rPh sb="49" eb="51">
      <t>カンコウ</t>
    </rPh>
    <phoneticPr fontId="2"/>
  </si>
  <si>
    <t>　　地点パラメーター調査」、その他既存統計調査を基に算出した、県内の観光地点を訪問した観光入込客による</t>
    <rPh sb="16" eb="17">
      <t>タ</t>
    </rPh>
    <rPh sb="17" eb="19">
      <t>キゾン</t>
    </rPh>
    <rPh sb="19" eb="21">
      <t>トウケイ</t>
    </rPh>
    <rPh sb="21" eb="23">
      <t>チョウサ</t>
    </rPh>
    <rPh sb="24" eb="25">
      <t>モト</t>
    </rPh>
    <rPh sb="26" eb="28">
      <t>サンシュツ</t>
    </rPh>
    <rPh sb="31" eb="33">
      <t>ケンナイ</t>
    </rPh>
    <rPh sb="34" eb="36">
      <t>カンコウ</t>
    </rPh>
    <rPh sb="36" eb="38">
      <t>チテン</t>
    </rPh>
    <rPh sb="39" eb="41">
      <t>ホウモン</t>
    </rPh>
    <rPh sb="43" eb="45">
      <t>カンコウ</t>
    </rPh>
    <rPh sb="45" eb="47">
      <t>イリコミ</t>
    </rPh>
    <rPh sb="47" eb="48">
      <t>キャク</t>
    </rPh>
    <phoneticPr fontId="2"/>
  </si>
  <si>
    <t>　　消費額の総和（発地・宿泊日帰り・訪問目的別）。統計値は四半期ごとに算出し、年間値は観光消費額の４四</t>
    <rPh sb="25" eb="28">
      <t>トウケイチ</t>
    </rPh>
    <rPh sb="29" eb="32">
      <t>シハンキ</t>
    </rPh>
    <rPh sb="35" eb="37">
      <t>サンシュツ</t>
    </rPh>
    <rPh sb="39" eb="41">
      <t>ネンカン</t>
    </rPh>
    <rPh sb="41" eb="42">
      <t>チ</t>
    </rPh>
    <rPh sb="43" eb="45">
      <t>カンコウ</t>
    </rPh>
    <rPh sb="45" eb="48">
      <t>ショウヒガク</t>
    </rPh>
    <rPh sb="50" eb="51">
      <t>ヨン</t>
    </rPh>
    <phoneticPr fontId="2"/>
  </si>
  <si>
    <t>　　観光庁「共通基準による観光入込客統計」による値。熊本県が実施する「観光地点等入込客数調査」、「観光</t>
    <rPh sb="24" eb="25">
      <t>アタイ</t>
    </rPh>
    <phoneticPr fontId="4"/>
  </si>
  <si>
    <t>　　地点パラメーター調査」、 その他既存統計調査を基に算出した、県内の観光地点を訪問した観光入込客１人あ</t>
    <phoneticPr fontId="4"/>
  </si>
  <si>
    <t>　　たりの消費額単価（発地・宿泊日帰り・訪問目的別）。 統計値は四半期ごとに算出し、年間値は観光消費額の</t>
    <phoneticPr fontId="4"/>
  </si>
  <si>
    <t>　　 　都道府県内の観光地点及び行祭事・イベントに訪れた人数を、観光地点の管理者・行祭事・イベント</t>
    <phoneticPr fontId="4"/>
  </si>
  <si>
    <t>　　 　の実施者等の報告により調査。</t>
    <phoneticPr fontId="4"/>
  </si>
  <si>
    <t>　　 　都道府県内の観光地点を訪れた観光客を対象に、訪問地点数・観光地点消費額単価等について調査。</t>
    <phoneticPr fontId="4"/>
  </si>
  <si>
    <t>本統計表では、「共通基準による観光入込客統計」による「観光消費額単価」「観光消費額」のほか、「観光</t>
    <phoneticPr fontId="4"/>
  </si>
  <si>
    <t>地点等入込客数調査」にて取りまとめた観光地点の入込客数を11地域別に集計し、「延べ入込客数」として</t>
    <phoneticPr fontId="4"/>
  </si>
  <si>
    <t>掲載している。なお、「共通基準による観光入込客統計」で算出される観光入込客数は実人数であり、また</t>
    <phoneticPr fontId="4"/>
  </si>
  <si>
    <t>宿泊施設以外（キャンプ場・知人宅等）への宿泊者も含まれる。このため、本統計表の「延べ入込客数」や「延</t>
    <phoneticPr fontId="4"/>
  </si>
  <si>
    <t>べ宿泊者数」とは値が異なる。</t>
  </si>
  <si>
    <t>〈 補足　：本統計表の掲載指標について  〉</t>
    <rPh sb="2" eb="4">
      <t>ホソク</t>
    </rPh>
    <rPh sb="6" eb="7">
      <t>ホン</t>
    </rPh>
    <rPh sb="7" eb="10">
      <t>トウケイヒョウ</t>
    </rPh>
    <rPh sb="11" eb="13">
      <t>ケイサイ</t>
    </rPh>
    <rPh sb="13" eb="15">
      <t>シヒョウ</t>
    </rPh>
    <phoneticPr fontId="4"/>
  </si>
  <si>
    <t>延べ宿泊者数</t>
    <rPh sb="0" eb="1">
      <t>ノ</t>
    </rPh>
    <rPh sb="2" eb="6">
      <t>シュクハクシャスウ</t>
    </rPh>
    <phoneticPr fontId="4"/>
  </si>
  <si>
    <t>延べ入込客数</t>
    <rPh sb="0" eb="1">
      <t>ノ</t>
    </rPh>
    <rPh sb="2" eb="4">
      <t>イリコミ</t>
    </rPh>
    <rPh sb="4" eb="6">
      <t>キャクスウ</t>
    </rPh>
    <phoneticPr fontId="4"/>
  </si>
  <si>
    <t>観光消費額・
観光消費額単価</t>
    <rPh sb="0" eb="2">
      <t>カンコウ</t>
    </rPh>
    <rPh sb="2" eb="5">
      <t>ショウヒガク</t>
    </rPh>
    <rPh sb="7" eb="9">
      <t>カンコウ</t>
    </rPh>
    <rPh sb="9" eb="12">
      <t>ショウヒガク</t>
    </rPh>
    <rPh sb="12" eb="14">
      <t>タンカ</t>
    </rPh>
    <phoneticPr fontId="4"/>
  </si>
  <si>
    <t>観光庁「宿泊旅行統計調査」</t>
    <rPh sb="0" eb="3">
      <t>カンコウチョウ</t>
    </rPh>
    <rPh sb="4" eb="6">
      <t>シュクハク</t>
    </rPh>
    <rPh sb="6" eb="8">
      <t>リョコウ</t>
    </rPh>
    <rPh sb="8" eb="10">
      <t>トウケイ</t>
    </rPh>
    <rPh sb="10" eb="12">
      <t>チョウサ</t>
    </rPh>
    <phoneticPr fontId="4"/>
  </si>
  <si>
    <t>熊本県教育旅行受入促進協議会報告資料</t>
    <phoneticPr fontId="4"/>
  </si>
  <si>
    <t>熊本県全体</t>
    <rPh sb="0" eb="3">
      <t>クマモトケン</t>
    </rPh>
    <rPh sb="3" eb="5">
      <t>ゼンタイ</t>
    </rPh>
    <phoneticPr fontId="4"/>
  </si>
  <si>
    <t>熊本県「観光地点等入込客数調査」
（観光庁「観光入込客統計に関する共通基準」に基づいて実施）</t>
    <phoneticPr fontId="4"/>
  </si>
  <si>
    <t>観光庁「宿泊旅行統計調査」 の調査票情報の提供を受け
県独自に推計</t>
    <phoneticPr fontId="4"/>
  </si>
  <si>
    <t>観光庁「共通基準による
観光入込客統計」</t>
    <rPh sb="0" eb="3">
      <t>カンコウチョウ</t>
    </rPh>
    <rPh sb="4" eb="8">
      <t>キョウツウキジュン</t>
    </rPh>
    <rPh sb="12" eb="14">
      <t>カンコウ</t>
    </rPh>
    <rPh sb="14" eb="16">
      <t>イリコミ</t>
    </rPh>
    <rPh sb="16" eb="17">
      <t>キャク</t>
    </rPh>
    <rPh sb="17" eb="19">
      <t>トウケイ</t>
    </rPh>
    <phoneticPr fontId="4"/>
  </si>
  <si>
    <t>※ 過去の統計表からの調査方法変更については巻末 （P.50） を参照</t>
    <rPh sb="2" eb="4">
      <t>カコ</t>
    </rPh>
    <rPh sb="5" eb="8">
      <t>トウケイヒョウ</t>
    </rPh>
    <rPh sb="11" eb="13">
      <t>チョウサ</t>
    </rPh>
    <rPh sb="13" eb="15">
      <t>ホウホウ</t>
    </rPh>
    <rPh sb="15" eb="17">
      <t>ヘンコウ</t>
    </rPh>
    <rPh sb="22" eb="24">
      <t>カンマツ</t>
    </rPh>
    <rPh sb="33" eb="35">
      <t>サンショウ</t>
    </rPh>
    <phoneticPr fontId="4"/>
  </si>
  <si>
    <t>観光庁が実施・公表する統計調査、およびそれらの調査票・調査データを用いて県独自に</t>
    <rPh sb="7" eb="9">
      <t>コウヒョウ</t>
    </rPh>
    <rPh sb="13" eb="15">
      <t>チョウサ</t>
    </rPh>
    <rPh sb="23" eb="26">
      <t>チョウサヒョウ</t>
    </rPh>
    <rPh sb="27" eb="29">
      <t>チョウサ</t>
    </rPh>
    <rPh sb="33" eb="34">
      <t>モチ</t>
    </rPh>
    <rPh sb="36" eb="37">
      <t>ケン</t>
    </rPh>
    <rPh sb="37" eb="39">
      <t>ドクジ</t>
    </rPh>
    <phoneticPr fontId="4"/>
  </si>
  <si>
    <t>集計・推計した結果を中心に、以下の統計・資料等を取りまとめている。</t>
    <rPh sb="7" eb="9">
      <t>ケッカ</t>
    </rPh>
    <rPh sb="10" eb="12">
      <t>チュウシン</t>
    </rPh>
    <rPh sb="14" eb="16">
      <t>イカ</t>
    </rPh>
    <rPh sb="17" eb="19">
      <t>トウケイ</t>
    </rPh>
    <rPh sb="20" eb="22">
      <t>シリョウ</t>
    </rPh>
    <rPh sb="22" eb="23">
      <t>ナド</t>
    </rPh>
    <rPh sb="24" eb="25">
      <t>ト</t>
    </rPh>
    <phoneticPr fontId="4"/>
  </si>
  <si>
    <t>掲載指標</t>
    <rPh sb="0" eb="2">
      <t>ケイサイ</t>
    </rPh>
    <rPh sb="2" eb="4">
      <t>シヒョウ</t>
    </rPh>
    <phoneticPr fontId="4"/>
  </si>
  <si>
    <t>表　「熊本県観光統計表」掲載指標と出典</t>
    <rPh sb="0" eb="1">
      <t>ヒョウ</t>
    </rPh>
    <rPh sb="3" eb="6">
      <t>クマモトケン</t>
    </rPh>
    <rPh sb="6" eb="8">
      <t>カンコウ</t>
    </rPh>
    <rPh sb="8" eb="11">
      <t>トウケイヒョウ</t>
    </rPh>
    <rPh sb="12" eb="14">
      <t>ケイサイ</t>
    </rPh>
    <rPh sb="14" eb="16">
      <t>シヒョウ</t>
    </rPh>
    <rPh sb="17" eb="19">
      <t>シュッテン</t>
    </rPh>
    <phoneticPr fontId="4"/>
  </si>
  <si>
    <t>地域区分</t>
    <rPh sb="0" eb="2">
      <t>チイキ</t>
    </rPh>
    <rPh sb="2" eb="4">
      <t>クブン</t>
    </rPh>
    <phoneticPr fontId="4"/>
  </si>
  <si>
    <t>県内調査区分（11地域）別</t>
    <rPh sb="0" eb="2">
      <t>ケンナイ</t>
    </rPh>
    <rPh sb="2" eb="4">
      <t>チョウサ</t>
    </rPh>
    <rPh sb="4" eb="6">
      <t>クブン</t>
    </rPh>
    <rPh sb="9" eb="11">
      <t>チイキ</t>
    </rPh>
    <phoneticPr fontId="4"/>
  </si>
  <si>
    <t>※ 観光庁が実施する各統計調査の詳細は巻末 （P.48、49） を参照</t>
    <rPh sb="2" eb="5">
      <t>カンコウチョウ</t>
    </rPh>
    <rPh sb="6" eb="8">
      <t>ジッシ</t>
    </rPh>
    <phoneticPr fontId="4"/>
  </si>
  <si>
    <t>写真：</t>
    <rPh sb="0" eb="2">
      <t>シャシン</t>
    </rPh>
    <phoneticPr fontId="4"/>
  </si>
  <si>
    <t xml:space="preserve"> 左   【荒尾市】「野原八幡宮風流」を含む「風流踊」のユネスコ無形文化遺産への登録が決定（１１月３０日）</t>
    <rPh sb="1" eb="2">
      <t>ヒダリ</t>
    </rPh>
    <rPh sb="6" eb="9">
      <t>アラオシ</t>
    </rPh>
    <rPh sb="11" eb="13">
      <t>ノハラ</t>
    </rPh>
    <rPh sb="13" eb="16">
      <t>ハチマングウ</t>
    </rPh>
    <rPh sb="16" eb="18">
      <t>フウリュウ</t>
    </rPh>
    <rPh sb="20" eb="21">
      <t>フク</t>
    </rPh>
    <rPh sb="23" eb="26">
      <t>フウリュウオド</t>
    </rPh>
    <rPh sb="32" eb="38">
      <t>ムケイブンカイサン</t>
    </rPh>
    <rPh sb="40" eb="42">
      <t>トウロク</t>
    </rPh>
    <rPh sb="43" eb="45">
      <t>ケッテイ</t>
    </rPh>
    <rPh sb="48" eb="49">
      <t>ガツ</t>
    </rPh>
    <rPh sb="51" eb="52">
      <t>ニチ</t>
    </rPh>
    <phoneticPr fontId="4"/>
  </si>
  <si>
    <t>右下 【人吉市】令和２年７月豪雨で中止されていたラフティングが再開（６月５日）</t>
    <rPh sb="0" eb="2">
      <t>ミギシタ</t>
    </rPh>
    <rPh sb="4" eb="7">
      <t>ヒトヨシシ</t>
    </rPh>
    <rPh sb="8" eb="10">
      <t>レイワ</t>
    </rPh>
    <rPh sb="11" eb="12">
      <t>ネン</t>
    </rPh>
    <rPh sb="13" eb="14">
      <t>ガツ</t>
    </rPh>
    <rPh sb="14" eb="16">
      <t>ゴウウ</t>
    </rPh>
    <rPh sb="17" eb="19">
      <t>チュウシ</t>
    </rPh>
    <rPh sb="31" eb="33">
      <t>サイカイ</t>
    </rPh>
    <rPh sb="35" eb="36">
      <t>ガツ</t>
    </rPh>
    <rPh sb="37" eb="38">
      <t>ニチ</t>
    </rPh>
    <phoneticPr fontId="4"/>
  </si>
  <si>
    <t>新型コロナウイルス感染対策による行動制限が緩和されたことで、大型遊園地をはじめ各宿泊・集客施設で利用者が回復し、またイベントも再開されたことから、延べ宿泊者数・延べ入込客数いずれも前年から増加した。</t>
    <rPh sb="0" eb="2">
      <t>シンガタ</t>
    </rPh>
    <rPh sb="9" eb="13">
      <t>カンセンタイサク</t>
    </rPh>
    <rPh sb="16" eb="18">
      <t>コウドウ</t>
    </rPh>
    <rPh sb="18" eb="20">
      <t>セイゲン</t>
    </rPh>
    <rPh sb="21" eb="23">
      <t>カンワ</t>
    </rPh>
    <rPh sb="30" eb="32">
      <t>オオガタ</t>
    </rPh>
    <rPh sb="32" eb="35">
      <t>ユウエンチ</t>
    </rPh>
    <rPh sb="39" eb="40">
      <t>カク</t>
    </rPh>
    <rPh sb="40" eb="42">
      <t>シュクハク</t>
    </rPh>
    <rPh sb="43" eb="45">
      <t>シュウキャク</t>
    </rPh>
    <rPh sb="45" eb="47">
      <t>シセツ</t>
    </rPh>
    <rPh sb="48" eb="51">
      <t>リヨウシャ</t>
    </rPh>
    <rPh sb="52" eb="54">
      <t>カイフク</t>
    </rPh>
    <rPh sb="63" eb="65">
      <t>サイカイ</t>
    </rPh>
    <rPh sb="82" eb="84">
      <t>イリコミ</t>
    </rPh>
    <rPh sb="84" eb="86">
      <t>キャクスウ</t>
    </rPh>
    <rPh sb="90" eb="92">
      <t>ゼンネン</t>
    </rPh>
    <rPh sb="94" eb="96">
      <t>ゾウカ</t>
    </rPh>
    <phoneticPr fontId="4"/>
  </si>
  <si>
    <t>個人旅行による熊本県や福岡県からの宿泊が復調した一方、団体旅行による宿泊の回復が遅れている。延べ入込客数は、八千代座など主要観光施設では概ね前年を上回ったが、温泉施設のリニューアル工事により、全体では前年を下回った。</t>
    <rPh sb="7" eb="9">
      <t>クマモト</t>
    </rPh>
    <rPh sb="9" eb="10">
      <t>ケン</t>
    </rPh>
    <rPh sb="11" eb="14">
      <t>フクオカケン</t>
    </rPh>
    <rPh sb="20" eb="22">
      <t>フクチョウ</t>
    </rPh>
    <rPh sb="27" eb="29">
      <t>シュクハク</t>
    </rPh>
    <rPh sb="30" eb="32">
      <t>カイフク</t>
    </rPh>
    <rPh sb="33" eb="34">
      <t>オク</t>
    </rPh>
    <rPh sb="39" eb="43">
      <t>イリコミキャクスウ</t>
    </rPh>
    <rPh sb="50" eb="51">
      <t>ザ</t>
    </rPh>
    <rPh sb="53" eb="55">
      <t>シュヨウ</t>
    </rPh>
    <rPh sb="55" eb="57">
      <t>カンコウ</t>
    </rPh>
    <rPh sb="57" eb="59">
      <t>シセツ</t>
    </rPh>
    <rPh sb="61" eb="62">
      <t>オオム</t>
    </rPh>
    <rPh sb="63" eb="65">
      <t>ゼンネン</t>
    </rPh>
    <rPh sb="66" eb="68">
      <t>ウワマワ</t>
    </rPh>
    <rPh sb="72" eb="74">
      <t>オンヨク</t>
    </rPh>
    <rPh sb="74" eb="76">
      <t>シセツ</t>
    </rPh>
    <rPh sb="79" eb="81">
      <t>オンセン</t>
    </rPh>
    <rPh sb="83" eb="85">
      <t>コウジ</t>
    </rPh>
    <rPh sb="89" eb="91">
      <t>ゼンタイ</t>
    </rPh>
    <rPh sb="93" eb="95">
      <t>ゼンネン</t>
    </rPh>
    <rPh sb="96" eb="98">
      <t>シタマワ</t>
    </rPh>
    <phoneticPr fontId="4"/>
  </si>
  <si>
    <t>延べ宿泊者数は、九州内を中心とした観光需要に加えて、南九州自動車道工事をはじめ安定したビジネス需要により、前年並みとなった。延べ入込客数は、公園施設を中心に増加がみられ、前年を大幅に上回った。</t>
    <rPh sb="8" eb="11">
      <t>キュウシュウナイ</t>
    </rPh>
    <rPh sb="12" eb="14">
      <t>チュウシン</t>
    </rPh>
    <rPh sb="17" eb="19">
      <t>カンコウ</t>
    </rPh>
    <rPh sb="19" eb="21">
      <t>ジュヨウ</t>
    </rPh>
    <rPh sb="22" eb="23">
      <t>クワ</t>
    </rPh>
    <rPh sb="26" eb="29">
      <t>ミナミキュウシュウ</t>
    </rPh>
    <rPh sb="29" eb="32">
      <t>ジドウシャ</t>
    </rPh>
    <rPh sb="32" eb="33">
      <t>ドウ</t>
    </rPh>
    <rPh sb="33" eb="35">
      <t>コウジ</t>
    </rPh>
    <rPh sb="39" eb="41">
      <t>アンテイ</t>
    </rPh>
    <rPh sb="47" eb="49">
      <t>ジュヨウ</t>
    </rPh>
    <rPh sb="51" eb="52">
      <t>オオ</t>
    </rPh>
    <rPh sb="53" eb="54">
      <t>ナ</t>
    </rPh>
    <rPh sb="62" eb="66">
      <t>イリコミキャクスウ</t>
    </rPh>
    <rPh sb="70" eb="72">
      <t>シセツ</t>
    </rPh>
    <rPh sb="73" eb="75">
      <t>チュウシン</t>
    </rPh>
    <rPh sb="76" eb="78">
      <t>ゾウカ</t>
    </rPh>
    <rPh sb="85" eb="87">
      <t>ゼンネン</t>
    </rPh>
    <rPh sb="88" eb="90">
      <t>オオハバ</t>
    </rPh>
    <rPh sb="91" eb="93">
      <t>ウワマワ</t>
    </rPh>
    <phoneticPr fontId="4"/>
  </si>
  <si>
    <t>新型コロナウイルス感染対策による行動制限の緩和により、延べ宿泊者数・延べ入込客数ともに前年から増加した。なかでも、三角西港公園、おこしき館、不知火美術館（2022年4月リニューアルオープン）などで前年からの来場者数の増加がみられた。</t>
    <rPh sb="0" eb="2">
      <t>シンガタ</t>
    </rPh>
    <rPh sb="16" eb="18">
      <t>コウドウ</t>
    </rPh>
    <rPh sb="18" eb="20">
      <t>セイゲン</t>
    </rPh>
    <rPh sb="21" eb="23">
      <t>カンワ</t>
    </rPh>
    <rPh sb="27" eb="28">
      <t>ノ</t>
    </rPh>
    <rPh sb="29" eb="32">
      <t>シュクハクシャ</t>
    </rPh>
    <rPh sb="32" eb="33">
      <t>スウ</t>
    </rPh>
    <rPh sb="34" eb="35">
      <t>ノ</t>
    </rPh>
    <rPh sb="36" eb="40">
      <t>イリコミキャクスウ</t>
    </rPh>
    <rPh sb="43" eb="45">
      <t>ゼンネン</t>
    </rPh>
    <rPh sb="47" eb="49">
      <t>ゾウカ</t>
    </rPh>
    <rPh sb="57" eb="59">
      <t>ミスミ</t>
    </rPh>
    <rPh sb="68" eb="69">
      <t>カン</t>
    </rPh>
    <rPh sb="70" eb="73">
      <t>シラヌイ</t>
    </rPh>
    <rPh sb="73" eb="75">
      <t>ビジュツ</t>
    </rPh>
    <rPh sb="75" eb="76">
      <t>カン</t>
    </rPh>
    <rPh sb="81" eb="82">
      <t>ネン</t>
    </rPh>
    <rPh sb="83" eb="84">
      <t>ガツ</t>
    </rPh>
    <rPh sb="98" eb="100">
      <t>ゼンネン</t>
    </rPh>
    <rPh sb="103" eb="106">
      <t>ライジョウシャ</t>
    </rPh>
    <rPh sb="106" eb="107">
      <t>スウ</t>
    </rPh>
    <rPh sb="108" eb="110">
      <t>ゾウカ</t>
    </rPh>
    <phoneticPr fontId="4"/>
  </si>
  <si>
    <t>延べ宿泊者数は、旅行助成利用者を中心に、秋季に大きく増加した。延べ入込客数は、グランメッセ熊本をはじめとした各地でのイベント等の再開、通潤橋など集客施設の来訪者増加により、前年を大幅に上回った。</t>
    <rPh sb="2" eb="5">
      <t>シュクハクシャ</t>
    </rPh>
    <rPh sb="5" eb="6">
      <t>スウ</t>
    </rPh>
    <rPh sb="8" eb="10">
      <t>リョコウ</t>
    </rPh>
    <rPh sb="10" eb="12">
      <t>ジョセイ</t>
    </rPh>
    <rPh sb="12" eb="15">
      <t>リヨウシャ</t>
    </rPh>
    <rPh sb="16" eb="18">
      <t>チュウシン</t>
    </rPh>
    <rPh sb="20" eb="22">
      <t>シュウキ</t>
    </rPh>
    <rPh sb="23" eb="24">
      <t>オオ</t>
    </rPh>
    <rPh sb="26" eb="28">
      <t>ゾウカ</t>
    </rPh>
    <rPh sb="45" eb="47">
      <t>クマモト</t>
    </rPh>
    <rPh sb="54" eb="56">
      <t>カクチ</t>
    </rPh>
    <rPh sb="62" eb="63">
      <t>トウ</t>
    </rPh>
    <rPh sb="64" eb="66">
      <t>サイカイ</t>
    </rPh>
    <rPh sb="67" eb="70">
      <t>ツウジュンキョウ</t>
    </rPh>
    <rPh sb="72" eb="74">
      <t>シュウキャク</t>
    </rPh>
    <rPh sb="74" eb="76">
      <t>シセツ</t>
    </rPh>
    <rPh sb="77" eb="80">
      <t>ライホウシャ</t>
    </rPh>
    <rPh sb="80" eb="82">
      <t>ゾウカ</t>
    </rPh>
    <rPh sb="86" eb="88">
      <t>ゼンネン</t>
    </rPh>
    <rPh sb="89" eb="91">
      <t>オオハバ</t>
    </rPh>
    <rPh sb="92" eb="94">
      <t>ウワマワ</t>
    </rPh>
    <phoneticPr fontId="4"/>
  </si>
  <si>
    <t>　　　宿泊施設に宿泊した延べ宿泊者数。合計は観光庁「宿泊旅行統計調査」による値。地域別は観光庁「宿泊旅行統計調査」 の</t>
    <rPh sb="19" eb="21">
      <t>ゴウケイ</t>
    </rPh>
    <rPh sb="22" eb="25">
      <t>カンコウチョウ</t>
    </rPh>
    <rPh sb="26" eb="34">
      <t>シュクハクリョコウトウケイチョウサ</t>
    </rPh>
    <rPh sb="38" eb="39">
      <t>アタイ</t>
    </rPh>
    <phoneticPr fontId="4"/>
  </si>
  <si>
    <t>　　　調査票情報の提供を受け県独自に推計した値。</t>
    <phoneticPr fontId="4"/>
  </si>
  <si>
    <t>　　４四半期計と観光入込客数（実数）の４四半期計の除算から算出する。なお費用名目別は、同統計の調査デー</t>
    <rPh sb="36" eb="38">
      <t>ヒヨウ</t>
    </rPh>
    <rPh sb="38" eb="40">
      <t>メイモク</t>
    </rPh>
    <phoneticPr fontId="4"/>
  </si>
  <si>
    <t>　　半期計から算出する。なお、端数処理の関係から、観光消費額の内訳の合計は必ずしも全体と一致せず、構</t>
    <phoneticPr fontId="4"/>
  </si>
  <si>
    <t>　　四捨五入）。</t>
    <rPh sb="2" eb="6">
      <t>シシャゴニュウ</t>
    </rPh>
    <phoneticPr fontId="4"/>
  </si>
  <si>
    <t>　　成比の合計は必ずしも100％とはならない（観光消費額は小数点以下第１位、構成比は小数点以下第２位を</t>
    <rPh sb="3" eb="4">
      <t>ヒ</t>
    </rPh>
    <rPh sb="5" eb="7">
      <t>ゴウケイ</t>
    </rPh>
    <rPh sb="8" eb="9">
      <t>カナラ</t>
    </rPh>
    <phoneticPr fontId="4"/>
  </si>
  <si>
    <t>　　タを基に県が独自に算出。 また、端数処理の関係から、観光消費額単価の内訳の合計は必ずしも全体と一致</t>
    <rPh sb="18" eb="20">
      <t>ハスウ</t>
    </rPh>
    <rPh sb="20" eb="22">
      <t>ショリ</t>
    </rPh>
    <rPh sb="23" eb="25">
      <t>カンケイ</t>
    </rPh>
    <rPh sb="28" eb="30">
      <t>カンコウ</t>
    </rPh>
    <rPh sb="30" eb="33">
      <t>ショウヒガク</t>
    </rPh>
    <rPh sb="33" eb="35">
      <t>タンカ</t>
    </rPh>
    <rPh sb="36" eb="38">
      <t>ウチワケ</t>
    </rPh>
    <rPh sb="39" eb="41">
      <t>ゴウケイ</t>
    </rPh>
    <rPh sb="42" eb="43">
      <t>カナラ</t>
    </rPh>
    <rPh sb="46" eb="48">
      <t>ゼンタイ</t>
    </rPh>
    <rPh sb="49" eb="51">
      <t>イッチ</t>
    </rPh>
    <phoneticPr fontId="4"/>
  </si>
  <si>
    <t>　　せず、構成比の合計は必ずしも100％とはならない（観光消費額は小数点以下第１位、構成比は小数点以下</t>
    <rPh sb="7" eb="8">
      <t>ヒ</t>
    </rPh>
    <rPh sb="9" eb="11">
      <t>ゴウケイ</t>
    </rPh>
    <rPh sb="12" eb="13">
      <t>カナラ</t>
    </rPh>
    <phoneticPr fontId="4"/>
  </si>
  <si>
    <t>　　第２位を四捨五入）。</t>
    <rPh sb="6" eb="10">
      <t>シシャゴニュウ</t>
    </rPh>
    <phoneticPr fontId="4"/>
  </si>
  <si>
    <t xml:space="preserve"> 　 熊本県内の観光地点等（観光地点、行祭事・イベント）の入込客数調査結果。観光庁「観光入込客統計に関する共通基準」</t>
    <rPh sb="33" eb="35">
      <t>チョウサ</t>
    </rPh>
    <rPh sb="35" eb="37">
      <t>ケッカ</t>
    </rPh>
    <phoneticPr fontId="4"/>
  </si>
  <si>
    <t>　　に基づいて実施した熊本県「観光地点等入込客数調査」による値。（P48参照）</t>
    <rPh sb="36" eb="38">
      <t>サンショウ</t>
    </rPh>
    <phoneticPr fontId="4"/>
  </si>
  <si>
    <t xml:space="preserve"> 　 熊本県内の観光地点等（観光地点、行祭事・イベント）の入込客数調査結果。観光庁「観光入込客統計に関する共通基準」に</t>
    <rPh sb="33" eb="35">
      <t>チョウサ</t>
    </rPh>
    <rPh sb="35" eb="37">
      <t>ケッカ</t>
    </rPh>
    <phoneticPr fontId="4"/>
  </si>
  <si>
    <t>　　基づいて実施した熊本県「観光地点等入込客数調査」による値。（P48参照）</t>
    <phoneticPr fontId="4"/>
  </si>
  <si>
    <t>延べ宿泊者数は、観光需要は宿泊キャンペーン等で回復しつつあるが、復旧工事関係等のビジネス需要は前年からの反動減がみられ、全体でも前年を下回った。延べ入込客数は、くまモンポート八代の平日開園や温泉施設の利用者増などにより前年を上回った。</t>
    <rPh sb="13" eb="15">
      <t>シュクハク</t>
    </rPh>
    <rPh sb="32" eb="34">
      <t>フッキュウ</t>
    </rPh>
    <rPh sb="72" eb="73">
      <t>ノ</t>
    </rPh>
    <rPh sb="74" eb="78">
      <t>イリコミキャクスウ</t>
    </rPh>
    <rPh sb="87" eb="89">
      <t>ヤツシロ</t>
    </rPh>
    <rPh sb="90" eb="92">
      <t>ヘイジツ</t>
    </rPh>
    <rPh sb="95" eb="97">
      <t>オンセン</t>
    </rPh>
    <rPh sb="97" eb="99">
      <t>シセツ</t>
    </rPh>
    <rPh sb="100" eb="103">
      <t>リヨウシャ</t>
    </rPh>
    <rPh sb="103" eb="104">
      <t>ゾウ</t>
    </rPh>
    <rPh sb="109" eb="111">
      <t>ゼンネン</t>
    </rPh>
    <rPh sb="112" eb="114">
      <t>ウワマワ</t>
    </rPh>
    <phoneticPr fontId="4"/>
  </si>
  <si>
    <t>対2019年増減率</t>
    <phoneticPr fontId="4"/>
  </si>
  <si>
    <t>2019年</t>
    <rPh sb="4" eb="5">
      <t>ネン</t>
    </rPh>
    <phoneticPr fontId="4"/>
  </si>
  <si>
    <t>観光・ビジネス目的双方による来訪・宿泊需要の回復に加えて、宿泊キャンペーン、大型コンベンションの実施、イベントの再開により、延べ宿泊者数・延べ入込客数ともに前年を大きく上回った。また、10月の水際対策緩和以降は外国人の回復も目立っている。</t>
    <rPh sb="0" eb="2">
      <t>カンコウ</t>
    </rPh>
    <rPh sb="7" eb="9">
      <t>モクテキ</t>
    </rPh>
    <rPh sb="9" eb="11">
      <t>ソウホウ</t>
    </rPh>
    <rPh sb="14" eb="16">
      <t>ライホウ</t>
    </rPh>
    <rPh sb="17" eb="19">
      <t>シュクハク</t>
    </rPh>
    <rPh sb="19" eb="21">
      <t>ジュヨウ</t>
    </rPh>
    <rPh sb="22" eb="24">
      <t>カイフク</t>
    </rPh>
    <rPh sb="25" eb="26">
      <t>クワ</t>
    </rPh>
    <rPh sb="29" eb="31">
      <t>シュクハク</t>
    </rPh>
    <rPh sb="38" eb="40">
      <t>オオガタ</t>
    </rPh>
    <rPh sb="48" eb="50">
      <t>ジッシ</t>
    </rPh>
    <rPh sb="56" eb="58">
      <t>サイカイ</t>
    </rPh>
    <rPh sb="62" eb="63">
      <t>ノ</t>
    </rPh>
    <rPh sb="69" eb="70">
      <t>ノ</t>
    </rPh>
    <rPh sb="71" eb="73">
      <t>イリコミ</t>
    </rPh>
    <rPh sb="73" eb="75">
      <t>キャクスウ</t>
    </rPh>
    <rPh sb="78" eb="80">
      <t>ゼンネン</t>
    </rPh>
    <rPh sb="81" eb="82">
      <t>オオ</t>
    </rPh>
    <rPh sb="84" eb="86">
      <t>ウワマワ</t>
    </rPh>
    <rPh sb="94" eb="95">
      <t>ガツ</t>
    </rPh>
    <rPh sb="102" eb="104">
      <t>イコウ</t>
    </rPh>
    <rPh sb="105" eb="108">
      <t>ガイコクジン</t>
    </rPh>
    <rPh sb="109" eb="111">
      <t>カイフク</t>
    </rPh>
    <rPh sb="112" eb="114">
      <t>メダ</t>
    </rPh>
    <phoneticPr fontId="4"/>
  </si>
  <si>
    <t>右上 【八代市】くまモンポート八代完成後、初となる「にっぽん丸」の寄港（１月１４日）</t>
    <rPh sb="0" eb="2">
      <t>ミギウエ</t>
    </rPh>
    <rPh sb="4" eb="7">
      <t>ヤツシロシ</t>
    </rPh>
    <rPh sb="15" eb="17">
      <t>ヤツシロ</t>
    </rPh>
    <rPh sb="17" eb="20">
      <t>カンセイゴ</t>
    </rPh>
    <rPh sb="21" eb="22">
      <t>ハツ</t>
    </rPh>
    <rPh sb="30" eb="31">
      <t>マル</t>
    </rPh>
    <rPh sb="33" eb="35">
      <t>キコウ</t>
    </rPh>
    <rPh sb="37" eb="38">
      <t>ガツ</t>
    </rPh>
    <rPh sb="40" eb="41">
      <t>ニチ</t>
    </rPh>
    <phoneticPr fontId="4"/>
  </si>
  <si>
    <t>2.　地域別の延べ宿泊者数</t>
    <phoneticPr fontId="4"/>
  </si>
  <si>
    <t>　　　　平成31年（令和元年）の延べ宿泊客数に誤りがありました。そのため、正しい指標値に修正しました。</t>
    <rPh sb="10" eb="12">
      <t>レイワ</t>
    </rPh>
    <rPh sb="12" eb="14">
      <t>ガンネン</t>
    </rPh>
    <rPh sb="16" eb="17">
      <t>ノ</t>
    </rPh>
    <rPh sb="18" eb="21">
      <t>シュクハクキャク</t>
    </rPh>
    <rPh sb="21" eb="22">
      <t>スウ</t>
    </rPh>
    <rPh sb="23" eb="24">
      <t>アヤマ</t>
    </rPh>
    <phoneticPr fontId="4"/>
  </si>
  <si>
    <t>　　　〈 令和6年3月13日追記 〉</t>
    <phoneticPr fontId="4"/>
  </si>
  <si>
    <t>(令和6年11月26日修正版）</t>
    <phoneticPr fontId="4"/>
  </si>
  <si>
    <t>　2022年は新型コロナウイルス感染拡大による行動制限が緩和され、旅行マインドが上昇したことに加え、宿泊キャンペーンの実施、水際対策の緩和により、延べ宿泊者数・延べ入込客数・観光消費額がいずれも前年より増加した。
　第１四半期は、熊本県でも新型コロナウイルス感染症まん延防止等重点措置（期間：1/21～3/21、重点措置区域：熊本県全域）が適用されるなど、感染拡大による観光への影響がみられた。ただし第２四半期以降は、ワクチン接種の普及、重症化率が低い変異株への置き換わりを受けて、強い行動制限を伴わない感染対策へと移行し、７月には第７波、12月には第８波が到来したものの、観光への影響は小さくなった。　宿泊キャンペーンとしては、県による旅行助成事業「くまもと再発見の旅」（県民割）（2022年適用期間：～1/23、3/22～4/28、5/9～10/10）が昨年に続き実施された。まん延防止等重点措置を受けて予約・適用を一時停止したものの、3月には県民向けから再開し、4月には九州在住者も利用対象として追加された。そして10月には、観光庁「全国旅行支援」を受けて「くまもと再発見の旅（全国版）」（2022年適用期間：10/11～12/27）へと移行し、日本国内在住者が利用対象者となった。このほか、一部市町村による独自の宿泊キャンペーン実施、災害復旧工事やインフラ整備工事（立野ダム・南九州自動車道・本渡道路・阿蘇くまもと空港など）、そして台湾の半導体大手TSMCの進出をはじめとした半導体産業、および周辺産業の工事による宿泊需要もあり、2022年の延べ宿泊者数は2019年の82.5％の水準まで回復した。とりわけ、日本人延べ宿泊者数は92.6％の水準となり、月別では、９月～12月で2019年同月を上回った。インバウンドも、10月に外国人の入国制限が大幅に緩和され、以降、韓国など東アジアを中心に観光・ビジネス目的の来訪・宿泊の回復がみられた。
　宿泊以外でも、観光需要の回復とともに、日帰り・宿泊旅行による集客施設での入込も増加傾向にあり、加えて県内各地の祭事・イベントも徐々に再開となったことから、延べ入込客数も2019年の82.4％の水準まで回復している。
　教育旅行は、県内校の宿泊者数は減少したものの、県外校の宿泊者数が増加し、前年を上回っている。</t>
    <rPh sb="7" eb="9">
      <t>シンガタ</t>
    </rPh>
    <rPh sb="16" eb="18">
      <t>カンセン</t>
    </rPh>
    <rPh sb="18" eb="20">
      <t>カクダイ</t>
    </rPh>
    <rPh sb="23" eb="25">
      <t>コウドウ</t>
    </rPh>
    <rPh sb="25" eb="27">
      <t>セイゲン</t>
    </rPh>
    <rPh sb="28" eb="30">
      <t>カンワ</t>
    </rPh>
    <rPh sb="33" eb="35">
      <t>リョコウ</t>
    </rPh>
    <rPh sb="40" eb="42">
      <t>ジョウショウ</t>
    </rPh>
    <rPh sb="47" eb="48">
      <t>クワ</t>
    </rPh>
    <rPh sb="50" eb="52">
      <t>シュクハク</t>
    </rPh>
    <rPh sb="59" eb="61">
      <t>ジッシ</t>
    </rPh>
    <rPh sb="62" eb="64">
      <t>ミズギワ</t>
    </rPh>
    <rPh sb="64" eb="66">
      <t>タイサク</t>
    </rPh>
    <rPh sb="67" eb="69">
      <t>カンワ</t>
    </rPh>
    <rPh sb="73" eb="74">
      <t>ノ</t>
    </rPh>
    <rPh sb="75" eb="78">
      <t>シュクハクシャ</t>
    </rPh>
    <rPh sb="78" eb="79">
      <t>スウ</t>
    </rPh>
    <rPh sb="80" eb="81">
      <t>ノ</t>
    </rPh>
    <rPh sb="82" eb="84">
      <t>イリコミ</t>
    </rPh>
    <rPh sb="84" eb="86">
      <t>キャクスウ</t>
    </rPh>
    <rPh sb="87" eb="89">
      <t>カンコウ</t>
    </rPh>
    <rPh sb="89" eb="92">
      <t>ショウヒガク</t>
    </rPh>
    <rPh sb="101" eb="103">
      <t>ゾウカ</t>
    </rPh>
    <rPh sb="120" eb="122">
      <t>シンガタ</t>
    </rPh>
    <rPh sb="129" eb="132">
      <t>カンセンショウ</t>
    </rPh>
    <rPh sb="178" eb="180">
      <t>カンセン</t>
    </rPh>
    <rPh sb="180" eb="182">
      <t>カクダイ</t>
    </rPh>
    <rPh sb="185" eb="187">
      <t>カンコウ</t>
    </rPh>
    <rPh sb="189" eb="191">
      <t>エイキョウ</t>
    </rPh>
    <rPh sb="319" eb="321">
      <t>リョコウ</t>
    </rPh>
    <rPh sb="346" eb="347">
      <t>ネン</t>
    </rPh>
    <rPh sb="502" eb="503">
      <t>ネン</t>
    </rPh>
    <rPh sb="537" eb="539">
      <t>イチブ</t>
    </rPh>
    <rPh sb="539" eb="542">
      <t>シチョウソン</t>
    </rPh>
    <rPh sb="545" eb="547">
      <t>ドクジ</t>
    </rPh>
    <rPh sb="548" eb="550">
      <t>シュクハク</t>
    </rPh>
    <rPh sb="556" eb="558">
      <t>ジッシ</t>
    </rPh>
    <rPh sb="593" eb="595">
      <t>アソ</t>
    </rPh>
    <rPh sb="599" eb="601">
      <t>クウコウ</t>
    </rPh>
    <rPh sb="740" eb="741">
      <t>ガツ</t>
    </rPh>
    <rPh sb="942" eb="943">
      <t>コウ</t>
    </rPh>
    <rPh sb="963" eb="964">
      <t>シャ</t>
    </rPh>
    <rPh sb="964" eb="965">
      <t>スウ</t>
    </rPh>
    <phoneticPr fontId="4"/>
  </si>
  <si>
    <t>〈 令和6年11月26日追記 〉</t>
    <phoneticPr fontId="4"/>
  </si>
  <si>
    <t>令和4年の菊池地域・熊本県全体の延べ入込客数の指標値に誤りがありました。そのため、正しい指標値に修正しました。</t>
    <rPh sb="10" eb="13">
      <t>クマモトケン</t>
    </rPh>
    <rPh sb="13" eb="15">
      <t>ゼンタイ</t>
    </rPh>
    <phoneticPr fontId="4"/>
  </si>
  <si>
    <t>令和4年の菊池地域の延べ入込客数の指標値に誤りがありました。そのため、正しい指標値に修正しました。</t>
    <phoneticPr fontId="4"/>
  </si>
  <si>
    <t>〈 令和6年11月26日追記 〉令和4年の菊池地域・熊本県全体の延べ入込客数の指標値に誤りがありました。そのため、正しい</t>
    <rPh sb="12" eb="14">
      <t>ツイキ</t>
    </rPh>
    <rPh sb="16" eb="18">
      <t>レイワ</t>
    </rPh>
    <rPh sb="19" eb="20">
      <t>ネン</t>
    </rPh>
    <rPh sb="21" eb="25">
      <t>キクチチイキ</t>
    </rPh>
    <rPh sb="32" eb="33">
      <t>ノ</t>
    </rPh>
    <rPh sb="34" eb="35">
      <t>イ</t>
    </rPh>
    <rPh sb="35" eb="36">
      <t>コ</t>
    </rPh>
    <rPh sb="36" eb="38">
      <t>キャクスウ</t>
    </rPh>
    <rPh sb="39" eb="42">
      <t>シヒョウチ</t>
    </rPh>
    <rPh sb="43" eb="44">
      <t>アヤマ</t>
    </rPh>
    <rPh sb="57" eb="58">
      <t>タダ</t>
    </rPh>
    <phoneticPr fontId="4"/>
  </si>
  <si>
    <t>指標値に修正したものを、修正版として発行しています。</t>
    <phoneticPr fontId="4"/>
  </si>
  <si>
    <t>〈 令和6年3月13日追記 〉P29「2.地域別の延べ宿泊者数　（5）過去10年の動向」のうち、平成31年（令和元年）の指標値に</t>
    <rPh sb="11" eb="13">
      <t>ツイキ</t>
    </rPh>
    <phoneticPr fontId="4"/>
  </si>
  <si>
    <t>誤りがありました。そのため、正しい指標値に修正したものを、修正版として発行しています。</t>
    <rPh sb="14" eb="15">
      <t>タダ</t>
    </rPh>
    <rPh sb="17" eb="19">
      <t>シヒョウ</t>
    </rPh>
    <rPh sb="19" eb="20">
      <t>チ</t>
    </rPh>
    <rPh sb="21" eb="23">
      <t>シュウセイ</t>
    </rPh>
    <rPh sb="29" eb="32">
      <t>シュウセイバン</t>
    </rPh>
    <rPh sb="35" eb="37">
      <t>ハッコウ</t>
    </rPh>
    <phoneticPr fontId="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</si>
</sst>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76" formatCode="\+0.0\ %;\-0.0\ %"/>
    <numFmt numFmtId="177" formatCode="0.0%"/>
    <numFmt numFmtId="178" formatCode="#,##0.0,;[Red]\-#,##0.0,"/>
    <numFmt numFmtId="179" formatCode="&quot;平&quot;&quot;成&quot;0&quot;年&quot;"/>
    <numFmt numFmtId="180" formatCode="0&quot;月&quot;"/>
    <numFmt numFmtId="181" formatCode="0.0\ %"/>
    <numFmt numFmtId="182" formatCode="#,##0\ &quot;百&quot;&quot;万&quot;&quot;円&quot;;[Red]\-#,##0\ &quot;百&quot;&quot;万&quot;&quot;円&quot;"/>
    <numFmt numFmtId="183" formatCode="#,##0.0;[Red]\-#,##0.0"/>
    <numFmt numFmtId="184" formatCode="#,##0.0\ &quot;億&quot;&quot;円&quot;;[Red]\-#,##0.0\ &quot;億&quot;&quot;円&quot;"/>
    <numFmt numFmtId="185" formatCode="#,##0.0\ &quot;万&quot;&quot;人&quot;;[Red]\-#,##0.0\ &quot;万&quot;&quot;人&quot;"/>
    <numFmt numFmtId="186" formatCode="&quot;第&quot;\ 0\ &quot;位&quot;"/>
    <numFmt numFmtId="187" formatCode="ggge&quot;年&quot;"/>
    <numFmt numFmtId="188" formatCode="ge"/>
    <numFmt numFmtId="189" formatCode="0.0"/>
    <numFmt numFmtId="190" formatCode="#,##0;[Red]\-#,##0;&quot;-&quot;"/>
    <numFmt numFmtId="191" formatCode="0.0000"/>
  </numFmts>
  <fonts count="68" x14ac:knownFonts="1">
    <font>
      <sz val="10"/>
      <color theme="1"/>
      <name val="Meiryo UI"/>
      <family val="2"/>
      <charset val="128"/>
    </font>
    <font>
      <sz val="11"/>
      <color theme="1"/>
      <name val="BIZ UDP明朝 Medium"/>
      <family val="2"/>
      <charset val="128"/>
      <scheme val="minor"/>
    </font>
    <font>
      <sz val="11"/>
      <color theme="1"/>
      <name val="BIZ UDP明朝 Medium"/>
      <family val="2"/>
      <charset val="128"/>
      <scheme val="minor"/>
    </font>
    <font>
      <sz val="11"/>
      <color theme="1"/>
      <name val="BIZ UDP明朝 Medium"/>
      <family val="2"/>
      <charset val="128"/>
      <scheme val="minor"/>
    </font>
    <font>
      <sz val="6"/>
      <name val="Meiryo UI"/>
      <family val="2"/>
      <charset val="128"/>
    </font>
    <font>
      <sz val="36"/>
      <color theme="1"/>
      <name val="BIZ UDPゴシック"/>
      <family val="3"/>
      <charset val="128"/>
      <scheme val="major"/>
    </font>
    <font>
      <sz val="10"/>
      <color theme="1"/>
      <name val="BIZ UDP明朝 Medium"/>
      <family val="1"/>
      <charset val="128"/>
      <scheme val="minor"/>
    </font>
    <font>
      <sz val="40"/>
      <color theme="1"/>
      <name val="BIZ UDPゴシック"/>
      <family val="3"/>
      <charset val="128"/>
      <scheme val="major"/>
    </font>
    <font>
      <sz val="24"/>
      <color theme="1"/>
      <name val="BIZ UDPゴシック"/>
      <family val="3"/>
      <charset val="128"/>
      <scheme val="major"/>
    </font>
    <font>
      <sz val="12"/>
      <color theme="1"/>
      <name val="BIZ UDPゴシック"/>
      <family val="3"/>
      <charset val="128"/>
      <scheme val="major"/>
    </font>
    <font>
      <b/>
      <sz val="12"/>
      <color theme="1"/>
      <name val="BIZ UDPゴシック"/>
      <family val="3"/>
      <charset val="128"/>
      <scheme val="major"/>
    </font>
    <font>
      <sz val="8"/>
      <color theme="1"/>
      <name val="BIZ UDP明朝 Medium"/>
      <family val="1"/>
      <charset val="128"/>
      <scheme val="minor"/>
    </font>
    <font>
      <sz val="10"/>
      <color theme="1"/>
      <name val="Meiryo UI"/>
      <family val="2"/>
      <charset val="128"/>
    </font>
    <font>
      <sz val="9"/>
      <color theme="1"/>
      <name val="BIZ UDP明朝 Medium"/>
      <family val="1"/>
      <charset val="128"/>
      <scheme val="minor"/>
    </font>
    <font>
      <sz val="10"/>
      <name val="BIZ UDP明朝 Medium"/>
      <family val="1"/>
      <charset val="128"/>
      <scheme val="minor"/>
    </font>
    <font>
      <b/>
      <sz val="10"/>
      <color theme="1"/>
      <name val="BIZ UDP明朝 Medium"/>
      <family val="1"/>
      <charset val="128"/>
      <scheme val="minor"/>
    </font>
    <font>
      <b/>
      <u/>
      <sz val="10"/>
      <color theme="1"/>
      <name val="BIZ UDP明朝 Medium"/>
      <family val="1"/>
      <charset val="128"/>
      <scheme val="minor"/>
    </font>
    <font>
      <b/>
      <u/>
      <sz val="12"/>
      <color theme="1"/>
      <name val="BIZ UDPゴシック"/>
      <family val="3"/>
      <charset val="128"/>
      <scheme val="major"/>
    </font>
    <font>
      <sz val="8"/>
      <name val="BIZ UDP明朝 Medium"/>
      <family val="1"/>
      <charset val="128"/>
      <scheme val="minor"/>
    </font>
    <font>
      <b/>
      <sz val="12"/>
      <name val="BIZ UDPゴシック"/>
      <family val="3"/>
      <charset val="128"/>
      <scheme val="major"/>
    </font>
    <font>
      <sz val="12"/>
      <name val="BIZ UDPゴシック"/>
      <family val="3"/>
      <charset val="128"/>
      <scheme val="major"/>
    </font>
    <font>
      <sz val="10"/>
      <color theme="1"/>
      <name val="Meiryo UI"/>
      <family val="3"/>
      <charset val="128"/>
    </font>
    <font>
      <sz val="9"/>
      <color theme="1"/>
      <name val="Meiryo UI"/>
      <family val="3"/>
      <charset val="128"/>
    </font>
    <font>
      <sz val="10"/>
      <name val="Meiryo UI"/>
      <family val="3"/>
      <charset val="128"/>
    </font>
    <font>
      <sz val="11"/>
      <name val="BIZ UDPゴシック"/>
      <family val="3"/>
      <charset val="128"/>
      <scheme val="major"/>
    </font>
    <font>
      <sz val="11"/>
      <name val="BIZ UDP明朝 Medium"/>
      <family val="1"/>
      <charset val="128"/>
      <scheme val="minor"/>
    </font>
    <font>
      <b/>
      <sz val="12"/>
      <name val="BIZ UDP明朝 Medium"/>
      <family val="1"/>
      <charset val="128"/>
      <scheme val="minor"/>
    </font>
    <font>
      <sz val="12"/>
      <name val="BIZ UDP明朝 Medium"/>
      <family val="1"/>
      <charset val="128"/>
      <scheme val="minor"/>
    </font>
    <font>
      <b/>
      <sz val="11"/>
      <name val="BIZ UDPゴシック"/>
      <family val="3"/>
      <charset val="128"/>
      <scheme val="major"/>
    </font>
    <font>
      <sz val="8"/>
      <color theme="1"/>
      <name val="BIZ UDPゴシック"/>
      <family val="3"/>
      <charset val="128"/>
      <scheme val="major"/>
    </font>
    <font>
      <sz val="7"/>
      <color theme="1"/>
      <name val="BIZ UDP明朝 Medium"/>
      <family val="1"/>
      <charset val="128"/>
      <scheme val="minor"/>
    </font>
    <font>
      <u/>
      <sz val="10"/>
      <color theme="1"/>
      <name val="BIZ UDP明朝 Medium"/>
      <family val="1"/>
      <charset val="128"/>
      <scheme val="minor"/>
    </font>
    <font>
      <b/>
      <sz val="11"/>
      <color theme="1"/>
      <name val="BIZ UDP明朝 Medium"/>
      <family val="1"/>
      <charset val="128"/>
      <scheme val="minor"/>
    </font>
    <font>
      <b/>
      <sz val="11"/>
      <color theme="1"/>
      <name val="Meiryo UI"/>
      <family val="3"/>
      <charset val="128"/>
    </font>
    <font>
      <b/>
      <u/>
      <sz val="11"/>
      <color theme="1"/>
      <name val="BIZ UDP明朝 Medium"/>
      <family val="1"/>
      <charset val="128"/>
      <scheme val="minor"/>
    </font>
    <font>
      <sz val="6"/>
      <name val="BIZ UDP明朝 Medium"/>
      <family val="2"/>
      <charset val="128"/>
      <scheme val="minor"/>
    </font>
    <font>
      <sz val="10"/>
      <color rgb="FFFF0000"/>
      <name val="BIZ UDP明朝 Medium"/>
      <family val="1"/>
      <charset val="128"/>
      <scheme val="minor"/>
    </font>
    <font>
      <sz val="8"/>
      <color rgb="FF000000"/>
      <name val="BIZ UDP明朝 Medium"/>
      <family val="1"/>
      <charset val="128"/>
    </font>
    <font>
      <b/>
      <sz val="9"/>
      <color theme="1"/>
      <name val="BIZ UDP明朝 Medium"/>
      <family val="1"/>
      <charset val="128"/>
      <scheme val="minor"/>
    </font>
    <font>
      <sz val="8.5"/>
      <color theme="1"/>
      <name val="BIZ UDP明朝 Medium"/>
      <family val="1"/>
      <charset val="128"/>
      <scheme val="minor"/>
    </font>
    <font>
      <sz val="9"/>
      <color theme="0" tint="-4.9989318521683403E-2"/>
      <name val="Meiryo UI"/>
      <family val="3"/>
      <charset val="128"/>
    </font>
    <font>
      <strike/>
      <sz val="8"/>
      <color rgb="FFFF0000"/>
      <name val="BIZ UDP明朝 Medium"/>
      <family val="1"/>
      <charset val="128"/>
      <scheme val="minor"/>
    </font>
    <font>
      <sz val="8.5"/>
      <name val="BIZ UDP明朝 Medium"/>
      <family val="1"/>
      <charset val="128"/>
      <scheme val="minor"/>
    </font>
    <font>
      <sz val="7.5"/>
      <name val="BIZ UDP明朝 Medium"/>
      <family val="1"/>
      <charset val="128"/>
      <scheme val="minor"/>
    </font>
    <font>
      <sz val="9"/>
      <name val="BIZ UDP明朝 Medium"/>
      <family val="1"/>
      <charset val="128"/>
      <scheme val="minor"/>
    </font>
    <font>
      <sz val="10"/>
      <color rgb="FFFF0000"/>
      <name val="Meiryo UI"/>
      <family val="2"/>
      <charset val="128"/>
    </font>
    <font>
      <sz val="10"/>
      <color rgb="FFFF0000"/>
      <name val="Meiryo UI"/>
      <family val="3"/>
      <charset val="128"/>
    </font>
    <font>
      <sz val="10"/>
      <color rgb="FF000000"/>
      <name val="BIZ UDP明朝 Medium"/>
      <family val="1"/>
      <charset val="128"/>
    </font>
    <font>
      <sz val="8"/>
      <color rgb="FF0070C0"/>
      <name val="BIZ UDP明朝 Medium"/>
      <family val="1"/>
      <charset val="128"/>
    </font>
    <font>
      <sz val="12"/>
      <color rgb="FF000000"/>
      <name val="BIZ UDPゴシック"/>
      <family val="3"/>
      <charset val="128"/>
    </font>
    <font>
      <sz val="6"/>
      <color rgb="FF000000"/>
      <name val="BIZ UDP明朝 Medium"/>
      <family val="1"/>
      <charset val="128"/>
    </font>
    <font>
      <sz val="8"/>
      <color rgb="FF000000"/>
      <name val="BIZ UDPゴシック"/>
      <family val="3"/>
      <charset val="128"/>
    </font>
    <font>
      <sz val="8"/>
      <name val="BIZ UDP明朝 Medium"/>
      <family val="1"/>
      <charset val="128"/>
    </font>
    <font>
      <b/>
      <sz val="12"/>
      <color rgb="FF000000"/>
      <name val="BIZ UDPゴシック"/>
      <family val="3"/>
      <charset val="128"/>
    </font>
    <font>
      <sz val="28"/>
      <color theme="1"/>
      <name val="BIZ UDPゴシック"/>
      <family val="3"/>
      <charset val="128"/>
    </font>
    <font>
      <sz val="36"/>
      <color theme="1"/>
      <name val="BIZ UDPゴシック"/>
      <family val="3"/>
      <charset val="128"/>
    </font>
    <font>
      <sz val="10"/>
      <name val="Meiryo UI"/>
      <family val="2"/>
      <charset val="128"/>
    </font>
    <font>
      <sz val="8"/>
      <color rgb="FFFF0000"/>
      <name val="BIZ UDP明朝 Medium"/>
      <family val="1"/>
      <charset val="128"/>
    </font>
    <font>
      <sz val="10"/>
      <name val="BIZ UDP明朝 Medium"/>
      <family val="1"/>
      <scheme val="minor"/>
    </font>
    <font>
      <sz val="10"/>
      <color theme="1"/>
      <name val="Microsoft JhengHei"/>
      <family val="1"/>
    </font>
    <font>
      <sz val="9"/>
      <color theme="0" tint="-4.9989318521683403E-2"/>
      <name val="BIZ UDP明朝 Medium"/>
      <family val="1"/>
      <charset val="128"/>
      <scheme val="minor"/>
    </font>
    <font>
      <sz val="9"/>
      <color rgb="FF000000"/>
      <name val="BIZ UDP明朝 Medium"/>
      <family val="1"/>
      <charset val="128"/>
    </font>
    <font>
      <sz val="10.5"/>
      <name val="BIZ UDP明朝 Medium"/>
      <family val="1"/>
      <charset val="128"/>
      <scheme val="minor"/>
    </font>
    <font>
      <sz val="8"/>
      <color theme="1"/>
      <name val="BIZ UDP明朝 Medium"/>
      <family val="1"/>
      <scheme val="minor"/>
    </font>
    <font>
      <b/>
      <sz val="10"/>
      <color theme="1"/>
      <name val="BIZ UDPゴシック"/>
      <family val="3"/>
      <charset val="128"/>
      <scheme val="major"/>
    </font>
    <font>
      <sz val="10"/>
      <color theme="1"/>
      <name val="BIZ UDPゴシック"/>
      <family val="3"/>
      <charset val="128"/>
      <scheme val="major"/>
    </font>
    <font>
      <sz val="6"/>
      <color theme="1"/>
      <name val="BIZ UDPゴシック"/>
      <family val="3"/>
      <charset val="128"/>
      <scheme val="major"/>
    </font>
    <font>
      <b/>
      <sz val="10"/>
      <color theme="1"/>
      <name val="Meiryo UI"/>
      <family val="3"/>
      <charset val="128"/>
    </font>
  </fonts>
  <fills count="23">
    <fill>
      <patternFill patternType="none"/>
    </fill>
    <fill>
      <patternFill patternType="gray125"/>
    </fill>
    <fill>
      <patternFill patternType="solid">
        <fgColor theme="7" tint="0.79998168889431442"/>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E2EFDA"/>
        <bgColor rgb="FF000000"/>
      </patternFill>
    </fill>
    <fill>
      <patternFill patternType="solid">
        <fgColor rgb="FFDDEBF7"/>
        <bgColor rgb="FF000000"/>
      </patternFill>
    </fill>
    <fill>
      <patternFill patternType="solid">
        <fgColor rgb="FFFFF2CC"/>
        <bgColor rgb="FF000000"/>
      </patternFill>
    </fill>
    <fill>
      <patternFill patternType="solid">
        <fgColor rgb="FFFFDBDB"/>
        <bgColor rgb="FF000000"/>
      </patternFill>
    </fill>
    <fill>
      <patternFill patternType="solid">
        <fgColor rgb="FFD6DCE4"/>
        <bgColor rgb="FF000000"/>
      </patternFill>
    </fill>
    <fill>
      <patternFill patternType="solid">
        <fgColor rgb="FFC6E0B4"/>
        <bgColor rgb="FF000000"/>
      </patternFill>
    </fill>
    <fill>
      <patternFill patternType="solid">
        <fgColor rgb="FFBDD7EE"/>
        <bgColor rgb="FF000000"/>
      </patternFill>
    </fill>
    <fill>
      <patternFill patternType="solid">
        <fgColor rgb="FFFFE699"/>
        <bgColor rgb="FF000000"/>
      </patternFill>
    </fill>
    <fill>
      <patternFill patternType="solid">
        <fgColor rgb="FFFFB9B9"/>
        <bgColor rgb="FF000000"/>
      </patternFill>
    </fill>
    <fill>
      <patternFill patternType="solid">
        <fgColor rgb="FFACB9CA"/>
        <bgColor rgb="FF000000"/>
      </patternFill>
    </fill>
    <fill>
      <patternFill patternType="solid">
        <fgColor theme="9" tint="0.59999389629810485"/>
        <bgColor rgb="FF000000"/>
      </patternFill>
    </fill>
    <fill>
      <patternFill patternType="solid">
        <fgColor rgb="FFD6DCE4"/>
        <bgColor indexed="64"/>
      </patternFill>
    </fill>
    <fill>
      <patternFill patternType="solid">
        <fgColor rgb="FF94BEE4"/>
        <bgColor rgb="FF000000"/>
      </patternFill>
    </fill>
    <fill>
      <patternFill patternType="solid">
        <fgColor rgb="FFFFD757"/>
        <bgColor rgb="FF000000"/>
      </patternFill>
    </fill>
    <fill>
      <patternFill patternType="solid">
        <fgColor rgb="FFFF97A3"/>
        <bgColor rgb="FF000000"/>
      </patternFill>
    </fill>
    <fill>
      <patternFill patternType="solid">
        <fgColor theme="0"/>
        <bgColor indexed="64"/>
      </patternFill>
    </fill>
    <fill>
      <patternFill patternType="solid">
        <fgColor rgb="FFFFFF00"/>
        <bgColor indexed="64"/>
      </patternFill>
    </fill>
    <fill>
      <patternFill patternType="solid">
        <fgColor rgb="FFFFFF00"/>
        <bgColor rgb="FF000000"/>
      </patternFill>
    </fill>
  </fills>
  <borders count="26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hair">
        <color indexed="64"/>
      </top>
      <bottom style="thin">
        <color indexed="64"/>
      </bottom>
      <diagonal/>
    </border>
    <border>
      <left style="thin">
        <color indexed="64"/>
      </left>
      <right style="thin">
        <color indexed="64"/>
      </right>
      <top/>
      <bottom style="hair">
        <color indexed="64"/>
      </bottom>
      <diagonal/>
    </border>
    <border>
      <left style="thin">
        <color indexed="64"/>
      </left>
      <right style="thin">
        <color indexed="64"/>
      </right>
      <top style="hair">
        <color indexed="64"/>
      </top>
      <bottom style="double">
        <color indexed="64"/>
      </bottom>
      <diagonal/>
    </border>
    <border>
      <left style="thin">
        <color indexed="64"/>
      </left>
      <right style="thin">
        <color indexed="64"/>
      </right>
      <top style="double">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style="hair">
        <color indexed="64"/>
      </bottom>
      <diagonal/>
    </border>
    <border>
      <left style="thin">
        <color indexed="64"/>
      </left>
      <right style="thin">
        <color indexed="64"/>
      </right>
      <top style="hair">
        <color indexed="64"/>
      </top>
      <bottom style="medium">
        <color indexed="64"/>
      </bottom>
      <diagonal/>
    </border>
    <border>
      <left style="thin">
        <color indexed="64"/>
      </left>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right style="medium">
        <color indexed="64"/>
      </right>
      <top/>
      <bottom/>
      <diagonal/>
    </border>
    <border>
      <left/>
      <right style="medium">
        <color indexed="64"/>
      </right>
      <top style="hair">
        <color indexed="64"/>
      </top>
      <bottom style="medium">
        <color indexed="64"/>
      </bottom>
      <diagonal/>
    </border>
    <border>
      <left style="medium">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bottom style="double">
        <color indexed="64"/>
      </bottom>
      <diagonal/>
    </border>
    <border>
      <left style="medium">
        <color indexed="64"/>
      </left>
      <right style="thin">
        <color indexed="64"/>
      </right>
      <top/>
      <bottom style="medium">
        <color indexed="64"/>
      </bottom>
      <diagonal/>
    </border>
    <border>
      <left style="thin">
        <color theme="0" tint="-0.24994659260841701"/>
      </left>
      <right/>
      <top style="thin">
        <color theme="0" tint="-0.24994659260841701"/>
      </top>
      <bottom/>
      <diagonal/>
    </border>
    <border>
      <left/>
      <right/>
      <top style="thin">
        <color theme="0" tint="-0.24994659260841701"/>
      </top>
      <bottom/>
      <diagonal/>
    </border>
    <border>
      <left/>
      <right style="thin">
        <color theme="0" tint="-0.24994659260841701"/>
      </right>
      <top style="thin">
        <color theme="0" tint="-0.24994659260841701"/>
      </top>
      <bottom/>
      <diagonal/>
    </border>
    <border>
      <left style="thin">
        <color theme="0" tint="-0.24994659260841701"/>
      </left>
      <right/>
      <top/>
      <bottom/>
      <diagonal/>
    </border>
    <border>
      <left/>
      <right style="thin">
        <color theme="0" tint="-0.24994659260841701"/>
      </right>
      <top/>
      <bottom/>
      <diagonal/>
    </border>
    <border>
      <left style="thin">
        <color theme="0" tint="-0.24994659260841701"/>
      </left>
      <right/>
      <top/>
      <bottom style="thin">
        <color theme="0" tint="-0.24994659260841701"/>
      </bottom>
      <diagonal/>
    </border>
    <border>
      <left/>
      <right/>
      <top/>
      <bottom style="thin">
        <color theme="0" tint="-0.24994659260841701"/>
      </bottom>
      <diagonal/>
    </border>
    <border>
      <left/>
      <right style="thin">
        <color theme="0" tint="-0.24994659260841701"/>
      </right>
      <top/>
      <bottom style="thin">
        <color theme="0" tint="-0.24994659260841701"/>
      </bottom>
      <diagonal/>
    </border>
    <border>
      <left style="thin">
        <color indexed="64"/>
      </left>
      <right style="hair">
        <color indexed="64"/>
      </right>
      <top style="thin">
        <color indexed="64"/>
      </top>
      <bottom/>
      <diagonal/>
    </border>
    <border>
      <left style="hair">
        <color indexed="64"/>
      </left>
      <right style="hair">
        <color indexed="64"/>
      </right>
      <top style="thin">
        <color indexed="64"/>
      </top>
      <bottom/>
      <diagonal/>
    </border>
    <border>
      <left style="hair">
        <color indexed="64"/>
      </left>
      <right style="thin">
        <color indexed="64"/>
      </right>
      <top style="thin">
        <color indexed="64"/>
      </top>
      <bottom/>
      <diagonal/>
    </border>
    <border>
      <left style="thin">
        <color indexed="64"/>
      </left>
      <right style="hair">
        <color indexed="64"/>
      </right>
      <top/>
      <bottom style="hair">
        <color indexed="64"/>
      </bottom>
      <diagonal/>
    </border>
    <border>
      <left style="hair">
        <color indexed="64"/>
      </left>
      <right style="hair">
        <color indexed="64"/>
      </right>
      <top/>
      <bottom style="hair">
        <color indexed="64"/>
      </bottom>
      <diagonal/>
    </border>
    <border>
      <left style="hair">
        <color indexed="64"/>
      </left>
      <right style="thin">
        <color indexed="64"/>
      </right>
      <top/>
      <bottom style="hair">
        <color indexed="64"/>
      </bottom>
      <diagonal/>
    </border>
    <border>
      <left style="thin">
        <color indexed="64"/>
      </left>
      <right style="hair">
        <color indexed="64"/>
      </right>
      <top style="hair">
        <color indexed="64"/>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hair">
        <color indexed="64"/>
      </right>
      <top style="hair">
        <color indexed="64"/>
      </top>
      <bottom style="double">
        <color indexed="64"/>
      </bottom>
      <diagonal/>
    </border>
    <border>
      <left style="hair">
        <color indexed="64"/>
      </left>
      <right style="hair">
        <color indexed="64"/>
      </right>
      <top style="hair">
        <color indexed="64"/>
      </top>
      <bottom style="double">
        <color indexed="64"/>
      </bottom>
      <diagonal/>
    </border>
    <border>
      <left style="thin">
        <color indexed="64"/>
      </left>
      <right style="hair">
        <color indexed="64"/>
      </right>
      <top style="double">
        <color indexed="64"/>
      </top>
      <bottom/>
      <diagonal/>
    </border>
    <border>
      <left style="hair">
        <color indexed="64"/>
      </left>
      <right style="hair">
        <color indexed="64"/>
      </right>
      <top style="double">
        <color indexed="64"/>
      </top>
      <bottom/>
      <diagonal/>
    </border>
    <border>
      <left style="thin">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thin">
        <color indexed="64"/>
      </left>
      <right style="hair">
        <color indexed="64"/>
      </right>
      <top/>
      <bottom/>
      <diagonal/>
    </border>
    <border>
      <left style="hair">
        <color indexed="64"/>
      </left>
      <right style="hair">
        <color indexed="64"/>
      </right>
      <top/>
      <bottom/>
      <diagonal/>
    </border>
    <border>
      <left style="hair">
        <color indexed="64"/>
      </left>
      <right style="thin">
        <color indexed="64"/>
      </right>
      <top/>
      <bottom/>
      <diagonal/>
    </border>
    <border>
      <left style="thin">
        <color indexed="64"/>
      </left>
      <right style="thin">
        <color indexed="64"/>
      </right>
      <top style="hair">
        <color indexed="64"/>
      </top>
      <bottom/>
      <diagonal/>
    </border>
    <border>
      <left style="hair">
        <color indexed="64"/>
      </left>
      <right style="medium">
        <color indexed="64"/>
      </right>
      <top style="thin">
        <color indexed="64"/>
      </top>
      <bottom/>
      <diagonal/>
    </border>
    <border>
      <left style="hair">
        <color indexed="64"/>
      </left>
      <right style="medium">
        <color indexed="64"/>
      </right>
      <top/>
      <bottom style="hair">
        <color indexed="64"/>
      </bottom>
      <diagonal/>
    </border>
    <border>
      <left style="hair">
        <color indexed="64"/>
      </left>
      <right style="medium">
        <color indexed="64"/>
      </right>
      <top style="hair">
        <color indexed="64"/>
      </top>
      <bottom style="medium">
        <color indexed="64"/>
      </bottom>
      <diagonal/>
    </border>
    <border>
      <left style="medium">
        <color indexed="64"/>
      </left>
      <right style="hair">
        <color indexed="64"/>
      </right>
      <top style="thin">
        <color indexed="64"/>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medium">
        <color indexed="64"/>
      </right>
      <top/>
      <bottom/>
      <diagonal/>
    </border>
    <border>
      <left style="medium">
        <color indexed="64"/>
      </left>
      <right style="hair">
        <color indexed="64"/>
      </right>
      <top/>
      <bottom/>
      <diagonal/>
    </border>
    <border>
      <left style="medium">
        <color indexed="64"/>
      </left>
      <right style="thin">
        <color indexed="64"/>
      </right>
      <top style="medium">
        <color indexed="64"/>
      </top>
      <bottom/>
      <diagonal/>
    </border>
    <border>
      <left style="hair">
        <color indexed="64"/>
      </left>
      <right style="medium">
        <color indexed="64"/>
      </right>
      <top style="hair">
        <color indexed="64"/>
      </top>
      <bottom style="thin">
        <color indexed="64"/>
      </bottom>
      <diagonal/>
    </border>
    <border>
      <left style="medium">
        <color indexed="64"/>
      </left>
      <right style="hair">
        <color indexed="64"/>
      </right>
      <top style="hair">
        <color indexed="64"/>
      </top>
      <bottom style="thin">
        <color indexed="64"/>
      </bottom>
      <diagonal/>
    </border>
    <border>
      <left style="hair">
        <color indexed="64"/>
      </left>
      <right style="medium">
        <color indexed="64"/>
      </right>
      <top style="hair">
        <color indexed="64"/>
      </top>
      <bottom style="double">
        <color indexed="64"/>
      </bottom>
      <diagonal/>
    </border>
    <border>
      <left style="medium">
        <color indexed="64"/>
      </left>
      <right style="hair">
        <color indexed="64"/>
      </right>
      <top style="hair">
        <color indexed="64"/>
      </top>
      <bottom style="double">
        <color indexed="64"/>
      </bottom>
      <diagonal/>
    </border>
    <border>
      <left style="thin">
        <color indexed="64"/>
      </left>
      <right/>
      <top style="hair">
        <color indexed="64"/>
      </top>
      <bottom style="thin">
        <color indexed="64"/>
      </bottom>
      <diagonal/>
    </border>
    <border>
      <left/>
      <right style="medium">
        <color indexed="64"/>
      </right>
      <top style="hair">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style="hair">
        <color indexed="64"/>
      </right>
      <top style="medium">
        <color indexed="64"/>
      </top>
      <bottom style="thin">
        <color indexed="64"/>
      </bottom>
      <diagonal/>
    </border>
    <border>
      <left style="medium">
        <color indexed="64"/>
      </left>
      <right style="thin">
        <color indexed="64"/>
      </right>
      <top style="thin">
        <color indexed="64"/>
      </top>
      <bottom style="double">
        <color indexed="64"/>
      </bottom>
      <diagonal/>
    </border>
    <border>
      <left style="medium">
        <color indexed="64"/>
      </left>
      <right style="thin">
        <color indexed="64"/>
      </right>
      <top style="double">
        <color indexed="64"/>
      </top>
      <bottom style="double">
        <color indexed="64"/>
      </bottom>
      <diagonal/>
    </border>
    <border>
      <left style="medium">
        <color indexed="64"/>
      </left>
      <right style="thin">
        <color indexed="64"/>
      </right>
      <top style="double">
        <color indexed="64"/>
      </top>
      <bottom style="medium">
        <color indexed="64"/>
      </bottom>
      <diagonal/>
    </border>
    <border>
      <left style="hair">
        <color indexed="64"/>
      </left>
      <right style="medium">
        <color indexed="64"/>
      </right>
      <top style="double">
        <color indexed="64"/>
      </top>
      <bottom/>
      <diagonal/>
    </border>
    <border>
      <left style="medium">
        <color indexed="64"/>
      </left>
      <right style="hair">
        <color indexed="64"/>
      </right>
      <top style="double">
        <color indexed="64"/>
      </top>
      <bottom/>
      <diagonal/>
    </border>
    <border>
      <left style="thin">
        <color indexed="64"/>
      </left>
      <right style="medium">
        <color indexed="64"/>
      </right>
      <top/>
      <bottom/>
      <diagonal/>
    </border>
    <border>
      <left style="hair">
        <color indexed="64"/>
      </left>
      <right/>
      <top style="thin">
        <color indexed="64"/>
      </top>
      <bottom/>
      <diagonal/>
    </border>
    <border>
      <left style="hair">
        <color indexed="64"/>
      </left>
      <right/>
      <top/>
      <bottom style="hair">
        <color indexed="64"/>
      </bottom>
      <diagonal/>
    </border>
    <border>
      <left style="hair">
        <color indexed="64"/>
      </left>
      <right/>
      <top style="hair">
        <color indexed="64"/>
      </top>
      <bottom style="medium">
        <color indexed="64"/>
      </bottom>
      <diagonal/>
    </border>
    <border>
      <left style="medium">
        <color indexed="64"/>
      </left>
      <right style="thin">
        <color indexed="64"/>
      </right>
      <top/>
      <bottom style="hair">
        <color indexed="64"/>
      </bottom>
      <diagonal/>
    </border>
    <border>
      <left style="medium">
        <color indexed="64"/>
      </left>
      <right style="thin">
        <color indexed="64"/>
      </right>
      <top style="hair">
        <color indexed="64"/>
      </top>
      <bottom style="medium">
        <color indexed="64"/>
      </bottom>
      <diagonal/>
    </border>
    <border>
      <left style="thin">
        <color indexed="64"/>
      </left>
      <right style="thin">
        <color indexed="64"/>
      </right>
      <top/>
      <bottom style="medium">
        <color indexed="64"/>
      </bottom>
      <diagonal/>
    </border>
    <border>
      <left style="thin">
        <color indexed="64"/>
      </left>
      <right style="hair">
        <color indexed="64"/>
      </right>
      <top/>
      <bottom style="medium">
        <color indexed="64"/>
      </bottom>
      <diagonal/>
    </border>
    <border>
      <left style="hair">
        <color indexed="64"/>
      </left>
      <right style="hair">
        <color indexed="64"/>
      </right>
      <top/>
      <bottom style="medium">
        <color indexed="64"/>
      </bottom>
      <diagonal/>
    </border>
    <border>
      <left style="hair">
        <color indexed="64"/>
      </left>
      <right style="medium">
        <color indexed="64"/>
      </right>
      <top/>
      <bottom style="medium">
        <color indexed="64"/>
      </bottom>
      <diagonal/>
    </border>
    <border>
      <left style="medium">
        <color indexed="64"/>
      </left>
      <right style="hair">
        <color indexed="64"/>
      </right>
      <top/>
      <bottom style="medium">
        <color indexed="64"/>
      </bottom>
      <diagonal/>
    </border>
    <border>
      <left style="hair">
        <color indexed="64"/>
      </left>
      <right style="medium">
        <color indexed="64"/>
      </right>
      <top/>
      <bottom style="thin">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thin">
        <color indexed="64"/>
      </bottom>
      <diagonal/>
    </border>
    <border>
      <left style="thin">
        <color indexed="64"/>
      </left>
      <right style="medium">
        <color indexed="64"/>
      </right>
      <top/>
      <bottom style="medium">
        <color indexed="64"/>
      </bottom>
      <diagonal/>
    </border>
    <border>
      <left style="hair">
        <color indexed="64"/>
      </left>
      <right/>
      <top/>
      <bottom/>
      <diagonal/>
    </border>
    <border>
      <left style="double">
        <color indexed="64"/>
      </left>
      <right style="thin">
        <color indexed="64"/>
      </right>
      <top/>
      <bottom/>
      <diagonal/>
    </border>
    <border>
      <left style="double">
        <color indexed="64"/>
      </left>
      <right style="thin">
        <color indexed="64"/>
      </right>
      <top style="thin">
        <color indexed="64"/>
      </top>
      <bottom/>
      <diagonal/>
    </border>
    <border>
      <left style="double">
        <color indexed="64"/>
      </left>
      <right style="thin">
        <color indexed="64"/>
      </right>
      <top/>
      <bottom style="hair">
        <color indexed="64"/>
      </bottom>
      <diagonal/>
    </border>
    <border>
      <left style="double">
        <color indexed="64"/>
      </left>
      <right style="thin">
        <color indexed="64"/>
      </right>
      <top style="hair">
        <color indexed="64"/>
      </top>
      <bottom style="medium">
        <color indexed="64"/>
      </bottom>
      <diagonal/>
    </border>
    <border>
      <left style="double">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hair">
        <color indexed="64"/>
      </left>
      <right style="double">
        <color indexed="64"/>
      </right>
      <top style="medium">
        <color indexed="64"/>
      </top>
      <bottom/>
      <diagonal/>
    </border>
    <border>
      <left style="hair">
        <color indexed="64"/>
      </left>
      <right style="double">
        <color indexed="64"/>
      </right>
      <top/>
      <bottom style="thin">
        <color indexed="64"/>
      </bottom>
      <diagonal/>
    </border>
    <border>
      <left style="hair">
        <color indexed="64"/>
      </left>
      <right style="hair">
        <color indexed="64"/>
      </right>
      <top style="medium">
        <color indexed="64"/>
      </top>
      <bottom/>
      <diagonal/>
    </border>
    <border>
      <left style="medium">
        <color indexed="64"/>
      </left>
      <right style="hair">
        <color indexed="64"/>
      </right>
      <top/>
      <bottom style="thin">
        <color indexed="64"/>
      </bottom>
      <diagonal/>
    </border>
    <border>
      <left style="thin">
        <color indexed="64"/>
      </left>
      <right style="hair">
        <color indexed="64"/>
      </right>
      <top style="medium">
        <color indexed="64"/>
      </top>
      <bottom/>
      <diagonal/>
    </border>
    <border>
      <left style="thin">
        <color indexed="64"/>
      </left>
      <right style="thin">
        <color indexed="64"/>
      </right>
      <top style="thin">
        <color indexed="64"/>
      </top>
      <bottom style="hair">
        <color indexed="64"/>
      </bottom>
      <diagonal/>
    </border>
    <border>
      <left style="thin">
        <color indexed="64"/>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thin">
        <color indexed="64"/>
      </left>
      <right style="thin">
        <color indexed="64"/>
      </right>
      <top style="double">
        <color indexed="64"/>
      </top>
      <bottom style="hair">
        <color indexed="64"/>
      </bottom>
      <diagonal/>
    </border>
    <border>
      <left style="hair">
        <color indexed="64"/>
      </left>
      <right style="hair">
        <color indexed="64"/>
      </right>
      <top style="double">
        <color indexed="64"/>
      </top>
      <bottom style="hair">
        <color indexed="64"/>
      </bottom>
      <diagonal/>
    </border>
    <border>
      <left style="medium">
        <color indexed="64"/>
      </left>
      <right style="thin">
        <color indexed="64"/>
      </right>
      <top style="thin">
        <color indexed="64"/>
      </top>
      <bottom style="hair">
        <color indexed="64"/>
      </bottom>
      <diagonal/>
    </border>
    <border>
      <left style="hair">
        <color indexed="64"/>
      </left>
      <right style="medium">
        <color indexed="64"/>
      </right>
      <top style="thin">
        <color indexed="64"/>
      </top>
      <bottom style="hair">
        <color indexed="64"/>
      </bottom>
      <diagonal/>
    </border>
    <border>
      <left style="medium">
        <color indexed="64"/>
      </left>
      <right style="thin">
        <color indexed="64"/>
      </right>
      <top style="hair">
        <color indexed="64"/>
      </top>
      <bottom style="thin">
        <color indexed="64"/>
      </bottom>
      <diagonal/>
    </border>
    <border>
      <left style="hair">
        <color indexed="64"/>
      </left>
      <right style="medium">
        <color indexed="64"/>
      </right>
      <top style="double">
        <color indexed="64"/>
      </top>
      <bottom style="hair">
        <color indexed="64"/>
      </bottom>
      <diagonal/>
    </border>
    <border>
      <left style="double">
        <color indexed="64"/>
      </left>
      <right style="hair">
        <color indexed="64"/>
      </right>
      <top style="medium">
        <color indexed="64"/>
      </top>
      <bottom style="thin">
        <color indexed="64"/>
      </bottom>
      <diagonal/>
    </border>
    <border>
      <left style="double">
        <color indexed="64"/>
      </left>
      <right style="hair">
        <color indexed="64"/>
      </right>
      <top style="hair">
        <color indexed="64"/>
      </top>
      <bottom style="thin">
        <color indexed="64"/>
      </bottom>
      <diagonal/>
    </border>
    <border>
      <left style="double">
        <color indexed="64"/>
      </left>
      <right style="hair">
        <color indexed="64"/>
      </right>
      <top style="hair">
        <color indexed="64"/>
      </top>
      <bottom style="medium">
        <color indexed="64"/>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hair">
        <color indexed="64"/>
      </left>
      <right/>
      <top/>
      <bottom style="thin">
        <color indexed="64"/>
      </bottom>
      <diagonal/>
    </border>
    <border>
      <left style="double">
        <color indexed="64"/>
      </left>
      <right style="hair">
        <color indexed="64"/>
      </right>
      <top style="thin">
        <color indexed="64"/>
      </top>
      <bottom/>
      <diagonal/>
    </border>
    <border>
      <left style="thin">
        <color indexed="64"/>
      </left>
      <right style="thin">
        <color indexed="64"/>
      </right>
      <top/>
      <bottom style="double">
        <color indexed="64"/>
      </bottom>
      <diagonal/>
    </border>
    <border>
      <left style="thin">
        <color indexed="64"/>
      </left>
      <right style="hair">
        <color indexed="64"/>
      </right>
      <top/>
      <bottom style="double">
        <color indexed="64"/>
      </bottom>
      <diagonal/>
    </border>
    <border>
      <left style="hair">
        <color indexed="64"/>
      </left>
      <right style="hair">
        <color indexed="64"/>
      </right>
      <top/>
      <bottom style="double">
        <color indexed="64"/>
      </bottom>
      <diagonal/>
    </border>
    <border>
      <left style="hair">
        <color indexed="64"/>
      </left>
      <right style="medium">
        <color indexed="64"/>
      </right>
      <top/>
      <bottom style="double">
        <color indexed="64"/>
      </bottom>
      <diagonal/>
    </border>
    <border>
      <left style="thin">
        <color indexed="64"/>
      </left>
      <right style="thin">
        <color indexed="64"/>
      </right>
      <top style="double">
        <color indexed="64"/>
      </top>
      <bottom style="medium">
        <color indexed="64"/>
      </bottom>
      <diagonal/>
    </border>
    <border>
      <left style="thin">
        <color indexed="64"/>
      </left>
      <right style="hair">
        <color indexed="64"/>
      </right>
      <top style="double">
        <color indexed="64"/>
      </top>
      <bottom style="medium">
        <color indexed="64"/>
      </bottom>
      <diagonal/>
    </border>
    <border>
      <left style="hair">
        <color indexed="64"/>
      </left>
      <right style="hair">
        <color indexed="64"/>
      </right>
      <top style="double">
        <color indexed="64"/>
      </top>
      <bottom style="medium">
        <color indexed="64"/>
      </bottom>
      <diagonal/>
    </border>
    <border>
      <left style="hair">
        <color indexed="64"/>
      </left>
      <right style="medium">
        <color indexed="64"/>
      </right>
      <top style="double">
        <color indexed="64"/>
      </top>
      <bottom style="medium">
        <color indexed="64"/>
      </bottom>
      <diagonal/>
    </border>
    <border>
      <left style="hair">
        <color indexed="64"/>
      </left>
      <right style="medium">
        <color indexed="64"/>
      </right>
      <top style="thin">
        <color indexed="64"/>
      </top>
      <bottom style="thin">
        <color indexed="64"/>
      </bottom>
      <diagonal/>
    </border>
    <border>
      <left style="medium">
        <color indexed="64"/>
      </left>
      <right style="hair">
        <color indexed="64"/>
      </right>
      <top style="thin">
        <color indexed="64"/>
      </top>
      <bottom style="thin">
        <color indexed="64"/>
      </bottom>
      <diagonal/>
    </border>
    <border>
      <left style="thin">
        <color indexed="64"/>
      </left>
      <right/>
      <top style="medium">
        <color indexed="64"/>
      </top>
      <bottom style="thin">
        <color indexed="64"/>
      </bottom>
      <diagonal/>
    </border>
    <border>
      <left style="thin">
        <color indexed="64"/>
      </left>
      <right/>
      <top style="hair">
        <color indexed="64"/>
      </top>
      <bottom style="double">
        <color indexed="64"/>
      </bottom>
      <diagonal/>
    </border>
    <border>
      <left style="thin">
        <color indexed="64"/>
      </left>
      <right/>
      <top/>
      <bottom style="hair">
        <color indexed="64"/>
      </bottom>
      <diagonal/>
    </border>
    <border>
      <left style="hair">
        <color indexed="64"/>
      </left>
      <right style="double">
        <color indexed="64"/>
      </right>
      <top style="thin">
        <color indexed="64"/>
      </top>
      <bottom/>
      <diagonal/>
    </border>
    <border>
      <left style="thin">
        <color indexed="64"/>
      </left>
      <right/>
      <top style="double">
        <color indexed="64"/>
      </top>
      <bottom/>
      <diagonal/>
    </border>
    <border>
      <left/>
      <right style="medium">
        <color indexed="64"/>
      </right>
      <top/>
      <bottom style="hair">
        <color indexed="64"/>
      </bottom>
      <diagonal/>
    </border>
    <border>
      <left/>
      <right style="medium">
        <color indexed="64"/>
      </right>
      <top style="double">
        <color indexed="64"/>
      </top>
      <bottom/>
      <diagonal/>
    </border>
    <border>
      <left/>
      <right style="medium">
        <color indexed="64"/>
      </right>
      <top style="hair">
        <color indexed="64"/>
      </top>
      <bottom style="double">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top/>
      <bottom style="hair">
        <color indexed="64"/>
      </bottom>
      <diagonal/>
    </border>
    <border>
      <left style="hair">
        <color indexed="64"/>
      </left>
      <right/>
      <top style="medium">
        <color indexed="64"/>
      </top>
      <bottom/>
      <diagonal/>
    </border>
    <border>
      <left style="medium">
        <color indexed="64"/>
      </left>
      <right/>
      <top style="medium">
        <color indexed="64"/>
      </top>
      <bottom style="thin">
        <color indexed="64"/>
      </bottom>
      <diagonal/>
    </border>
    <border>
      <left style="medium">
        <color indexed="64"/>
      </left>
      <right/>
      <top style="medium">
        <color indexed="64"/>
      </top>
      <bottom/>
      <diagonal/>
    </border>
    <border>
      <left/>
      <right style="thin">
        <color indexed="64"/>
      </right>
      <top style="medium">
        <color indexed="64"/>
      </top>
      <bottom/>
      <diagonal/>
    </border>
    <border>
      <left style="medium">
        <color indexed="64"/>
      </left>
      <right/>
      <top/>
      <bottom style="thin">
        <color indexed="64"/>
      </bottom>
      <diagonal/>
    </border>
    <border>
      <left/>
      <right/>
      <top/>
      <bottom style="medium">
        <color indexed="64"/>
      </bottom>
      <diagonal/>
    </border>
    <border>
      <left style="hair">
        <color indexed="64"/>
      </left>
      <right/>
      <top style="medium">
        <color indexed="64"/>
      </top>
      <bottom style="thin">
        <color indexed="64"/>
      </bottom>
      <diagonal/>
    </border>
    <border>
      <left style="double">
        <color indexed="64"/>
      </left>
      <right style="medium">
        <color indexed="64"/>
      </right>
      <top style="medium">
        <color indexed="64"/>
      </top>
      <bottom style="thin">
        <color indexed="64"/>
      </bottom>
      <diagonal/>
    </border>
    <border>
      <left style="double">
        <color indexed="64"/>
      </left>
      <right style="medium">
        <color indexed="64"/>
      </right>
      <top style="thin">
        <color indexed="64"/>
      </top>
      <bottom/>
      <diagonal/>
    </border>
    <border>
      <left style="double">
        <color indexed="64"/>
      </left>
      <right style="medium">
        <color indexed="64"/>
      </right>
      <top/>
      <bottom style="hair">
        <color indexed="64"/>
      </bottom>
      <diagonal/>
    </border>
    <border>
      <left style="hair">
        <color indexed="64"/>
      </left>
      <right/>
      <top style="hair">
        <color indexed="64"/>
      </top>
      <bottom style="thin">
        <color indexed="64"/>
      </bottom>
      <diagonal/>
    </border>
    <border>
      <left style="double">
        <color indexed="64"/>
      </left>
      <right style="medium">
        <color indexed="64"/>
      </right>
      <top style="hair">
        <color indexed="64"/>
      </top>
      <bottom style="thin">
        <color indexed="64"/>
      </bottom>
      <diagonal/>
    </border>
    <border>
      <left style="hair">
        <color indexed="64"/>
      </left>
      <right/>
      <top style="hair">
        <color indexed="64"/>
      </top>
      <bottom style="double">
        <color indexed="64"/>
      </bottom>
      <diagonal/>
    </border>
    <border>
      <left style="double">
        <color indexed="64"/>
      </left>
      <right style="medium">
        <color indexed="64"/>
      </right>
      <top style="hair">
        <color indexed="64"/>
      </top>
      <bottom style="double">
        <color indexed="64"/>
      </bottom>
      <diagonal/>
    </border>
    <border>
      <left style="double">
        <color indexed="64"/>
      </left>
      <right style="medium">
        <color indexed="64"/>
      </right>
      <top style="hair">
        <color indexed="64"/>
      </top>
      <bottom style="medium">
        <color indexed="64"/>
      </bottom>
      <diagonal/>
    </border>
    <border>
      <left style="medium">
        <color indexed="64"/>
      </left>
      <right style="thin">
        <color indexed="64"/>
      </right>
      <top style="double">
        <color indexed="64"/>
      </top>
      <bottom/>
      <diagonal/>
    </border>
    <border>
      <left style="thin">
        <color theme="0" tint="-0.249977111117893"/>
      </left>
      <right/>
      <top style="thin">
        <color theme="0" tint="-0.249977111117893"/>
      </top>
      <bottom/>
      <diagonal/>
    </border>
    <border>
      <left/>
      <right/>
      <top style="thin">
        <color theme="0" tint="-0.249977111117893"/>
      </top>
      <bottom/>
      <diagonal/>
    </border>
    <border>
      <left/>
      <right style="thin">
        <color theme="0" tint="-0.249977111117893"/>
      </right>
      <top style="thin">
        <color theme="0" tint="-0.249977111117893"/>
      </top>
      <bottom/>
      <diagonal/>
    </border>
    <border>
      <left style="thin">
        <color theme="0" tint="-0.249977111117893"/>
      </left>
      <right/>
      <top/>
      <bottom/>
      <diagonal/>
    </border>
    <border>
      <left/>
      <right style="thin">
        <color theme="0" tint="-0.249977111117893"/>
      </right>
      <top/>
      <bottom/>
      <diagonal/>
    </border>
    <border>
      <left style="thin">
        <color theme="0" tint="-0.249977111117893"/>
      </left>
      <right/>
      <top/>
      <bottom style="thin">
        <color theme="0" tint="-0.249977111117893"/>
      </bottom>
      <diagonal/>
    </border>
    <border>
      <left/>
      <right/>
      <top/>
      <bottom style="thin">
        <color theme="0" tint="-0.249977111117893"/>
      </bottom>
      <diagonal/>
    </border>
    <border>
      <left/>
      <right style="thin">
        <color theme="0" tint="-0.249977111117893"/>
      </right>
      <top/>
      <bottom style="thin">
        <color theme="0" tint="-0.249977111117893"/>
      </bottom>
      <diagonal/>
    </border>
    <border>
      <left style="medium">
        <color indexed="64"/>
      </left>
      <right style="hair">
        <color indexed="64"/>
      </right>
      <top style="medium">
        <color indexed="64"/>
      </top>
      <bottom/>
      <diagonal/>
    </border>
    <border>
      <left style="medium">
        <color indexed="64"/>
      </left>
      <right style="hair">
        <color indexed="64"/>
      </right>
      <top style="double">
        <color indexed="64"/>
      </top>
      <bottom style="medium">
        <color indexed="64"/>
      </bottom>
      <diagonal/>
    </border>
    <border>
      <left/>
      <right style="hair">
        <color indexed="64"/>
      </right>
      <top style="thin">
        <color indexed="64"/>
      </top>
      <bottom style="thin">
        <color indexed="64"/>
      </bottom>
      <diagonal/>
    </border>
    <border>
      <left/>
      <right style="hair">
        <color indexed="64"/>
      </right>
      <top/>
      <bottom/>
      <diagonal/>
    </border>
    <border>
      <left/>
      <right style="hair">
        <color indexed="64"/>
      </right>
      <top/>
      <bottom style="thin">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right style="medium">
        <color indexed="64"/>
      </right>
      <top/>
      <bottom style="thin">
        <color indexed="64"/>
      </bottom>
      <diagonal/>
    </border>
    <border>
      <left style="thin">
        <color indexed="64"/>
      </left>
      <right/>
      <top/>
      <bottom style="medium">
        <color indexed="64"/>
      </bottom>
      <diagonal/>
    </border>
    <border>
      <left/>
      <right style="medium">
        <color indexed="64"/>
      </right>
      <top/>
      <bottom style="medium">
        <color indexed="64"/>
      </bottom>
      <diagonal/>
    </border>
    <border>
      <left style="hair">
        <color indexed="64"/>
      </left>
      <right/>
      <top/>
      <bottom style="medium">
        <color indexed="64"/>
      </bottom>
      <diagonal/>
    </border>
    <border>
      <left style="hair">
        <color indexed="64"/>
      </left>
      <right style="double">
        <color indexed="64"/>
      </right>
      <top/>
      <bottom style="hair">
        <color indexed="64"/>
      </bottom>
      <diagonal/>
    </border>
    <border>
      <left style="thin">
        <color indexed="64"/>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hair">
        <color indexed="64"/>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right style="thin">
        <color indexed="64"/>
      </right>
      <top style="hair">
        <color indexed="64"/>
      </top>
      <bottom style="hair">
        <color indexed="64"/>
      </bottom>
      <diagonal/>
    </border>
    <border>
      <left/>
      <right style="thin">
        <color indexed="64"/>
      </right>
      <top style="hair">
        <color indexed="64"/>
      </top>
      <bottom style="thin">
        <color indexed="64"/>
      </bottom>
      <diagonal/>
    </border>
    <border>
      <left style="thin">
        <color indexed="64"/>
      </left>
      <right style="thin">
        <color indexed="64"/>
      </right>
      <top style="hair">
        <color indexed="64"/>
      </top>
      <bottom style="hair">
        <color indexed="64"/>
      </bottom>
      <diagonal/>
    </border>
    <border>
      <left style="hair">
        <color indexed="64"/>
      </left>
      <right style="double">
        <color indexed="64"/>
      </right>
      <top style="medium">
        <color indexed="64"/>
      </top>
      <bottom style="thin">
        <color indexed="64"/>
      </bottom>
      <diagonal/>
    </border>
    <border>
      <left style="double">
        <color indexed="64"/>
      </left>
      <right style="hair">
        <color indexed="64"/>
      </right>
      <top/>
      <bottom style="hair">
        <color indexed="64"/>
      </bottom>
      <diagonal/>
    </border>
    <border>
      <left style="hair">
        <color indexed="64"/>
      </left>
      <right style="double">
        <color indexed="64"/>
      </right>
      <top style="hair">
        <color indexed="64"/>
      </top>
      <bottom style="thin">
        <color indexed="64"/>
      </bottom>
      <diagonal/>
    </border>
    <border>
      <left style="hair">
        <color indexed="64"/>
      </left>
      <right style="double">
        <color indexed="64"/>
      </right>
      <top/>
      <bottom/>
      <diagonal/>
    </border>
    <border>
      <left style="hair">
        <color indexed="64"/>
      </left>
      <right style="double">
        <color indexed="64"/>
      </right>
      <top style="hair">
        <color indexed="64"/>
      </top>
      <bottom style="medium">
        <color indexed="64"/>
      </bottom>
      <diagonal/>
    </border>
    <border>
      <left style="thin">
        <color indexed="64"/>
      </left>
      <right style="hair">
        <color indexed="64"/>
      </right>
      <top style="double">
        <color indexed="64"/>
      </top>
      <bottom style="hair">
        <color indexed="64"/>
      </bottom>
      <diagonal/>
    </border>
    <border>
      <left style="hair">
        <color indexed="64"/>
      </left>
      <right/>
      <top style="thin">
        <color indexed="64"/>
      </top>
      <bottom style="hair">
        <color indexed="64"/>
      </bottom>
      <diagonal/>
    </border>
    <border>
      <left style="hair">
        <color indexed="64"/>
      </left>
      <right/>
      <top style="double">
        <color indexed="64"/>
      </top>
      <bottom style="hair">
        <color indexed="64"/>
      </bottom>
      <diagonal/>
    </border>
    <border>
      <left style="medium">
        <color indexed="64"/>
      </left>
      <right style="hair">
        <color indexed="64"/>
      </right>
      <top style="thin">
        <color indexed="64"/>
      </top>
      <bottom style="hair">
        <color indexed="64"/>
      </bottom>
      <diagonal/>
    </border>
    <border>
      <left style="medium">
        <color indexed="64"/>
      </left>
      <right style="hair">
        <color indexed="64"/>
      </right>
      <top style="double">
        <color indexed="64"/>
      </top>
      <bottom style="hair">
        <color indexed="64"/>
      </bottom>
      <diagonal/>
    </border>
    <border>
      <left style="double">
        <color indexed="64"/>
      </left>
      <right style="medium">
        <color indexed="64"/>
      </right>
      <top/>
      <bottom/>
      <diagonal/>
    </border>
    <border>
      <left style="hair">
        <color indexed="64"/>
      </left>
      <right/>
      <top style="thin">
        <color indexed="64"/>
      </top>
      <bottom style="thin">
        <color indexed="64"/>
      </bottom>
      <diagonal/>
    </border>
    <border>
      <left style="hair">
        <color indexed="64"/>
      </left>
      <right/>
      <top style="double">
        <color indexed="64"/>
      </top>
      <bottom style="medium">
        <color indexed="64"/>
      </bottom>
      <diagonal/>
    </border>
    <border>
      <left/>
      <right style="hair">
        <color indexed="64"/>
      </right>
      <top style="medium">
        <color indexed="64"/>
      </top>
      <bottom style="thin">
        <color indexed="64"/>
      </bottom>
      <diagonal/>
    </border>
    <border>
      <left/>
      <right style="hair">
        <color indexed="64"/>
      </right>
      <top style="thin">
        <color indexed="64"/>
      </top>
      <bottom/>
      <diagonal/>
    </border>
    <border>
      <left/>
      <right style="hair">
        <color indexed="64"/>
      </right>
      <top style="double">
        <color indexed="64"/>
      </top>
      <bottom style="medium">
        <color indexed="64"/>
      </bottom>
      <diagonal/>
    </border>
    <border>
      <left style="double">
        <color indexed="64"/>
      </left>
      <right style="medium">
        <color indexed="64"/>
      </right>
      <top style="thin">
        <color indexed="64"/>
      </top>
      <bottom style="thin">
        <color indexed="64"/>
      </bottom>
      <diagonal/>
    </border>
    <border>
      <left style="double">
        <color indexed="64"/>
      </left>
      <right style="medium">
        <color indexed="64"/>
      </right>
      <top/>
      <bottom style="thin">
        <color indexed="64"/>
      </bottom>
      <diagonal/>
    </border>
    <border>
      <left style="double">
        <color indexed="64"/>
      </left>
      <right style="medium">
        <color indexed="64"/>
      </right>
      <top style="double">
        <color indexed="64"/>
      </top>
      <bottom style="medium">
        <color indexed="64"/>
      </bottom>
      <diagonal/>
    </border>
    <border>
      <left/>
      <right style="hair">
        <color indexed="64"/>
      </right>
      <top style="thin">
        <color indexed="64"/>
      </top>
      <bottom style="hair">
        <color indexed="64"/>
      </bottom>
      <diagonal/>
    </border>
    <border>
      <left/>
      <right style="hair">
        <color indexed="64"/>
      </right>
      <top style="hair">
        <color indexed="64"/>
      </top>
      <bottom style="thin">
        <color indexed="64"/>
      </bottom>
      <diagonal/>
    </border>
    <border>
      <left/>
      <right style="hair">
        <color indexed="64"/>
      </right>
      <top style="hair">
        <color indexed="64"/>
      </top>
      <bottom style="double">
        <color indexed="64"/>
      </bottom>
      <diagonal/>
    </border>
    <border>
      <left/>
      <right style="hair">
        <color indexed="64"/>
      </right>
      <top style="double">
        <color indexed="64"/>
      </top>
      <bottom style="hair">
        <color indexed="64"/>
      </bottom>
      <diagonal/>
    </border>
    <border>
      <left/>
      <right style="hair">
        <color indexed="64"/>
      </right>
      <top style="hair">
        <color indexed="64"/>
      </top>
      <bottom style="medium">
        <color indexed="64"/>
      </bottom>
      <diagonal/>
    </border>
    <border>
      <left style="double">
        <color indexed="64"/>
      </left>
      <right style="medium">
        <color indexed="64"/>
      </right>
      <top style="thin">
        <color indexed="64"/>
      </top>
      <bottom style="hair">
        <color indexed="64"/>
      </bottom>
      <diagonal/>
    </border>
    <border>
      <left style="double">
        <color indexed="64"/>
      </left>
      <right style="medium">
        <color indexed="64"/>
      </right>
      <top style="double">
        <color indexed="64"/>
      </top>
      <bottom style="hair">
        <color indexed="64"/>
      </bottom>
      <diagonal/>
    </border>
    <border>
      <left style="medium">
        <color indexed="64"/>
      </left>
      <right/>
      <top/>
      <bottom/>
      <diagonal/>
    </border>
    <border>
      <left style="hair">
        <color indexed="64"/>
      </left>
      <right style="double">
        <color indexed="64"/>
      </right>
      <top style="hair">
        <color indexed="64"/>
      </top>
      <bottom style="double">
        <color indexed="64"/>
      </bottom>
      <diagonal/>
    </border>
    <border>
      <left style="double">
        <color indexed="64"/>
      </left>
      <right style="hair">
        <color indexed="64"/>
      </right>
      <top style="hair">
        <color indexed="64"/>
      </top>
      <bottom style="double">
        <color indexed="64"/>
      </bottom>
      <diagonal/>
    </border>
    <border>
      <left style="thin">
        <color indexed="64"/>
      </left>
      <right style="dotted">
        <color indexed="64"/>
      </right>
      <top style="thin">
        <color indexed="64"/>
      </top>
      <bottom style="thin">
        <color indexed="64"/>
      </bottom>
      <diagonal/>
    </border>
    <border>
      <left style="dotted">
        <color indexed="64"/>
      </left>
      <right style="dotted">
        <color indexed="64"/>
      </right>
      <top style="thin">
        <color indexed="64"/>
      </top>
      <bottom style="thin">
        <color indexed="64"/>
      </bottom>
      <diagonal/>
    </border>
    <border>
      <left style="dotted">
        <color indexed="64"/>
      </left>
      <right style="thin">
        <color indexed="64"/>
      </right>
      <top style="thin">
        <color indexed="64"/>
      </top>
      <bottom style="thin">
        <color indexed="64"/>
      </bottom>
      <diagonal/>
    </border>
    <border>
      <left style="dotted">
        <color indexed="64"/>
      </left>
      <right/>
      <top style="thin">
        <color indexed="64"/>
      </top>
      <bottom style="thin">
        <color indexed="64"/>
      </bottom>
      <diagonal/>
    </border>
    <border>
      <left/>
      <right/>
      <top style="medium">
        <color indexed="64"/>
      </top>
      <bottom/>
      <diagonal/>
    </border>
    <border>
      <left style="hair">
        <color indexed="64"/>
      </left>
      <right style="double">
        <color indexed="64"/>
      </right>
      <top style="double">
        <color indexed="64"/>
      </top>
      <bottom/>
      <diagonal/>
    </border>
    <border>
      <left style="double">
        <color indexed="64"/>
      </left>
      <right style="hair">
        <color indexed="64"/>
      </right>
      <top style="double">
        <color indexed="64"/>
      </top>
      <bottom/>
      <diagonal/>
    </border>
    <border>
      <left style="thin">
        <color indexed="64"/>
      </left>
      <right style="hair">
        <color indexed="64"/>
      </right>
      <top style="hair">
        <color indexed="64"/>
      </top>
      <bottom/>
      <diagonal/>
    </border>
    <border>
      <left style="hair">
        <color indexed="64"/>
      </left>
      <right style="hair">
        <color indexed="64"/>
      </right>
      <top style="hair">
        <color indexed="64"/>
      </top>
      <bottom/>
      <diagonal/>
    </border>
    <border>
      <left style="hair">
        <color indexed="64"/>
      </left>
      <right/>
      <top style="hair">
        <color indexed="64"/>
      </top>
      <bottom/>
      <diagonal/>
    </border>
    <border>
      <left style="double">
        <color indexed="64"/>
      </left>
      <right style="medium">
        <color indexed="64"/>
      </right>
      <top style="hair">
        <color indexed="64"/>
      </top>
      <bottom/>
      <diagonal/>
    </border>
    <border>
      <left style="double">
        <color indexed="64"/>
      </left>
      <right style="medium">
        <color indexed="64"/>
      </right>
      <top style="double">
        <color indexed="64"/>
      </top>
      <bottom/>
      <diagonal/>
    </border>
    <border>
      <left style="thin">
        <color rgb="FFBFBFBF"/>
      </left>
      <right style="thin">
        <color rgb="FFBFBFBF"/>
      </right>
      <top style="thin">
        <color rgb="FFBFBFBF"/>
      </top>
      <bottom style="thin">
        <color rgb="FFBFBFBF"/>
      </bottom>
      <diagonal/>
    </border>
    <border>
      <left/>
      <right style="medium">
        <color indexed="64"/>
      </right>
      <top style="thin">
        <color indexed="64"/>
      </top>
      <bottom style="hair">
        <color indexed="64"/>
      </bottom>
      <diagonal/>
    </border>
    <border>
      <left/>
      <right style="thin">
        <color indexed="64"/>
      </right>
      <top/>
      <bottom style="hair">
        <color indexed="64"/>
      </bottom>
      <diagonal/>
    </border>
    <border>
      <left style="hair">
        <color indexed="64"/>
      </left>
      <right style="double">
        <color indexed="64"/>
      </right>
      <top/>
      <bottom style="medium">
        <color indexed="64"/>
      </bottom>
      <diagonal/>
    </border>
    <border>
      <left style="double">
        <color indexed="64"/>
      </left>
      <right style="thin">
        <color indexed="64"/>
      </right>
      <top/>
      <bottom style="medium">
        <color indexed="64"/>
      </bottom>
      <diagonal/>
    </border>
    <border>
      <left style="thin">
        <color indexed="64"/>
      </left>
      <right style="thin">
        <color indexed="64"/>
      </right>
      <top style="medium">
        <color indexed="64"/>
      </top>
      <bottom/>
      <diagonal/>
    </border>
    <border>
      <left style="thin">
        <color indexed="64"/>
      </left>
      <right style="double">
        <color indexed="64"/>
      </right>
      <top style="medium">
        <color indexed="64"/>
      </top>
      <bottom/>
      <diagonal/>
    </border>
    <border>
      <left style="thin">
        <color indexed="64"/>
      </left>
      <right style="double">
        <color indexed="64"/>
      </right>
      <top/>
      <bottom style="thin">
        <color indexed="64"/>
      </bottom>
      <diagonal/>
    </border>
    <border>
      <left style="thin">
        <color indexed="64"/>
      </left>
      <right style="double">
        <color indexed="64"/>
      </right>
      <top style="thin">
        <color indexed="64"/>
      </top>
      <bottom/>
      <diagonal/>
    </border>
    <border>
      <left style="thin">
        <color indexed="64"/>
      </left>
      <right style="double">
        <color indexed="64"/>
      </right>
      <top/>
      <bottom/>
      <diagonal/>
    </border>
    <border>
      <left style="thin">
        <color indexed="64"/>
      </left>
      <right style="double">
        <color indexed="64"/>
      </right>
      <top/>
      <bottom style="hair">
        <color indexed="64"/>
      </bottom>
      <diagonal/>
    </border>
    <border>
      <left style="thin">
        <color indexed="64"/>
      </left>
      <right style="double">
        <color indexed="64"/>
      </right>
      <top/>
      <bottom style="medium">
        <color indexed="64"/>
      </bottom>
      <diagonal/>
    </border>
    <border>
      <left/>
      <right style="medium">
        <color indexed="64"/>
      </right>
      <top style="medium">
        <color indexed="64"/>
      </top>
      <bottom/>
      <diagonal/>
    </border>
    <border>
      <left style="medium">
        <color indexed="64"/>
      </left>
      <right/>
      <top/>
      <bottom style="medium">
        <color indexed="64"/>
      </bottom>
      <diagonal/>
    </border>
    <border>
      <left/>
      <right/>
      <top style="double">
        <color indexed="64"/>
      </top>
      <bottom/>
      <diagonal/>
    </border>
    <border>
      <left style="thin">
        <color indexed="64"/>
      </left>
      <right/>
      <top style="medium">
        <color indexed="64"/>
      </top>
      <bottom/>
      <diagonal/>
    </border>
    <border>
      <left/>
      <right style="hair">
        <color indexed="64"/>
      </right>
      <top/>
      <bottom style="hair">
        <color indexed="64"/>
      </bottom>
      <diagonal/>
    </border>
    <border>
      <left/>
      <right style="hair">
        <color indexed="64"/>
      </right>
      <top style="double">
        <color indexed="64"/>
      </top>
      <bottom/>
      <diagonal/>
    </border>
    <border>
      <left style="thin">
        <color theme="6"/>
      </left>
      <right style="thin">
        <color theme="6"/>
      </right>
      <top style="thin">
        <color theme="6"/>
      </top>
      <bottom style="thin">
        <color theme="6"/>
      </bottom>
      <diagonal/>
    </border>
    <border>
      <left style="thin">
        <color theme="6"/>
      </left>
      <right style="thin">
        <color theme="6"/>
      </right>
      <top style="thin">
        <color theme="6"/>
      </top>
      <bottom/>
      <diagonal/>
    </border>
    <border>
      <left style="thin">
        <color theme="6"/>
      </left>
      <right style="thin">
        <color theme="6"/>
      </right>
      <top/>
      <bottom style="thin">
        <color theme="6"/>
      </bottom>
      <diagonal/>
    </border>
    <border diagonalDown="1">
      <left style="thin">
        <color theme="6"/>
      </left>
      <right style="thin">
        <color theme="6"/>
      </right>
      <top style="thin">
        <color theme="6"/>
      </top>
      <bottom style="thin">
        <color theme="6"/>
      </bottom>
      <diagonal style="thin">
        <color theme="6"/>
      </diagonal>
    </border>
  </borders>
  <cellStyleXfs count="10">
    <xf numFmtId="0" fontId="0" fillId="0" borderId="0">
      <alignment vertical="center"/>
    </xf>
    <xf numFmtId="38" fontId="12" fillId="0" borderId="0" applyFont="0" applyFill="0" applyBorder="0" applyAlignment="0" applyProtection="0">
      <alignment vertical="center"/>
    </xf>
    <xf numFmtId="9" fontId="12" fillId="0" borderId="0" applyFont="0" applyFill="0" applyBorder="0" applyAlignment="0" applyProtection="0">
      <alignment vertical="center"/>
    </xf>
    <xf numFmtId="0" fontId="12" fillId="0" borderId="0">
      <alignment vertical="center"/>
    </xf>
    <xf numFmtId="38" fontId="12" fillId="0" borderId="0" applyFont="0" applyFill="0" applyBorder="0" applyAlignment="0" applyProtection="0">
      <alignment vertical="center"/>
    </xf>
    <xf numFmtId="0" fontId="3" fillId="0" borderId="0">
      <alignment vertical="center"/>
    </xf>
    <xf numFmtId="0" fontId="12" fillId="0" borderId="0">
      <alignment vertical="center"/>
    </xf>
    <xf numFmtId="0" fontId="2" fillId="0" borderId="0">
      <alignment vertical="center"/>
    </xf>
    <xf numFmtId="0" fontId="1" fillId="0" borderId="0">
      <alignment vertical="center"/>
    </xf>
    <xf numFmtId="9" fontId="1" fillId="0" borderId="0" applyFont="0" applyFill="0" applyBorder="0" applyAlignment="0" applyProtection="0">
      <alignment vertical="center"/>
    </xf>
  </cellStyleXfs>
  <cellXfs count="1218">
    <xf numFmtId="0" fontId="0" fillId="0" borderId="0" xfId="0">
      <alignment vertical="center"/>
    </xf>
    <xf numFmtId="0" fontId="6" fillId="0" borderId="0" xfId="0" applyFont="1">
      <alignment vertical="center"/>
    </xf>
    <xf numFmtId="0" fontId="9" fillId="0" borderId="0" xfId="0" applyFont="1">
      <alignment vertical="center"/>
    </xf>
    <xf numFmtId="0" fontId="11" fillId="0" borderId="0" xfId="0" applyFont="1">
      <alignment vertical="center"/>
    </xf>
    <xf numFmtId="0" fontId="10" fillId="0" borderId="0" xfId="0" applyFont="1">
      <alignment vertical="center"/>
    </xf>
    <xf numFmtId="0" fontId="6" fillId="0" borderId="6" xfId="0" applyFont="1" applyBorder="1" applyAlignment="1">
      <alignment horizontal="center" vertical="center"/>
    </xf>
    <xf numFmtId="0" fontId="6" fillId="0" borderId="26" xfId="0" applyFont="1" applyBorder="1">
      <alignment vertical="center"/>
    </xf>
    <xf numFmtId="0" fontId="6" fillId="0" borderId="27" xfId="0" applyFont="1" applyBorder="1">
      <alignment vertical="center"/>
    </xf>
    <xf numFmtId="0" fontId="6" fillId="0" borderId="28" xfId="0" applyFont="1" applyBorder="1">
      <alignment vertical="center"/>
    </xf>
    <xf numFmtId="0" fontId="6" fillId="0" borderId="29" xfId="0" applyFont="1" applyBorder="1">
      <alignment vertical="center"/>
    </xf>
    <xf numFmtId="0" fontId="6" fillId="0" borderId="30" xfId="0" applyFont="1" applyBorder="1">
      <alignment vertical="center"/>
    </xf>
    <xf numFmtId="0" fontId="6" fillId="0" borderId="31" xfId="0" applyFont="1" applyBorder="1">
      <alignment vertical="center"/>
    </xf>
    <xf numFmtId="0" fontId="6" fillId="0" borderId="32" xfId="0" applyFont="1" applyBorder="1">
      <alignment vertical="center"/>
    </xf>
    <xf numFmtId="0" fontId="6" fillId="0" borderId="33" xfId="0" applyFont="1" applyBorder="1">
      <alignment vertical="center"/>
    </xf>
    <xf numFmtId="0" fontId="13" fillId="0" borderId="10" xfId="0" applyFont="1" applyBorder="1" applyAlignment="1">
      <alignment horizontal="center" vertical="center"/>
    </xf>
    <xf numFmtId="0" fontId="13" fillId="0" borderId="16" xfId="0" applyFont="1" applyBorder="1" applyAlignment="1">
      <alignment horizontal="center" vertical="center"/>
    </xf>
    <xf numFmtId="0" fontId="13" fillId="0" borderId="9" xfId="0" applyFont="1" applyBorder="1" applyAlignment="1">
      <alignment horizontal="center" vertical="center"/>
    </xf>
    <xf numFmtId="0" fontId="13" fillId="0" borderId="6" xfId="0" applyFont="1" applyBorder="1" applyAlignment="1">
      <alignment horizontal="center" vertical="center"/>
    </xf>
    <xf numFmtId="0" fontId="13" fillId="0" borderId="11" xfId="0" applyFont="1" applyBorder="1" applyAlignment="1">
      <alignment horizontal="center" vertical="center"/>
    </xf>
    <xf numFmtId="0" fontId="11" fillId="0" borderId="0" xfId="0" applyFont="1" applyAlignment="1"/>
    <xf numFmtId="0" fontId="11" fillId="0" borderId="0" xfId="0" applyFont="1" applyAlignment="1">
      <alignment vertical="top"/>
    </xf>
    <xf numFmtId="0" fontId="6" fillId="0" borderId="71" xfId="0" applyFont="1" applyBorder="1" applyAlignment="1">
      <alignment horizontal="center" vertical="center"/>
    </xf>
    <xf numFmtId="0" fontId="6" fillId="0" borderId="72" xfId="0" applyFont="1" applyBorder="1" applyAlignment="1">
      <alignment horizontal="center" vertical="center"/>
    </xf>
    <xf numFmtId="0" fontId="6" fillId="0" borderId="73" xfId="0" applyFont="1" applyBorder="1" applyAlignment="1">
      <alignment horizontal="center" vertical="center"/>
    </xf>
    <xf numFmtId="0" fontId="6" fillId="0" borderId="1" xfId="0" applyFont="1" applyBorder="1" applyAlignment="1">
      <alignment horizontal="center" vertical="center"/>
    </xf>
    <xf numFmtId="0" fontId="6" fillId="0" borderId="8" xfId="0" applyFont="1" applyBorder="1" applyAlignment="1">
      <alignment horizontal="center" vertical="center"/>
    </xf>
    <xf numFmtId="0" fontId="6" fillId="0" borderId="34" xfId="0" applyFont="1" applyBorder="1">
      <alignment vertical="center"/>
    </xf>
    <xf numFmtId="0" fontId="6" fillId="0" borderId="34" xfId="0" applyFont="1" applyBorder="1" applyAlignment="1">
      <alignment horizontal="center" vertical="center"/>
    </xf>
    <xf numFmtId="0" fontId="6" fillId="0" borderId="35" xfId="0" applyFont="1" applyBorder="1">
      <alignment vertical="center"/>
    </xf>
    <xf numFmtId="177" fontId="6" fillId="0" borderId="36" xfId="2" applyNumberFormat="1" applyFont="1" applyBorder="1">
      <alignment vertical="center"/>
    </xf>
    <xf numFmtId="0" fontId="6" fillId="0" borderId="49" xfId="0" applyFont="1" applyBorder="1">
      <alignment vertical="center"/>
    </xf>
    <xf numFmtId="0" fontId="6" fillId="0" borderId="49" xfId="0" applyFont="1" applyBorder="1" applyAlignment="1">
      <alignment horizontal="center" vertical="center"/>
    </xf>
    <xf numFmtId="0" fontId="6" fillId="0" borderId="50" xfId="0" applyFont="1" applyBorder="1">
      <alignment vertical="center"/>
    </xf>
    <xf numFmtId="177" fontId="6" fillId="0" borderId="51" xfId="2" applyNumberFormat="1" applyFont="1" applyBorder="1">
      <alignment vertical="center"/>
    </xf>
    <xf numFmtId="0" fontId="6" fillId="0" borderId="74" xfId="0" applyFont="1" applyBorder="1">
      <alignment vertical="center"/>
    </xf>
    <xf numFmtId="0" fontId="6" fillId="0" borderId="74" xfId="0" applyFont="1" applyBorder="1" applyAlignment="1">
      <alignment horizontal="center" vertical="center"/>
    </xf>
    <xf numFmtId="0" fontId="6" fillId="0" borderId="75" xfId="0" applyFont="1" applyBorder="1">
      <alignment vertical="center"/>
    </xf>
    <xf numFmtId="177" fontId="6" fillId="0" borderId="76" xfId="2" applyNumberFormat="1" applyFont="1" applyBorder="1">
      <alignment vertical="center"/>
    </xf>
    <xf numFmtId="0" fontId="6" fillId="0" borderId="0" xfId="0" applyFont="1" applyAlignment="1">
      <alignment horizontal="center" vertical="center"/>
    </xf>
    <xf numFmtId="0" fontId="6" fillId="0" borderId="0" xfId="0" applyFont="1" applyAlignment="1">
      <alignment horizontal="right" vertical="center"/>
    </xf>
    <xf numFmtId="178" fontId="6" fillId="0" borderId="0" xfId="1" applyNumberFormat="1" applyFont="1" applyFill="1" applyBorder="1">
      <alignment vertical="center"/>
    </xf>
    <xf numFmtId="0" fontId="6" fillId="3" borderId="77" xfId="0" applyFont="1" applyFill="1" applyBorder="1" applyAlignment="1">
      <alignment horizontal="center" vertical="center"/>
    </xf>
    <xf numFmtId="0" fontId="6" fillId="3" borderId="78" xfId="0" applyFont="1" applyFill="1" applyBorder="1" applyAlignment="1">
      <alignment horizontal="center" vertical="center"/>
    </xf>
    <xf numFmtId="0" fontId="6" fillId="3" borderId="79" xfId="0" applyFont="1" applyFill="1" applyBorder="1" applyAlignment="1">
      <alignment horizontal="center" vertical="center"/>
    </xf>
    <xf numFmtId="0" fontId="6" fillId="3" borderId="80" xfId="0" applyFont="1" applyFill="1" applyBorder="1" applyAlignment="1">
      <alignment horizontal="center" vertical="center"/>
    </xf>
    <xf numFmtId="0" fontId="6" fillId="3" borderId="81" xfId="0" applyFont="1" applyFill="1" applyBorder="1" applyAlignment="1">
      <alignment horizontal="center" vertical="center"/>
    </xf>
    <xf numFmtId="0" fontId="6" fillId="3" borderId="82" xfId="0" applyFont="1" applyFill="1" applyBorder="1" applyAlignment="1">
      <alignment horizontal="center" vertical="center"/>
    </xf>
    <xf numFmtId="0" fontId="6" fillId="0" borderId="7" xfId="0" applyFont="1" applyBorder="1" applyAlignment="1">
      <alignment horizontal="center" vertical="center"/>
    </xf>
    <xf numFmtId="38" fontId="6" fillId="0" borderId="0" xfId="0" applyNumberFormat="1" applyFont="1">
      <alignment vertical="center"/>
    </xf>
    <xf numFmtId="0" fontId="6" fillId="0" borderId="73" xfId="0" applyFont="1" applyBorder="1" applyAlignment="1">
      <alignment horizontal="center" vertical="center" shrinkToFit="1"/>
    </xf>
    <xf numFmtId="0" fontId="6" fillId="0" borderId="72" xfId="0" applyFont="1" applyBorder="1" applyAlignment="1">
      <alignment horizontal="center" vertical="center" shrinkToFit="1"/>
    </xf>
    <xf numFmtId="0" fontId="14" fillId="0" borderId="0" xfId="0" applyFont="1">
      <alignment vertical="center"/>
    </xf>
    <xf numFmtId="38" fontId="13" fillId="0" borderId="0" xfId="1" applyFont="1" applyFill="1" applyBorder="1" applyAlignment="1">
      <alignment vertical="center" shrinkToFit="1"/>
    </xf>
    <xf numFmtId="38" fontId="6" fillId="0" borderId="0" xfId="1" applyFont="1" applyFill="1" applyBorder="1" applyAlignment="1">
      <alignment vertical="center"/>
    </xf>
    <xf numFmtId="0" fontId="6" fillId="0" borderId="1" xfId="0" applyFont="1" applyBorder="1">
      <alignment vertical="center"/>
    </xf>
    <xf numFmtId="0" fontId="6" fillId="0" borderId="6" xfId="0" applyFont="1" applyBorder="1">
      <alignment vertical="center"/>
    </xf>
    <xf numFmtId="0" fontId="6" fillId="0" borderId="8" xfId="0" applyFont="1" applyBorder="1">
      <alignment vertical="center"/>
    </xf>
    <xf numFmtId="0" fontId="6" fillId="3" borderId="88" xfId="0" applyFont="1" applyFill="1" applyBorder="1" applyAlignment="1">
      <alignment horizontal="center" vertical="center"/>
    </xf>
    <xf numFmtId="179" fontId="6" fillId="3" borderId="104" xfId="0" applyNumberFormat="1" applyFont="1" applyFill="1" applyBorder="1" applyAlignment="1">
      <alignment horizontal="center" vertical="center"/>
    </xf>
    <xf numFmtId="176" fontId="6" fillId="0" borderId="0" xfId="1" applyNumberFormat="1" applyFont="1" applyBorder="1" applyAlignment="1">
      <alignment vertical="center" shrinkToFit="1"/>
    </xf>
    <xf numFmtId="176" fontId="6" fillId="0" borderId="0" xfId="1" applyNumberFormat="1" applyFont="1" applyFill="1" applyBorder="1" applyAlignment="1">
      <alignment vertical="center" shrinkToFit="1"/>
    </xf>
    <xf numFmtId="176" fontId="6" fillId="0" borderId="0" xfId="1" applyNumberFormat="1" applyFont="1" applyBorder="1" applyAlignment="1">
      <alignment vertical="center"/>
    </xf>
    <xf numFmtId="176" fontId="6" fillId="0" borderId="0" xfId="1" applyNumberFormat="1" applyFont="1" applyFill="1" applyBorder="1" applyAlignment="1">
      <alignment vertical="center"/>
    </xf>
    <xf numFmtId="0" fontId="6" fillId="0" borderId="0" xfId="0" applyFont="1" applyAlignment="1"/>
    <xf numFmtId="176" fontId="11" fillId="0" borderId="0" xfId="1" applyNumberFormat="1" applyFont="1" applyBorder="1" applyAlignment="1">
      <alignment vertical="center"/>
    </xf>
    <xf numFmtId="0" fontId="13" fillId="0" borderId="115" xfId="0" applyFont="1" applyBorder="1" applyAlignment="1">
      <alignment horizontal="center" vertical="center"/>
    </xf>
    <xf numFmtId="0" fontId="13" fillId="0" borderId="119" xfId="0" applyFont="1" applyBorder="1" applyAlignment="1">
      <alignment horizontal="center" vertical="center"/>
    </xf>
    <xf numFmtId="0" fontId="6" fillId="3" borderId="125" xfId="0" applyFont="1" applyFill="1" applyBorder="1" applyAlignment="1">
      <alignment horizontal="center" vertical="center"/>
    </xf>
    <xf numFmtId="0" fontId="6" fillId="0" borderId="7" xfId="0" applyFont="1" applyBorder="1">
      <alignment vertical="center"/>
    </xf>
    <xf numFmtId="180" fontId="6" fillId="0" borderId="2" xfId="0" applyNumberFormat="1" applyFont="1" applyBorder="1" applyAlignment="1">
      <alignment horizontal="center" vertical="center"/>
    </xf>
    <xf numFmtId="180" fontId="6" fillId="0" borderId="3" xfId="0" applyNumberFormat="1" applyFont="1" applyBorder="1" applyAlignment="1">
      <alignment horizontal="center" vertical="center"/>
    </xf>
    <xf numFmtId="180" fontId="6" fillId="0" borderId="4" xfId="0" applyNumberFormat="1" applyFont="1" applyBorder="1" applyAlignment="1">
      <alignment horizontal="center" vertical="center"/>
    </xf>
    <xf numFmtId="0" fontId="13" fillId="0" borderId="0" xfId="0" applyFont="1">
      <alignment vertical="center"/>
    </xf>
    <xf numFmtId="0" fontId="13" fillId="0" borderId="13" xfId="0" applyFont="1" applyBorder="1" applyAlignment="1">
      <alignment horizontal="center" vertical="center"/>
    </xf>
    <xf numFmtId="38" fontId="6" fillId="0" borderId="0" xfId="1" applyFont="1" applyBorder="1">
      <alignment vertical="center"/>
    </xf>
    <xf numFmtId="38" fontId="6" fillId="0" borderId="0" xfId="1" applyFont="1">
      <alignment vertical="center"/>
    </xf>
    <xf numFmtId="0" fontId="6" fillId="0" borderId="21" xfId="1" applyNumberFormat="1" applyFont="1" applyFill="1" applyBorder="1" applyAlignment="1">
      <alignment horizontal="center" vertical="center"/>
    </xf>
    <xf numFmtId="0" fontId="6" fillId="0" borderId="22" xfId="1" applyNumberFormat="1" applyFont="1" applyFill="1" applyBorder="1" applyAlignment="1">
      <alignment horizontal="center" vertical="center"/>
    </xf>
    <xf numFmtId="0" fontId="6" fillId="0" borderId="22" xfId="1" applyNumberFormat="1" applyFont="1" applyFill="1" applyBorder="1" applyAlignment="1">
      <alignment horizontal="center" vertical="center" wrapText="1"/>
    </xf>
    <xf numFmtId="0" fontId="6" fillId="0" borderId="92" xfId="1" applyNumberFormat="1" applyFont="1" applyFill="1" applyBorder="1" applyAlignment="1">
      <alignment horizontal="center" vertical="center"/>
    </xf>
    <xf numFmtId="0" fontId="6" fillId="0" borderId="93" xfId="1" applyNumberFormat="1" applyFont="1" applyFill="1" applyBorder="1" applyAlignment="1">
      <alignment horizontal="center" vertical="center"/>
    </xf>
    <xf numFmtId="177" fontId="6" fillId="0" borderId="0" xfId="2" applyNumberFormat="1" applyFont="1" applyBorder="1">
      <alignment vertical="center"/>
    </xf>
    <xf numFmtId="0" fontId="6" fillId="0" borderId="0" xfId="1" applyNumberFormat="1" applyFont="1" applyBorder="1" applyAlignment="1">
      <alignment vertical="center" shrinkToFit="1"/>
    </xf>
    <xf numFmtId="0" fontId="6" fillId="0" borderId="0" xfId="1" applyNumberFormat="1" applyFont="1" applyFill="1" applyBorder="1" applyAlignment="1">
      <alignment vertical="center" shrinkToFit="1"/>
    </xf>
    <xf numFmtId="0" fontId="6" fillId="0" borderId="93" xfId="0" applyFont="1" applyBorder="1" applyAlignment="1">
      <alignment horizontal="center" vertical="center"/>
    </xf>
    <xf numFmtId="0" fontId="6" fillId="0" borderId="0" xfId="1" applyNumberFormat="1" applyFont="1" applyBorder="1" applyAlignment="1">
      <alignment horizontal="right" vertical="center" shrinkToFit="1"/>
    </xf>
    <xf numFmtId="38" fontId="6" fillId="0" borderId="0" xfId="1" applyFont="1" applyFill="1" applyBorder="1">
      <alignment vertical="center"/>
    </xf>
    <xf numFmtId="0" fontId="6" fillId="0" borderId="0" xfId="1" applyNumberFormat="1" applyFont="1" applyBorder="1" applyAlignment="1">
      <alignment vertical="center"/>
    </xf>
    <xf numFmtId="182" fontId="6" fillId="0" borderId="0" xfId="1" applyNumberFormat="1" applyFont="1" applyBorder="1" applyAlignment="1">
      <alignment vertical="center"/>
    </xf>
    <xf numFmtId="0" fontId="6" fillId="3" borderId="74" xfId="0" applyFont="1" applyFill="1" applyBorder="1" applyAlignment="1">
      <alignment horizontal="center" vertical="center"/>
    </xf>
    <xf numFmtId="0" fontId="6" fillId="3" borderId="75" xfId="0" applyFont="1" applyFill="1" applyBorder="1" applyAlignment="1">
      <alignment horizontal="center" vertical="center"/>
    </xf>
    <xf numFmtId="0" fontId="6" fillId="3" borderId="76" xfId="0" applyFont="1" applyFill="1" applyBorder="1" applyAlignment="1">
      <alignment horizontal="center" vertical="center"/>
    </xf>
    <xf numFmtId="184" fontId="6" fillId="0" borderId="6" xfId="0" applyNumberFormat="1" applyFont="1" applyBorder="1">
      <alignment vertical="center"/>
    </xf>
    <xf numFmtId="184" fontId="6" fillId="0" borderId="6" xfId="1" applyNumberFormat="1" applyFont="1" applyBorder="1">
      <alignment vertical="center"/>
    </xf>
    <xf numFmtId="0" fontId="6" fillId="4" borderId="7" xfId="0" applyFont="1" applyFill="1" applyBorder="1" applyAlignment="1">
      <alignment horizontal="left" vertical="center" indent="1"/>
    </xf>
    <xf numFmtId="184" fontId="6" fillId="4" borderId="7" xfId="0" applyNumberFormat="1" applyFont="1" applyFill="1" applyBorder="1">
      <alignment vertical="center"/>
    </xf>
    <xf numFmtId="184" fontId="6" fillId="4" borderId="7" xfId="1" applyNumberFormat="1" applyFont="1" applyFill="1" applyBorder="1">
      <alignment vertical="center"/>
    </xf>
    <xf numFmtId="0" fontId="6" fillId="4" borderId="8" xfId="0" applyFont="1" applyFill="1" applyBorder="1" applyAlignment="1">
      <alignment horizontal="left" vertical="center" indent="1"/>
    </xf>
    <xf numFmtId="184" fontId="6" fillId="4" borderId="8" xfId="0" applyNumberFormat="1" applyFont="1" applyFill="1" applyBorder="1">
      <alignment vertical="center"/>
    </xf>
    <xf numFmtId="184" fontId="6" fillId="4" borderId="8" xfId="1" applyNumberFormat="1" applyFont="1" applyFill="1" applyBorder="1">
      <alignment vertical="center"/>
    </xf>
    <xf numFmtId="0" fontId="15" fillId="0" borderId="0" xfId="0" applyFont="1">
      <alignment vertical="center"/>
    </xf>
    <xf numFmtId="178" fontId="6" fillId="0" borderId="0" xfId="0" applyNumberFormat="1" applyFont="1">
      <alignment vertical="center"/>
    </xf>
    <xf numFmtId="0" fontId="16" fillId="0" borderId="0" xfId="0" applyFont="1">
      <alignment vertical="center"/>
    </xf>
    <xf numFmtId="0" fontId="17" fillId="0" borderId="0" xfId="0" applyFont="1">
      <alignment vertical="center"/>
    </xf>
    <xf numFmtId="0" fontId="18" fillId="0" borderId="0" xfId="0" applyFont="1" applyAlignment="1">
      <alignment horizontal="right" vertical="center"/>
    </xf>
    <xf numFmtId="0" fontId="19" fillId="0" borderId="0" xfId="0" applyFont="1" applyAlignment="1">
      <alignment horizontal="center" vertical="center"/>
    </xf>
    <xf numFmtId="0" fontId="20" fillId="0" borderId="0" xfId="0" applyFont="1">
      <alignment vertical="center"/>
    </xf>
    <xf numFmtId="0" fontId="9" fillId="0" borderId="0" xfId="0" applyFont="1" applyAlignment="1">
      <alignment horizontal="center" vertical="center"/>
    </xf>
    <xf numFmtId="0" fontId="9" fillId="0" borderId="26" xfId="0" applyFont="1" applyBorder="1" applyAlignment="1">
      <alignment horizontal="center" vertical="center"/>
    </xf>
    <xf numFmtId="0" fontId="9" fillId="0" borderId="27" xfId="0" applyFont="1" applyBorder="1" applyAlignment="1">
      <alignment horizontal="center" vertical="center"/>
    </xf>
    <xf numFmtId="0" fontId="9" fillId="0" borderId="29" xfId="0" applyFont="1" applyBorder="1" applyAlignment="1">
      <alignment horizontal="center" vertical="center"/>
    </xf>
    <xf numFmtId="0" fontId="9" fillId="0" borderId="31" xfId="0" applyFont="1" applyBorder="1" applyAlignment="1">
      <alignment horizontal="center" vertical="center"/>
    </xf>
    <xf numFmtId="0" fontId="9" fillId="0" borderId="32" xfId="0" applyFont="1" applyBorder="1" applyAlignment="1">
      <alignment horizontal="center" vertical="center"/>
    </xf>
    <xf numFmtId="0" fontId="6" fillId="0" borderId="0" xfId="0" applyFont="1" applyAlignment="1">
      <alignment horizontal="left" vertical="center" indent="1"/>
    </xf>
    <xf numFmtId="0" fontId="6" fillId="0" borderId="0" xfId="0" applyFont="1" applyAlignment="1">
      <alignment horizontal="left" vertical="center"/>
    </xf>
    <xf numFmtId="0" fontId="13" fillId="0" borderId="0" xfId="0" applyFont="1" applyAlignment="1">
      <alignment horizontal="left" vertical="center" indent="1"/>
    </xf>
    <xf numFmtId="176" fontId="6" fillId="0" borderId="0" xfId="0" applyNumberFormat="1" applyFont="1">
      <alignment vertical="center"/>
    </xf>
    <xf numFmtId="0" fontId="21" fillId="0" borderId="0" xfId="0" applyFont="1">
      <alignment vertical="center"/>
    </xf>
    <xf numFmtId="0" fontId="13" fillId="0" borderId="85" xfId="0" applyFont="1" applyBorder="1" applyAlignment="1">
      <alignment horizontal="center" vertical="center"/>
    </xf>
    <xf numFmtId="0" fontId="13" fillId="0" borderId="139" xfId="0" applyFont="1" applyBorder="1" applyAlignment="1">
      <alignment horizontal="center" vertical="center"/>
    </xf>
    <xf numFmtId="0" fontId="13" fillId="0" borderId="8" xfId="0" applyFont="1" applyBorder="1" applyAlignment="1">
      <alignment horizontal="center" vertical="center"/>
    </xf>
    <xf numFmtId="0" fontId="13" fillId="0" borderId="7" xfId="0" applyFont="1" applyBorder="1" applyAlignment="1">
      <alignment horizontal="center" vertical="center"/>
    </xf>
    <xf numFmtId="0" fontId="13" fillId="0" borderId="1" xfId="0" applyFont="1" applyBorder="1" applyAlignment="1">
      <alignment horizontal="center" vertical="center"/>
    </xf>
    <xf numFmtId="0" fontId="6" fillId="0" borderId="4" xfId="0" applyFont="1" applyBorder="1">
      <alignment vertical="center"/>
    </xf>
    <xf numFmtId="38" fontId="21" fillId="0" borderId="34" xfId="1" applyFont="1" applyFill="1" applyBorder="1" applyAlignment="1">
      <alignment vertical="center" shrinkToFit="1"/>
    </xf>
    <xf numFmtId="38" fontId="21" fillId="0" borderId="35" xfId="1" applyFont="1" applyFill="1" applyBorder="1" applyAlignment="1">
      <alignment vertical="center" shrinkToFit="1"/>
    </xf>
    <xf numFmtId="38" fontId="21" fillId="0" borderId="56" xfId="1" applyFont="1" applyFill="1" applyBorder="1" applyAlignment="1">
      <alignment vertical="center" shrinkToFit="1"/>
    </xf>
    <xf numFmtId="38" fontId="21" fillId="0" borderId="37" xfId="1" applyFont="1" applyFill="1" applyBorder="1" applyAlignment="1">
      <alignment vertical="center" shrinkToFit="1"/>
    </xf>
    <xf numFmtId="38" fontId="21" fillId="0" borderId="38" xfId="1" applyFont="1" applyFill="1" applyBorder="1" applyAlignment="1">
      <alignment vertical="center" shrinkToFit="1"/>
    </xf>
    <xf numFmtId="38" fontId="21" fillId="0" borderId="54" xfId="1" applyFont="1" applyFill="1" applyBorder="1" applyAlignment="1">
      <alignment vertical="center" shrinkToFit="1"/>
    </xf>
    <xf numFmtId="38" fontId="21" fillId="0" borderId="57" xfId="1" applyFont="1" applyFill="1" applyBorder="1" applyAlignment="1">
      <alignment vertical="center" shrinkToFit="1"/>
    </xf>
    <xf numFmtId="38" fontId="21" fillId="0" borderId="49" xfId="1" applyFont="1" applyFill="1" applyBorder="1" applyAlignment="1">
      <alignment vertical="center" shrinkToFit="1"/>
    </xf>
    <xf numFmtId="38" fontId="21" fillId="0" borderId="50" xfId="1" applyFont="1" applyFill="1" applyBorder="1" applyAlignment="1">
      <alignment vertical="center" shrinkToFit="1"/>
    </xf>
    <xf numFmtId="38" fontId="21" fillId="0" borderId="60" xfId="1" applyFont="1" applyFill="1" applyBorder="1" applyAlignment="1">
      <alignment vertical="center" shrinkToFit="1"/>
    </xf>
    <xf numFmtId="38" fontId="21" fillId="0" borderId="47" xfId="1" applyFont="1" applyBorder="1" applyAlignment="1">
      <alignment vertical="center" shrinkToFit="1"/>
    </xf>
    <xf numFmtId="38" fontId="21" fillId="0" borderId="48" xfId="1" applyFont="1" applyBorder="1" applyAlignment="1">
      <alignment vertical="center" shrinkToFit="1"/>
    </xf>
    <xf numFmtId="38" fontId="21" fillId="0" borderId="47" xfId="1" applyFont="1" applyFill="1" applyBorder="1" applyAlignment="1">
      <alignment vertical="center" shrinkToFit="1"/>
    </xf>
    <xf numFmtId="0" fontId="6" fillId="0" borderId="10" xfId="0" applyFont="1" applyBorder="1" applyAlignment="1">
      <alignment horizontal="center" vertical="center"/>
    </xf>
    <xf numFmtId="0" fontId="6" fillId="0" borderId="9" xfId="0" applyFont="1" applyBorder="1" applyAlignment="1">
      <alignment horizontal="center" vertical="center"/>
    </xf>
    <xf numFmtId="0" fontId="6" fillId="0" borderId="11" xfId="0" applyFont="1" applyBorder="1" applyAlignment="1">
      <alignment horizontal="center" vertical="center"/>
    </xf>
    <xf numFmtId="0" fontId="6" fillId="0" borderId="16" xfId="0" applyFont="1" applyBorder="1" applyAlignment="1">
      <alignment horizontal="center" vertical="center"/>
    </xf>
    <xf numFmtId="38" fontId="21" fillId="2" borderId="34" xfId="1" applyFont="1" applyFill="1" applyBorder="1" applyAlignment="1">
      <alignment vertical="center" shrinkToFit="1"/>
    </xf>
    <xf numFmtId="38" fontId="21" fillId="2" borderId="35" xfId="1" applyFont="1" applyFill="1" applyBorder="1" applyAlignment="1">
      <alignment vertical="center" shrinkToFit="1"/>
    </xf>
    <xf numFmtId="0" fontId="6" fillId="0" borderId="12" xfId="0" applyFont="1" applyBorder="1" applyAlignment="1">
      <alignment horizontal="center" vertical="center"/>
    </xf>
    <xf numFmtId="0" fontId="18" fillId="0" borderId="0" xfId="0" applyFont="1" applyAlignment="1"/>
    <xf numFmtId="38" fontId="21" fillId="0" borderId="89" xfId="1" applyFont="1" applyFill="1" applyBorder="1" applyAlignment="1">
      <alignment vertical="center" shrinkToFit="1"/>
    </xf>
    <xf numFmtId="38" fontId="21" fillId="0" borderId="105" xfId="1" applyFont="1" applyFill="1" applyBorder="1" applyAlignment="1">
      <alignment vertical="center" shrinkToFit="1"/>
    </xf>
    <xf numFmtId="181" fontId="21" fillId="0" borderId="14" xfId="2" applyNumberFormat="1" applyFont="1" applyFill="1" applyBorder="1" applyAlignment="1">
      <alignment vertical="center" shrinkToFit="1"/>
    </xf>
    <xf numFmtId="38" fontId="21" fillId="0" borderId="103" xfId="1" applyFont="1" applyFill="1" applyBorder="1" applyAlignment="1">
      <alignment vertical="center" shrinkToFit="1"/>
    </xf>
    <xf numFmtId="38" fontId="21" fillId="0" borderId="104" xfId="1" applyFont="1" applyFill="1" applyBorder="1" applyAlignment="1">
      <alignment vertical="center" shrinkToFit="1"/>
    </xf>
    <xf numFmtId="181" fontId="21" fillId="0" borderId="88" xfId="2" applyNumberFormat="1" applyFont="1" applyFill="1" applyBorder="1" applyAlignment="1">
      <alignment vertical="center" shrinkToFit="1"/>
    </xf>
    <xf numFmtId="38" fontId="21" fillId="0" borderId="90" xfId="1" applyFont="1" applyFill="1" applyBorder="1" applyAlignment="1">
      <alignment vertical="center" shrinkToFit="1"/>
    </xf>
    <xf numFmtId="38" fontId="21" fillId="0" borderId="106" xfId="1" applyFont="1" applyFill="1" applyBorder="1" applyAlignment="1">
      <alignment vertical="center" shrinkToFit="1"/>
    </xf>
    <xf numFmtId="181" fontId="21" fillId="0" borderId="15" xfId="2" applyNumberFormat="1" applyFont="1" applyFill="1" applyBorder="1" applyAlignment="1">
      <alignment vertical="center" shrinkToFit="1"/>
    </xf>
    <xf numFmtId="38" fontId="21" fillId="0" borderId="48" xfId="1" applyFont="1" applyFill="1" applyBorder="1" applyAlignment="1">
      <alignment vertical="center" shrinkToFit="1"/>
    </xf>
    <xf numFmtId="38" fontId="21" fillId="0" borderId="55" xfId="1" applyFont="1" applyFill="1" applyBorder="1" applyAlignment="1">
      <alignment vertical="center" shrinkToFit="1"/>
    </xf>
    <xf numFmtId="38" fontId="21" fillId="0" borderId="91" xfId="1" applyFont="1" applyFill="1" applyBorder="1" applyAlignment="1">
      <alignment vertical="center" shrinkToFit="1"/>
    </xf>
    <xf numFmtId="38" fontId="21" fillId="0" borderId="107" xfId="1" applyFont="1" applyFill="1" applyBorder="1" applyAlignment="1">
      <alignment vertical="center" shrinkToFit="1"/>
    </xf>
    <xf numFmtId="181" fontId="21" fillId="0" borderId="18" xfId="2" applyNumberFormat="1" applyFont="1" applyFill="1" applyBorder="1" applyAlignment="1">
      <alignment vertical="center" shrinkToFit="1"/>
    </xf>
    <xf numFmtId="38" fontId="21" fillId="2" borderId="49" xfId="1" applyFont="1" applyFill="1" applyBorder="1" applyAlignment="1">
      <alignment vertical="center" shrinkToFit="1"/>
    </xf>
    <xf numFmtId="38" fontId="21" fillId="2" borderId="50" xfId="1" applyFont="1" applyFill="1" applyBorder="1" applyAlignment="1">
      <alignment vertical="center" shrinkToFit="1"/>
    </xf>
    <xf numFmtId="181" fontId="21" fillId="0" borderId="14" xfId="1" applyNumberFormat="1" applyFont="1" applyFill="1" applyBorder="1" applyAlignment="1">
      <alignment vertical="center" shrinkToFit="1"/>
    </xf>
    <xf numFmtId="181" fontId="21" fillId="0" borderId="88" xfId="1" applyNumberFormat="1" applyFont="1" applyFill="1" applyBorder="1" applyAlignment="1">
      <alignment vertical="center" shrinkToFit="1"/>
    </xf>
    <xf numFmtId="181" fontId="21" fillId="0" borderId="15" xfId="1" applyNumberFormat="1" applyFont="1" applyFill="1" applyBorder="1" applyAlignment="1">
      <alignment vertical="center" shrinkToFit="1"/>
    </xf>
    <xf numFmtId="38" fontId="21" fillId="0" borderId="107" xfId="1" applyFont="1" applyBorder="1" applyAlignment="1">
      <alignment vertical="center" shrinkToFit="1"/>
    </xf>
    <xf numFmtId="181" fontId="21" fillId="0" borderId="18" xfId="1" applyNumberFormat="1" applyFont="1" applyFill="1" applyBorder="1" applyAlignment="1">
      <alignment vertical="center" shrinkToFit="1"/>
    </xf>
    <xf numFmtId="38" fontId="21" fillId="0" borderId="91" xfId="1" applyFont="1" applyBorder="1" applyAlignment="1">
      <alignment vertical="center" shrinkToFit="1"/>
    </xf>
    <xf numFmtId="0" fontId="10" fillId="0" borderId="0" xfId="0" applyFont="1" applyAlignment="1">
      <alignment horizontal="center" vertical="center"/>
    </xf>
    <xf numFmtId="0" fontId="19" fillId="0" borderId="0" xfId="0" applyFont="1">
      <alignment vertical="center"/>
    </xf>
    <xf numFmtId="178" fontId="6" fillId="0" borderId="75" xfId="1" applyNumberFormat="1" applyFont="1" applyFill="1" applyBorder="1" applyAlignment="1">
      <alignment vertical="center" shrinkToFit="1"/>
    </xf>
    <xf numFmtId="38" fontId="21" fillId="0" borderId="14" xfId="1" applyFont="1" applyBorder="1">
      <alignment vertical="center"/>
    </xf>
    <xf numFmtId="38" fontId="21" fillId="0" borderId="101" xfId="1" applyFont="1" applyBorder="1">
      <alignment vertical="center"/>
    </xf>
    <xf numFmtId="0" fontId="6" fillId="0" borderId="94" xfId="0" applyFont="1" applyBorder="1" applyAlignment="1">
      <alignment horizontal="center" vertical="center"/>
    </xf>
    <xf numFmtId="183" fontId="6" fillId="0" borderId="0" xfId="1" applyNumberFormat="1" applyFont="1">
      <alignment vertical="center"/>
    </xf>
    <xf numFmtId="0" fontId="6" fillId="3" borderId="81" xfId="0" applyFont="1" applyFill="1" applyBorder="1" applyAlignment="1">
      <alignment horizontal="center" vertical="center" shrinkToFit="1"/>
    </xf>
    <xf numFmtId="38" fontId="22" fillId="0" borderId="34" xfId="1" applyFont="1" applyFill="1" applyBorder="1" applyAlignment="1">
      <alignment vertical="center" shrinkToFit="1"/>
    </xf>
    <xf numFmtId="38" fontId="22" fillId="0" borderId="35" xfId="1" applyFont="1" applyFill="1" applyBorder="1" applyAlignment="1">
      <alignment vertical="center" shrinkToFit="1"/>
    </xf>
    <xf numFmtId="38" fontId="22" fillId="0" borderId="53" xfId="1" applyFont="1" applyFill="1" applyBorder="1" applyAlignment="1">
      <alignment vertical="center" shrinkToFit="1"/>
    </xf>
    <xf numFmtId="38" fontId="22" fillId="0" borderId="56" xfId="1" applyFont="1" applyFill="1" applyBorder="1" applyAlignment="1">
      <alignment vertical="center" shrinkToFit="1"/>
    </xf>
    <xf numFmtId="38" fontId="22" fillId="0" borderId="49" xfId="1" applyFont="1" applyFill="1" applyBorder="1" applyAlignment="1">
      <alignment vertical="center" shrinkToFit="1"/>
    </xf>
    <xf numFmtId="38" fontId="22" fillId="0" borderId="50" xfId="1" applyFont="1" applyFill="1" applyBorder="1" applyAlignment="1">
      <alignment vertical="center" shrinkToFit="1"/>
    </xf>
    <xf numFmtId="38" fontId="22" fillId="0" borderId="59" xfId="1" applyFont="1" applyFill="1" applyBorder="1" applyAlignment="1">
      <alignment vertical="center" shrinkToFit="1"/>
    </xf>
    <xf numFmtId="38" fontId="22" fillId="0" borderId="60" xfId="1" applyFont="1" applyFill="1" applyBorder="1" applyAlignment="1">
      <alignment vertical="center" shrinkToFit="1"/>
    </xf>
    <xf numFmtId="38" fontId="22" fillId="0" borderId="74" xfId="1" applyFont="1" applyFill="1" applyBorder="1" applyAlignment="1">
      <alignment vertical="center" shrinkToFit="1"/>
    </xf>
    <xf numFmtId="38" fontId="22" fillId="0" borderId="75" xfId="1" applyFont="1" applyFill="1" applyBorder="1" applyAlignment="1">
      <alignment vertical="center" shrinkToFit="1"/>
    </xf>
    <xf numFmtId="38" fontId="22" fillId="0" borderId="99" xfId="1" applyFont="1" applyFill="1" applyBorder="1" applyAlignment="1">
      <alignment vertical="center" shrinkToFit="1"/>
    </xf>
    <xf numFmtId="38" fontId="22" fillId="0" borderId="113" xfId="1" applyFont="1" applyFill="1" applyBorder="1" applyAlignment="1">
      <alignment vertical="center" shrinkToFit="1"/>
    </xf>
    <xf numFmtId="38" fontId="22" fillId="0" borderId="71" xfId="1" applyFont="1" applyFill="1" applyBorder="1" applyAlignment="1">
      <alignment vertical="center" shrinkToFit="1"/>
    </xf>
    <xf numFmtId="38" fontId="22" fillId="0" borderId="72" xfId="1" applyFont="1" applyFill="1" applyBorder="1" applyAlignment="1">
      <alignment vertical="center" shrinkToFit="1"/>
    </xf>
    <xf numFmtId="38" fontId="22" fillId="0" borderId="143" xfId="1" applyFont="1" applyFill="1" applyBorder="1" applyAlignment="1">
      <alignment vertical="center" shrinkToFit="1"/>
    </xf>
    <xf numFmtId="38" fontId="22" fillId="0" borderId="144" xfId="1" applyFont="1" applyFill="1" applyBorder="1" applyAlignment="1">
      <alignment vertical="center" shrinkToFit="1"/>
    </xf>
    <xf numFmtId="38" fontId="22" fillId="0" borderId="140" xfId="1" applyFont="1" applyFill="1" applyBorder="1" applyAlignment="1">
      <alignment vertical="center" shrinkToFit="1"/>
    </xf>
    <xf numFmtId="38" fontId="22" fillId="0" borderId="141" xfId="1" applyFont="1" applyFill="1" applyBorder="1" applyAlignment="1">
      <alignment vertical="center" shrinkToFit="1"/>
    </xf>
    <xf numFmtId="38" fontId="22" fillId="0" borderId="142" xfId="1" applyFont="1" applyFill="1" applyBorder="1" applyAlignment="1">
      <alignment vertical="center" shrinkToFit="1"/>
    </xf>
    <xf numFmtId="38" fontId="21" fillId="0" borderId="117" xfId="1" applyFont="1" applyFill="1" applyBorder="1" applyAlignment="1">
      <alignment vertical="center" shrinkToFit="1"/>
    </xf>
    <xf numFmtId="38" fontId="21" fillId="0" borderId="122" xfId="1" applyFont="1" applyFill="1" applyBorder="1" applyAlignment="1">
      <alignment vertical="center" shrinkToFit="1"/>
    </xf>
    <xf numFmtId="38" fontId="21" fillId="0" borderId="41" xfId="1" applyFont="1" applyFill="1" applyBorder="1" applyAlignment="1">
      <alignment vertical="center" shrinkToFit="1"/>
    </xf>
    <xf numFmtId="38" fontId="21" fillId="0" borderId="62" xfId="1" applyFont="1" applyFill="1" applyBorder="1" applyAlignment="1">
      <alignment vertical="center" shrinkToFit="1"/>
    </xf>
    <xf numFmtId="38" fontId="21" fillId="0" borderId="120" xfId="1" applyFont="1" applyFill="1" applyBorder="1" applyAlignment="1">
      <alignment vertical="center" shrinkToFit="1"/>
    </xf>
    <xf numFmtId="38" fontId="21" fillId="0" borderId="124" xfId="1" applyFont="1" applyFill="1" applyBorder="1" applyAlignment="1">
      <alignment vertical="center" shrinkToFit="1"/>
    </xf>
    <xf numFmtId="183" fontId="21" fillId="0" borderId="68" xfId="1" applyNumberFormat="1" applyFont="1" applyBorder="1" applyAlignment="1">
      <alignment vertical="center"/>
    </xf>
    <xf numFmtId="183" fontId="21" fillId="0" borderId="147" xfId="1" applyNumberFormat="1" applyFont="1" applyBorder="1" applyAlignment="1">
      <alignment vertical="center"/>
    </xf>
    <xf numFmtId="183" fontId="21" fillId="0" borderId="66" xfId="1" applyNumberFormat="1" applyFont="1" applyBorder="1" applyAlignment="1">
      <alignment vertical="center"/>
    </xf>
    <xf numFmtId="183" fontId="21" fillId="0" borderId="149" xfId="1" applyNumberFormat="1" applyFont="1" applyBorder="1" applyAlignment="1">
      <alignment vertical="center"/>
    </xf>
    <xf numFmtId="183" fontId="21" fillId="0" borderId="17" xfId="1" applyNumberFormat="1" applyFont="1" applyBorder="1" applyAlignment="1">
      <alignment vertical="center"/>
    </xf>
    <xf numFmtId="184" fontId="6" fillId="0" borderId="70" xfId="1" applyNumberFormat="1" applyFont="1" applyBorder="1" applyAlignment="1">
      <alignment horizontal="center" vertical="center"/>
    </xf>
    <xf numFmtId="184" fontId="6" fillId="0" borderId="150" xfId="1" applyNumberFormat="1" applyFont="1" applyBorder="1" applyAlignment="1">
      <alignment horizontal="center" vertical="center"/>
    </xf>
    <xf numFmtId="184" fontId="6" fillId="0" borderId="67" xfId="1" applyNumberFormat="1" applyFont="1" applyBorder="1" applyAlignment="1">
      <alignment horizontal="center" vertical="center"/>
    </xf>
    <xf numFmtId="184" fontId="6" fillId="0" borderId="152" xfId="1" applyNumberFormat="1" applyFont="1" applyBorder="1" applyAlignment="1">
      <alignment horizontal="center" vertical="center"/>
    </xf>
    <xf numFmtId="184" fontId="6" fillId="0" borderId="151" xfId="1" applyNumberFormat="1" applyFont="1" applyBorder="1" applyAlignment="1">
      <alignment horizontal="center" vertical="center"/>
    </xf>
    <xf numFmtId="184" fontId="6" fillId="0" borderId="20" xfId="1" applyNumberFormat="1" applyFont="1" applyBorder="1" applyAlignment="1">
      <alignment horizontal="center" vertical="center"/>
    </xf>
    <xf numFmtId="176" fontId="21" fillId="0" borderId="0" xfId="0" applyNumberFormat="1" applyFont="1">
      <alignment vertical="center"/>
    </xf>
    <xf numFmtId="178" fontId="21" fillId="0" borderId="0" xfId="1" applyNumberFormat="1" applyFont="1" applyFill="1" applyBorder="1" applyAlignment="1">
      <alignment vertical="center"/>
    </xf>
    <xf numFmtId="183" fontId="21" fillId="0" borderId="0" xfId="1" applyNumberFormat="1" applyFont="1" applyFill="1" applyBorder="1" applyAlignment="1">
      <alignment vertical="center"/>
    </xf>
    <xf numFmtId="38" fontId="6" fillId="0" borderId="0" xfId="0" applyNumberFormat="1" applyFont="1" applyAlignment="1">
      <alignment horizontal="right" vertical="center" indent="1"/>
    </xf>
    <xf numFmtId="177" fontId="6" fillId="0" borderId="0" xfId="2" applyNumberFormat="1" applyFont="1" applyFill="1" applyBorder="1">
      <alignment vertical="center"/>
    </xf>
    <xf numFmtId="0" fontId="11" fillId="0" borderId="0" xfId="0" applyFont="1" applyAlignment="1">
      <alignment horizontal="right" vertical="center"/>
    </xf>
    <xf numFmtId="176" fontId="11" fillId="0" borderId="0" xfId="0" applyNumberFormat="1" applyFont="1">
      <alignment vertical="center"/>
    </xf>
    <xf numFmtId="183" fontId="22" fillId="0" borderId="0" xfId="1" applyNumberFormat="1" applyFont="1" applyFill="1" applyBorder="1" applyAlignment="1">
      <alignment vertical="center"/>
    </xf>
    <xf numFmtId="0" fontId="11" fillId="0" borderId="0" xfId="0" applyFont="1" applyAlignment="1">
      <alignment horizontal="right" vertical="top"/>
    </xf>
    <xf numFmtId="185" fontId="6" fillId="0" borderId="0" xfId="0" applyNumberFormat="1" applyFont="1">
      <alignment vertical="center"/>
    </xf>
    <xf numFmtId="186" fontId="6" fillId="0" borderId="0" xfId="0" applyNumberFormat="1" applyFont="1">
      <alignment vertical="center"/>
    </xf>
    <xf numFmtId="38" fontId="6" fillId="0" borderId="0" xfId="1" applyFont="1" applyFill="1">
      <alignment vertical="center"/>
    </xf>
    <xf numFmtId="183" fontId="6" fillId="0" borderId="8" xfId="1" applyNumberFormat="1" applyFont="1" applyFill="1" applyBorder="1">
      <alignment vertical="center"/>
    </xf>
    <xf numFmtId="183" fontId="6" fillId="0" borderId="6" xfId="1" applyNumberFormat="1" applyFont="1" applyFill="1" applyBorder="1">
      <alignment vertical="center"/>
    </xf>
    <xf numFmtId="183" fontId="6" fillId="0" borderId="7" xfId="1" applyNumberFormat="1" applyFont="1" applyFill="1" applyBorder="1">
      <alignment vertical="center"/>
    </xf>
    <xf numFmtId="0" fontId="25" fillId="0" borderId="0" xfId="0" applyFont="1">
      <alignment vertical="center"/>
    </xf>
    <xf numFmtId="0" fontId="25" fillId="0" borderId="0" xfId="0" applyFont="1" applyAlignment="1">
      <alignment horizontal="center" vertical="center"/>
    </xf>
    <xf numFmtId="0" fontId="25" fillId="0" borderId="0" xfId="0" applyFont="1" applyAlignment="1">
      <alignment horizontal="right" vertical="center"/>
    </xf>
    <xf numFmtId="0" fontId="26" fillId="0" borderId="0" xfId="0" applyFont="1">
      <alignment vertical="center"/>
    </xf>
    <xf numFmtId="0" fontId="27" fillId="0" borderId="0" xfId="0" applyFont="1">
      <alignment vertical="center"/>
    </xf>
    <xf numFmtId="0" fontId="24" fillId="0" borderId="0" xfId="0" applyFont="1" applyAlignment="1">
      <alignment horizontal="center" vertical="center"/>
    </xf>
    <xf numFmtId="0" fontId="28" fillId="0" borderId="0" xfId="0" applyFont="1" applyAlignment="1">
      <alignment horizontal="center" vertical="center"/>
    </xf>
    <xf numFmtId="0" fontId="6" fillId="0" borderId="0" xfId="0" applyFont="1" applyAlignment="1">
      <alignment horizontal="right"/>
    </xf>
    <xf numFmtId="0" fontId="11" fillId="0" borderId="0" xfId="0" applyFont="1" applyAlignment="1">
      <alignment horizontal="center" vertical="center"/>
    </xf>
    <xf numFmtId="38" fontId="21" fillId="2" borderId="74" xfId="1" applyFont="1" applyFill="1" applyBorder="1" applyAlignment="1">
      <alignment vertical="center" shrinkToFit="1"/>
    </xf>
    <xf numFmtId="38" fontId="21" fillId="2" borderId="75" xfId="1" applyFont="1" applyFill="1" applyBorder="1" applyAlignment="1">
      <alignment vertical="center" shrinkToFit="1"/>
    </xf>
    <xf numFmtId="187" fontId="6" fillId="3" borderId="80" xfId="0" applyNumberFormat="1" applyFont="1" applyFill="1" applyBorder="1" applyAlignment="1">
      <alignment horizontal="center" vertical="center"/>
    </xf>
    <xf numFmtId="187" fontId="6" fillId="3" borderId="81" xfId="0" applyNumberFormat="1" applyFont="1" applyFill="1" applyBorder="1" applyAlignment="1">
      <alignment horizontal="center" vertical="center"/>
    </xf>
    <xf numFmtId="187" fontId="6" fillId="0" borderId="71" xfId="0" applyNumberFormat="1" applyFont="1" applyBorder="1" applyAlignment="1">
      <alignment horizontal="center" vertical="center"/>
    </xf>
    <xf numFmtId="187" fontId="6" fillId="0" borderId="72" xfId="0" applyNumberFormat="1" applyFont="1" applyBorder="1" applyAlignment="1">
      <alignment horizontal="center" vertical="center"/>
    </xf>
    <xf numFmtId="187" fontId="6" fillId="0" borderId="73" xfId="0" applyNumberFormat="1" applyFont="1" applyBorder="1" applyAlignment="1">
      <alignment horizontal="center" vertical="center"/>
    </xf>
    <xf numFmtId="188" fontId="6" fillId="0" borderId="72" xfId="0" applyNumberFormat="1" applyFont="1" applyBorder="1" applyAlignment="1">
      <alignment horizontal="center" vertical="center"/>
    </xf>
    <xf numFmtId="38" fontId="21" fillId="0" borderId="34" xfId="1" applyFont="1" applyFill="1" applyBorder="1">
      <alignment vertical="center"/>
    </xf>
    <xf numFmtId="38" fontId="21" fillId="0" borderId="35" xfId="1" applyFont="1" applyFill="1" applyBorder="1" applyAlignment="1">
      <alignment horizontal="center" vertical="center"/>
    </xf>
    <xf numFmtId="38" fontId="21" fillId="0" borderId="35" xfId="1" applyFont="1" applyFill="1" applyBorder="1">
      <alignment vertical="center"/>
    </xf>
    <xf numFmtId="38" fontId="21" fillId="0" borderId="74" xfId="1" applyFont="1" applyFill="1" applyBorder="1">
      <alignment vertical="center"/>
    </xf>
    <xf numFmtId="38" fontId="21" fillId="0" borderId="75" xfId="1" applyFont="1" applyFill="1" applyBorder="1">
      <alignment vertical="center"/>
    </xf>
    <xf numFmtId="0" fontId="6" fillId="0" borderId="6" xfId="1" applyNumberFormat="1" applyFont="1" applyFill="1" applyBorder="1" applyAlignment="1">
      <alignment horizontal="center" vertical="center"/>
    </xf>
    <xf numFmtId="0" fontId="6" fillId="0" borderId="8" xfId="1" applyNumberFormat="1" applyFont="1" applyFill="1" applyBorder="1" applyAlignment="1">
      <alignment horizontal="center" vertical="center"/>
    </xf>
    <xf numFmtId="38" fontId="21" fillId="0" borderId="49" xfId="1" applyFont="1" applyFill="1" applyBorder="1" applyAlignment="1">
      <alignment horizontal="center" vertical="center" shrinkToFit="1"/>
    </xf>
    <xf numFmtId="38" fontId="21" fillId="0" borderId="50" xfId="1" applyFont="1" applyFill="1" applyBorder="1" applyAlignment="1">
      <alignment horizontal="center" vertical="center" shrinkToFit="1"/>
    </xf>
    <xf numFmtId="38" fontId="21" fillId="0" borderId="103" xfId="1" applyFont="1" applyFill="1" applyBorder="1" applyAlignment="1">
      <alignment horizontal="center" vertical="center" shrinkToFit="1"/>
    </xf>
    <xf numFmtId="177" fontId="6" fillId="0" borderId="0" xfId="2" applyNumberFormat="1" applyFont="1">
      <alignment vertical="center"/>
    </xf>
    <xf numFmtId="38" fontId="21" fillId="2" borderId="36" xfId="1" applyFont="1" applyFill="1" applyBorder="1" applyAlignment="1">
      <alignment vertical="center" shrinkToFit="1"/>
    </xf>
    <xf numFmtId="38" fontId="21" fillId="2" borderId="37" xfId="1" applyFont="1" applyFill="1" applyBorder="1" applyAlignment="1">
      <alignment vertical="center" shrinkToFit="1"/>
    </xf>
    <xf numFmtId="38" fontId="21" fillId="2" borderId="38" xfId="1" applyFont="1" applyFill="1" applyBorder="1" applyAlignment="1">
      <alignment vertical="center" shrinkToFit="1"/>
    </xf>
    <xf numFmtId="38" fontId="21" fillId="2" borderId="39" xfId="1" applyFont="1" applyFill="1" applyBorder="1" applyAlignment="1">
      <alignment vertical="center" shrinkToFit="1"/>
    </xf>
    <xf numFmtId="38" fontId="21" fillId="2" borderId="76" xfId="1" applyFont="1" applyFill="1" applyBorder="1" applyAlignment="1">
      <alignment vertical="center" shrinkToFit="1"/>
    </xf>
    <xf numFmtId="0" fontId="31" fillId="0" borderId="0" xfId="0" applyFont="1" applyAlignment="1">
      <alignment horizontal="left" vertical="center" indent="1"/>
    </xf>
    <xf numFmtId="0" fontId="13" fillId="0" borderId="0" xfId="0" applyFont="1" applyAlignment="1">
      <alignment horizontal="left" vertical="center" indent="2"/>
    </xf>
    <xf numFmtId="0" fontId="32" fillId="0" borderId="0" xfId="0" applyFont="1">
      <alignment vertical="center"/>
    </xf>
    <xf numFmtId="178" fontId="33" fillId="0" borderId="0" xfId="1" applyNumberFormat="1" applyFont="1" applyFill="1" applyBorder="1" applyAlignment="1">
      <alignment vertical="center"/>
    </xf>
    <xf numFmtId="176" fontId="33" fillId="0" borderId="0" xfId="0" applyNumberFormat="1" applyFont="1">
      <alignment vertical="center"/>
    </xf>
    <xf numFmtId="0" fontId="15" fillId="0" borderId="0" xfId="0" applyFont="1" applyAlignment="1"/>
    <xf numFmtId="0" fontId="6" fillId="0" borderId="161" xfId="0" applyFont="1" applyBorder="1">
      <alignment vertical="center"/>
    </xf>
    <xf numFmtId="1" fontId="6" fillId="0" borderId="0" xfId="0" applyNumberFormat="1" applyFont="1">
      <alignment vertical="center"/>
    </xf>
    <xf numFmtId="0" fontId="30" fillId="0" borderId="0" xfId="0" applyFont="1">
      <alignment vertical="center"/>
    </xf>
    <xf numFmtId="188" fontId="6" fillId="0" borderId="4" xfId="0" applyNumberFormat="1" applyFont="1" applyBorder="1" applyAlignment="1">
      <alignment horizontal="center" vertical="center"/>
    </xf>
    <xf numFmtId="178" fontId="6" fillId="0" borderId="132" xfId="1" applyNumberFormat="1" applyFont="1" applyFill="1" applyBorder="1" applyAlignment="1">
      <alignment vertical="center" shrinkToFit="1"/>
    </xf>
    <xf numFmtId="0" fontId="13" fillId="0" borderId="0" xfId="0" applyFont="1" applyAlignment="1">
      <alignment horizontal="center" vertical="center"/>
    </xf>
    <xf numFmtId="38" fontId="21" fillId="0" borderId="0" xfId="1" applyFont="1" applyFill="1" applyBorder="1" applyAlignment="1">
      <alignment vertical="center" shrinkToFit="1"/>
    </xf>
    <xf numFmtId="0" fontId="6" fillId="0" borderId="131" xfId="0" applyFont="1" applyBorder="1">
      <alignment vertical="center"/>
    </xf>
    <xf numFmtId="0" fontId="6" fillId="0" borderId="130" xfId="0" applyFont="1" applyBorder="1">
      <alignment vertical="center"/>
    </xf>
    <xf numFmtId="0" fontId="6" fillId="0" borderId="5" xfId="0" applyFont="1" applyBorder="1">
      <alignment vertical="center"/>
    </xf>
    <xf numFmtId="0" fontId="6" fillId="0" borderId="68" xfId="0" applyFont="1" applyBorder="1">
      <alignment vertical="center"/>
    </xf>
    <xf numFmtId="180" fontId="6" fillId="0" borderId="68" xfId="0" applyNumberFormat="1" applyFont="1" applyBorder="1" applyAlignment="1">
      <alignment horizontal="center" vertical="center"/>
    </xf>
    <xf numFmtId="180" fontId="6" fillId="0" borderId="69" xfId="0" applyNumberFormat="1" applyFont="1" applyBorder="1" applyAlignment="1">
      <alignment horizontal="center" vertical="center"/>
    </xf>
    <xf numFmtId="180" fontId="6" fillId="0" borderId="128" xfId="0" applyNumberFormat="1" applyFont="1" applyBorder="1" applyAlignment="1">
      <alignment horizontal="center" vertical="center"/>
    </xf>
    <xf numFmtId="0" fontId="9" fillId="0" borderId="0" xfId="3" applyFont="1">
      <alignment vertical="center"/>
    </xf>
    <xf numFmtId="0" fontId="6" fillId="0" borderId="0" xfId="3" applyFont="1">
      <alignment vertical="center"/>
    </xf>
    <xf numFmtId="0" fontId="6" fillId="0" borderId="0" xfId="3" applyFont="1" applyAlignment="1">
      <alignment horizontal="right" vertical="center"/>
    </xf>
    <xf numFmtId="0" fontId="6" fillId="3" borderId="77" xfId="3" applyFont="1" applyFill="1" applyBorder="1" applyAlignment="1">
      <alignment horizontal="center" vertical="center"/>
    </xf>
    <xf numFmtId="0" fontId="6" fillId="3" borderId="78" xfId="3" applyFont="1" applyFill="1" applyBorder="1" applyAlignment="1">
      <alignment horizontal="center" vertical="center"/>
    </xf>
    <xf numFmtId="0" fontId="6" fillId="3" borderId="79" xfId="3" applyFont="1" applyFill="1" applyBorder="1" applyAlignment="1">
      <alignment horizontal="center" vertical="center"/>
    </xf>
    <xf numFmtId="0" fontId="6" fillId="3" borderId="80" xfId="3" applyFont="1" applyFill="1" applyBorder="1" applyAlignment="1">
      <alignment horizontal="center" vertical="center"/>
    </xf>
    <xf numFmtId="0" fontId="6" fillId="3" borderId="162" xfId="3" applyFont="1" applyFill="1" applyBorder="1" applyAlignment="1">
      <alignment horizontal="center" vertical="center"/>
    </xf>
    <xf numFmtId="0" fontId="6" fillId="3" borderId="163" xfId="3" applyFont="1" applyFill="1" applyBorder="1" applyAlignment="1">
      <alignment horizontal="center" vertical="center"/>
    </xf>
    <xf numFmtId="0" fontId="6" fillId="3" borderId="109" xfId="3" applyFont="1" applyFill="1" applyBorder="1" applyAlignment="1">
      <alignment horizontal="center" vertical="center" shrinkToFit="1"/>
    </xf>
    <xf numFmtId="38" fontId="21" fillId="0" borderId="34" xfId="4" applyFont="1" applyFill="1" applyBorder="1" applyAlignment="1">
      <alignment vertical="center" shrinkToFit="1"/>
    </xf>
    <xf numFmtId="38" fontId="21" fillId="0" borderId="35" xfId="4" applyFont="1" applyFill="1" applyBorder="1" applyAlignment="1">
      <alignment vertical="center" shrinkToFit="1"/>
    </xf>
    <xf numFmtId="38" fontId="21" fillId="0" borderId="53" xfId="4" applyFont="1" applyFill="1" applyBorder="1" applyAlignment="1">
      <alignment vertical="center" shrinkToFit="1"/>
    </xf>
    <xf numFmtId="38" fontId="21" fillId="0" borderId="56" xfId="4" applyFont="1" applyFill="1" applyBorder="1" applyAlignment="1">
      <alignment vertical="center" shrinkToFit="1"/>
    </xf>
    <xf numFmtId="38" fontId="21" fillId="0" borderId="164" xfId="4" applyFont="1" applyFill="1" applyBorder="1" applyAlignment="1">
      <alignment vertical="center" shrinkToFit="1"/>
    </xf>
    <xf numFmtId="38" fontId="21" fillId="0" borderId="70" xfId="4" applyFont="1" applyFill="1" applyBorder="1" applyAlignment="1">
      <alignment vertical="center" shrinkToFit="1"/>
    </xf>
    <xf numFmtId="0" fontId="6" fillId="0" borderId="1" xfId="3" applyFont="1" applyBorder="1" applyAlignment="1">
      <alignment horizontal="center" vertical="center"/>
    </xf>
    <xf numFmtId="38" fontId="21" fillId="0" borderId="37" xfId="4" applyFont="1" applyFill="1" applyBorder="1" applyAlignment="1">
      <alignment vertical="center" shrinkToFit="1"/>
    </xf>
    <xf numFmtId="38" fontId="21" fillId="0" borderId="38" xfId="4" applyFont="1" applyFill="1" applyBorder="1" applyAlignment="1">
      <alignment vertical="center" shrinkToFit="1"/>
    </xf>
    <xf numFmtId="38" fontId="21" fillId="0" borderId="54" xfId="4" applyFont="1" applyFill="1" applyBorder="1" applyAlignment="1">
      <alignment vertical="center" shrinkToFit="1"/>
    </xf>
    <xf numFmtId="38" fontId="21" fillId="0" borderId="57" xfId="4" applyFont="1" applyFill="1" applyBorder="1" applyAlignment="1">
      <alignment vertical="center" shrinkToFit="1"/>
    </xf>
    <xf numFmtId="38" fontId="21" fillId="0" borderId="165" xfId="4" applyFont="1" applyFill="1" applyBorder="1" applyAlignment="1">
      <alignment vertical="center" shrinkToFit="1"/>
    </xf>
    <xf numFmtId="38" fontId="21" fillId="0" borderId="150" xfId="4" applyFont="1" applyFill="1" applyBorder="1" applyAlignment="1">
      <alignment vertical="center" shrinkToFit="1"/>
    </xf>
    <xf numFmtId="0" fontId="6" fillId="0" borderId="6" xfId="3" applyFont="1" applyBorder="1">
      <alignment vertical="center"/>
    </xf>
    <xf numFmtId="0" fontId="13" fillId="0" borderId="9" xfId="3" applyFont="1" applyBorder="1" applyAlignment="1">
      <alignment horizontal="center" vertical="center"/>
    </xf>
    <xf numFmtId="176" fontId="21" fillId="0" borderId="40" xfId="4" applyNumberFormat="1" applyFont="1" applyFill="1" applyBorder="1" applyAlignment="1">
      <alignment vertical="center" shrinkToFit="1"/>
    </xf>
    <xf numFmtId="176" fontId="21" fillId="0" borderId="41" xfId="4" applyNumberFormat="1" applyFont="1" applyFill="1" applyBorder="1" applyAlignment="1">
      <alignment vertical="center" shrinkToFit="1"/>
    </xf>
    <xf numFmtId="176" fontId="21" fillId="0" borderId="62" xfId="4" applyNumberFormat="1" applyFont="1" applyFill="1" applyBorder="1" applyAlignment="1">
      <alignment vertical="center" shrinkToFit="1"/>
    </xf>
    <xf numFmtId="176" fontId="21" fillId="0" borderId="166" xfId="4" applyNumberFormat="1" applyFont="1" applyFill="1" applyBorder="1" applyAlignment="1">
      <alignment vertical="center" shrinkToFit="1"/>
    </xf>
    <xf numFmtId="176" fontId="21" fillId="0" borderId="167" xfId="4" applyNumberFormat="1" applyFont="1" applyFill="1" applyBorder="1" applyAlignment="1">
      <alignment vertical="center" shrinkToFit="1"/>
    </xf>
    <xf numFmtId="176" fontId="21" fillId="0" borderId="67" xfId="4" applyNumberFormat="1" applyFont="1" applyFill="1" applyBorder="1" applyAlignment="1">
      <alignment vertical="center" shrinkToFit="1"/>
    </xf>
    <xf numFmtId="0" fontId="6" fillId="0" borderId="7" xfId="3" applyFont="1" applyBorder="1">
      <alignment vertical="center"/>
    </xf>
    <xf numFmtId="0" fontId="6" fillId="0" borderId="8" xfId="3" applyFont="1" applyBorder="1">
      <alignment vertical="center"/>
    </xf>
    <xf numFmtId="38" fontId="6" fillId="0" borderId="0" xfId="3" applyNumberFormat="1" applyFont="1">
      <alignment vertical="center"/>
    </xf>
    <xf numFmtId="0" fontId="13" fillId="0" borderId="11" xfId="3" applyFont="1" applyBorder="1" applyAlignment="1">
      <alignment horizontal="center" vertical="center"/>
    </xf>
    <xf numFmtId="176" fontId="21" fillId="0" borderId="43" xfId="4" applyNumberFormat="1" applyFont="1" applyFill="1" applyBorder="1" applyAlignment="1">
      <alignment vertical="center" shrinkToFit="1"/>
    </xf>
    <xf numFmtId="176" fontId="21" fillId="0" borderId="44" xfId="4" applyNumberFormat="1" applyFont="1" applyFill="1" applyBorder="1" applyAlignment="1">
      <alignment vertical="center" shrinkToFit="1"/>
    </xf>
    <xf numFmtId="176" fontId="21" fillId="0" borderId="64" xfId="4" applyNumberFormat="1" applyFont="1" applyFill="1" applyBorder="1" applyAlignment="1">
      <alignment vertical="center" shrinkToFit="1"/>
    </xf>
    <xf numFmtId="176" fontId="21" fillId="0" borderId="168" xfId="4" applyNumberFormat="1" applyFont="1" applyFill="1" applyBorder="1" applyAlignment="1">
      <alignment vertical="center" shrinkToFit="1"/>
    </xf>
    <xf numFmtId="176" fontId="21" fillId="0" borderId="169" xfId="4" applyNumberFormat="1" applyFont="1" applyFill="1" applyBorder="1" applyAlignment="1">
      <alignment vertical="center" shrinkToFit="1"/>
    </xf>
    <xf numFmtId="176" fontId="21" fillId="0" borderId="152" xfId="4" applyNumberFormat="1" applyFont="1" applyFill="1" applyBorder="1" applyAlignment="1">
      <alignment vertical="center" shrinkToFit="1"/>
    </xf>
    <xf numFmtId="38" fontId="21" fillId="0" borderId="49" xfId="4" applyFont="1" applyFill="1" applyBorder="1" applyAlignment="1">
      <alignment vertical="center" shrinkToFit="1"/>
    </xf>
    <xf numFmtId="38" fontId="21" fillId="0" borderId="50" xfId="4" applyFont="1" applyFill="1" applyBorder="1" applyAlignment="1">
      <alignment vertical="center" shrinkToFit="1"/>
    </xf>
    <xf numFmtId="0" fontId="13" fillId="0" borderId="16" xfId="3" applyFont="1" applyBorder="1" applyAlignment="1">
      <alignment horizontal="center" vertical="center"/>
    </xf>
    <xf numFmtId="176" fontId="21" fillId="0" borderId="47" xfId="4" applyNumberFormat="1" applyFont="1" applyFill="1" applyBorder="1" applyAlignment="1">
      <alignment vertical="center" shrinkToFit="1"/>
    </xf>
    <xf numFmtId="176" fontId="21" fillId="0" borderId="48" xfId="4" applyNumberFormat="1" applyFont="1" applyFill="1" applyBorder="1" applyAlignment="1">
      <alignment vertical="center" shrinkToFit="1"/>
    </xf>
    <xf numFmtId="176" fontId="21" fillId="0" borderId="55" xfId="4" applyNumberFormat="1" applyFont="1" applyFill="1" applyBorder="1" applyAlignment="1">
      <alignment vertical="center" shrinkToFit="1"/>
    </xf>
    <xf numFmtId="176" fontId="21" fillId="0" borderId="91" xfId="4" applyNumberFormat="1" applyFont="1" applyFill="1" applyBorder="1" applyAlignment="1">
      <alignment vertical="center" shrinkToFit="1"/>
    </xf>
    <xf numFmtId="176" fontId="21" fillId="0" borderId="170" xfId="4" applyNumberFormat="1" applyFont="1" applyFill="1" applyBorder="1" applyAlignment="1">
      <alignment vertical="center" shrinkToFit="1"/>
    </xf>
    <xf numFmtId="176" fontId="21" fillId="0" borderId="20" xfId="4" applyNumberFormat="1" applyFont="1" applyFill="1" applyBorder="1" applyAlignment="1">
      <alignment vertical="center" shrinkToFit="1"/>
    </xf>
    <xf numFmtId="0" fontId="11" fillId="0" borderId="0" xfId="3" applyFont="1" applyAlignment="1"/>
    <xf numFmtId="0" fontId="11" fillId="0" borderId="0" xfId="3" applyFont="1">
      <alignment vertical="center"/>
    </xf>
    <xf numFmtId="0" fontId="11" fillId="0" borderId="0" xfId="3" applyFont="1" applyAlignment="1">
      <alignment vertical="top"/>
    </xf>
    <xf numFmtId="0" fontId="12" fillId="0" borderId="0" xfId="3">
      <alignment vertical="center"/>
    </xf>
    <xf numFmtId="38" fontId="13" fillId="0" borderId="0" xfId="4" applyFont="1" applyFill="1" applyBorder="1" applyAlignment="1">
      <alignment vertical="center" shrinkToFit="1"/>
    </xf>
    <xf numFmtId="187" fontId="6" fillId="3" borderId="79" xfId="3" applyNumberFormat="1" applyFont="1" applyFill="1" applyBorder="1" applyAlignment="1">
      <alignment horizontal="center" vertical="center"/>
    </xf>
    <xf numFmtId="187" fontId="6" fillId="3" borderId="80" xfId="3" applyNumberFormat="1" applyFont="1" applyFill="1" applyBorder="1" applyAlignment="1">
      <alignment horizontal="center" vertical="center"/>
    </xf>
    <xf numFmtId="187" fontId="6" fillId="3" borderId="81" xfId="3" applyNumberFormat="1" applyFont="1" applyFill="1" applyBorder="1" applyAlignment="1">
      <alignment horizontal="center" vertical="center"/>
    </xf>
    <xf numFmtId="187" fontId="6" fillId="3" borderId="81" xfId="3" applyNumberFormat="1" applyFont="1" applyFill="1" applyBorder="1" applyAlignment="1">
      <alignment horizontal="center" vertical="center" shrinkToFit="1"/>
    </xf>
    <xf numFmtId="0" fontId="6" fillId="0" borderId="6" xfId="3" applyFont="1" applyBorder="1" applyAlignment="1">
      <alignment horizontal="center" vertical="center" shrinkToFit="1"/>
    </xf>
    <xf numFmtId="0" fontId="21" fillId="0" borderId="35" xfId="3" applyFont="1" applyBorder="1">
      <alignment vertical="center"/>
    </xf>
    <xf numFmtId="0" fontId="21" fillId="0" borderId="53" xfId="3" applyFont="1" applyBorder="1">
      <alignment vertical="center"/>
    </xf>
    <xf numFmtId="0" fontId="6" fillId="0" borderId="10" xfId="3" applyFont="1" applyBorder="1" applyAlignment="1">
      <alignment horizontal="center" vertical="center"/>
    </xf>
    <xf numFmtId="187" fontId="6" fillId="0" borderId="72" xfId="3" applyNumberFormat="1" applyFont="1" applyBorder="1" applyAlignment="1">
      <alignment horizontal="center" vertical="center"/>
    </xf>
    <xf numFmtId="187" fontId="6" fillId="0" borderId="73" xfId="3" applyNumberFormat="1" applyFont="1" applyBorder="1" applyAlignment="1">
      <alignment horizontal="center" vertical="center"/>
    </xf>
    <xf numFmtId="187" fontId="6" fillId="0" borderId="71" xfId="3" applyNumberFormat="1" applyFont="1" applyBorder="1" applyAlignment="1">
      <alignment horizontal="center" vertical="center"/>
    </xf>
    <xf numFmtId="0" fontId="6" fillId="0" borderId="135" xfId="3" applyFont="1" applyBorder="1" applyAlignment="1">
      <alignment horizontal="center" vertical="center"/>
    </xf>
    <xf numFmtId="38" fontId="21" fillId="0" borderId="136" xfId="4" applyFont="1" applyFill="1" applyBorder="1" applyAlignment="1">
      <alignment vertical="center" shrinkToFit="1"/>
    </xf>
    <xf numFmtId="38" fontId="21" fillId="0" borderId="137" xfId="4" applyFont="1" applyFill="1" applyBorder="1" applyAlignment="1">
      <alignment vertical="center" shrinkToFit="1"/>
    </xf>
    <xf numFmtId="38" fontId="21" fillId="0" borderId="138" xfId="4" applyFont="1" applyFill="1" applyBorder="1" applyAlignment="1">
      <alignment vertical="center" shrinkToFit="1"/>
    </xf>
    <xf numFmtId="0" fontId="6" fillId="0" borderId="12" xfId="3" applyFont="1" applyBorder="1" applyAlignment="1">
      <alignment horizontal="center" vertical="center" shrinkToFit="1"/>
    </xf>
    <xf numFmtId="38" fontId="21" fillId="0" borderId="45" xfId="4" applyFont="1" applyFill="1" applyBorder="1" applyAlignment="1">
      <alignment vertical="center" shrinkToFit="1"/>
    </xf>
    <xf numFmtId="38" fontId="21" fillId="0" borderId="46" xfId="4" applyFont="1" applyFill="1" applyBorder="1" applyAlignment="1">
      <alignment vertical="center" shrinkToFit="1"/>
    </xf>
    <xf numFmtId="38" fontId="21" fillId="0" borderId="86" xfId="4" applyFont="1" applyFill="1" applyBorder="1" applyAlignment="1">
      <alignment vertical="center" shrinkToFit="1"/>
    </xf>
    <xf numFmtId="0" fontId="21" fillId="0" borderId="46" xfId="3" applyFont="1" applyBorder="1">
      <alignment vertical="center"/>
    </xf>
    <xf numFmtId="0" fontId="21" fillId="0" borderId="86" xfId="3" applyFont="1" applyBorder="1">
      <alignment vertical="center"/>
    </xf>
    <xf numFmtId="0" fontId="6" fillId="0" borderId="94" xfId="3" applyFont="1" applyBorder="1" applyAlignment="1">
      <alignment horizontal="center" vertical="center"/>
    </xf>
    <xf numFmtId="38" fontId="21" fillId="0" borderId="95" xfId="4" applyFont="1" applyFill="1" applyBorder="1" applyAlignment="1">
      <alignment vertical="center" shrinkToFit="1"/>
    </xf>
    <xf numFmtId="38" fontId="21" fillId="0" borderId="96" xfId="4" applyFont="1" applyFill="1" applyBorder="1" applyAlignment="1">
      <alignment vertical="center" shrinkToFit="1"/>
    </xf>
    <xf numFmtId="38" fontId="21" fillId="0" borderId="97" xfId="4" applyFont="1" applyFill="1" applyBorder="1" applyAlignment="1">
      <alignment vertical="center" shrinkToFit="1"/>
    </xf>
    <xf numFmtId="0" fontId="18" fillId="0" borderId="0" xfId="3" applyFont="1" applyAlignment="1"/>
    <xf numFmtId="0" fontId="9" fillId="0" borderId="0" xfId="6" applyFont="1">
      <alignment vertical="center"/>
    </xf>
    <xf numFmtId="0" fontId="6" fillId="0" borderId="0" xfId="6" applyFont="1">
      <alignment vertical="center"/>
    </xf>
    <xf numFmtId="0" fontId="6" fillId="0" borderId="0" xfId="6" applyFont="1" applyAlignment="1">
      <alignment horizontal="right" vertical="center"/>
    </xf>
    <xf numFmtId="0" fontId="6" fillId="3" borderId="77" xfId="6" applyFont="1" applyFill="1" applyBorder="1" applyAlignment="1">
      <alignment horizontal="center" vertical="center"/>
    </xf>
    <xf numFmtId="0" fontId="6" fillId="3" borderId="78" xfId="6" applyFont="1" applyFill="1" applyBorder="1" applyAlignment="1">
      <alignment horizontal="center" vertical="center"/>
    </xf>
    <xf numFmtId="0" fontId="6" fillId="3" borderId="79" xfId="6" applyFont="1" applyFill="1" applyBorder="1" applyAlignment="1">
      <alignment horizontal="center" vertical="center"/>
    </xf>
    <xf numFmtId="0" fontId="6" fillId="3" borderId="80" xfId="6" applyFont="1" applyFill="1" applyBorder="1" applyAlignment="1">
      <alignment horizontal="center" vertical="center"/>
    </xf>
    <xf numFmtId="0" fontId="6" fillId="0" borderId="0" xfId="6" applyFont="1" applyAlignment="1">
      <alignment horizontal="center" vertical="center"/>
    </xf>
    <xf numFmtId="38" fontId="21" fillId="0" borderId="0" xfId="4" applyFont="1" applyFill="1" applyBorder="1" applyAlignment="1">
      <alignment vertical="center" shrinkToFit="1"/>
    </xf>
    <xf numFmtId="0" fontId="13" fillId="0" borderId="9" xfId="6" applyFont="1" applyBorder="1" applyAlignment="1">
      <alignment horizontal="center" vertical="center"/>
    </xf>
    <xf numFmtId="176" fontId="21" fillId="0" borderId="0" xfId="4" applyNumberFormat="1" applyFont="1" applyFill="1" applyBorder="1" applyAlignment="1">
      <alignment vertical="center" shrinkToFit="1"/>
    </xf>
    <xf numFmtId="0" fontId="13" fillId="0" borderId="16" xfId="6" applyFont="1" applyBorder="1" applyAlignment="1">
      <alignment horizontal="center" vertical="center"/>
    </xf>
    <xf numFmtId="0" fontId="13" fillId="0" borderId="11" xfId="6" applyFont="1" applyBorder="1" applyAlignment="1">
      <alignment horizontal="center" vertical="center"/>
    </xf>
    <xf numFmtId="0" fontId="11" fillId="0" borderId="0" xfId="6" applyFont="1">
      <alignment vertical="center"/>
    </xf>
    <xf numFmtId="0" fontId="11" fillId="0" borderId="0" xfId="6" applyFont="1" applyAlignment="1">
      <alignment vertical="top"/>
    </xf>
    <xf numFmtId="0" fontId="9" fillId="0" borderId="172" xfId="0" applyFont="1" applyBorder="1" applyAlignment="1">
      <alignment horizontal="center" vertical="center"/>
    </xf>
    <xf numFmtId="0" fontId="9" fillId="0" borderId="173" xfId="0" applyFont="1" applyBorder="1" applyAlignment="1">
      <alignment horizontal="center" vertical="center"/>
    </xf>
    <xf numFmtId="0" fontId="9" fillId="0" borderId="174" xfId="0" applyFont="1" applyBorder="1" applyAlignment="1">
      <alignment horizontal="center" vertical="center"/>
    </xf>
    <xf numFmtId="0" fontId="9" fillId="0" borderId="175" xfId="0" applyFont="1" applyBorder="1" applyAlignment="1">
      <alignment horizontal="center" vertical="center"/>
    </xf>
    <xf numFmtId="0" fontId="9" fillId="0" borderId="176" xfId="0" applyFont="1" applyBorder="1" applyAlignment="1">
      <alignment horizontal="center" vertical="center"/>
    </xf>
    <xf numFmtId="0" fontId="9" fillId="0" borderId="177" xfId="0" applyFont="1" applyBorder="1" applyAlignment="1">
      <alignment horizontal="center" vertical="center"/>
    </xf>
    <xf numFmtId="0" fontId="9" fillId="0" borderId="178" xfId="0" applyFont="1" applyBorder="1" applyAlignment="1">
      <alignment horizontal="center" vertical="center"/>
    </xf>
    <xf numFmtId="0" fontId="9" fillId="0" borderId="179" xfId="0" applyFont="1" applyBorder="1" applyAlignment="1">
      <alignment horizontal="center" vertical="center"/>
    </xf>
    <xf numFmtId="0" fontId="11" fillId="0" borderId="0" xfId="0" applyFont="1" applyAlignment="1">
      <alignment horizontal="left"/>
    </xf>
    <xf numFmtId="0" fontId="13" fillId="0" borderId="0" xfId="6" applyFont="1" applyAlignment="1">
      <alignment horizontal="left"/>
    </xf>
    <xf numFmtId="176" fontId="21" fillId="0" borderId="0" xfId="4" applyNumberFormat="1" applyFont="1" applyFill="1" applyBorder="1" applyAlignment="1">
      <alignment horizontal="left" shrinkToFit="1"/>
    </xf>
    <xf numFmtId="38" fontId="21" fillId="0" borderId="0" xfId="4" applyFont="1" applyFill="1" applyBorder="1" applyAlignment="1">
      <alignment horizontal="left" shrinkToFit="1"/>
    </xf>
    <xf numFmtId="0" fontId="6" fillId="0" borderId="0" xfId="6" applyFont="1" applyAlignment="1">
      <alignment horizontal="left"/>
    </xf>
    <xf numFmtId="0" fontId="6" fillId="0" borderId="0" xfId="0" applyFont="1" applyAlignment="1">
      <alignment horizontal="center" vertical="center" shrinkToFit="1"/>
    </xf>
    <xf numFmtId="38" fontId="21" fillId="0" borderId="58" xfId="1" applyFont="1" applyFill="1" applyBorder="1" applyAlignment="1">
      <alignment vertical="center" shrinkToFit="1"/>
    </xf>
    <xf numFmtId="38" fontId="22" fillId="0" borderId="181" xfId="1" applyFont="1" applyFill="1" applyBorder="1" applyAlignment="1">
      <alignment vertical="center" shrinkToFit="1"/>
    </xf>
    <xf numFmtId="0" fontId="6" fillId="0" borderId="182" xfId="0" applyFont="1" applyBorder="1" applyAlignment="1">
      <alignment horizontal="center" vertical="center"/>
    </xf>
    <xf numFmtId="0" fontId="6" fillId="0" borderId="73" xfId="0" applyFont="1" applyBorder="1">
      <alignment vertical="center"/>
    </xf>
    <xf numFmtId="38" fontId="21" fillId="0" borderId="0" xfId="1" applyFont="1" applyFill="1" applyBorder="1" applyAlignment="1">
      <alignment horizontal="right" vertical="center" shrinkToFit="1"/>
    </xf>
    <xf numFmtId="38" fontId="21" fillId="0" borderId="0" xfId="1" applyFont="1" applyFill="1" applyBorder="1" applyAlignment="1">
      <alignment horizontal="center" vertical="center" shrinkToFit="1"/>
    </xf>
    <xf numFmtId="38" fontId="21" fillId="0" borderId="69" xfId="1" applyFont="1" applyFill="1" applyBorder="1" applyAlignment="1">
      <alignment vertical="center"/>
    </xf>
    <xf numFmtId="0" fontId="6" fillId="0" borderId="7" xfId="3" applyFont="1" applyBorder="1" applyAlignment="1">
      <alignment horizontal="center" vertical="center" shrinkToFit="1"/>
    </xf>
    <xf numFmtId="0" fontId="6" fillId="2" borderId="49" xfId="3" applyFont="1" applyFill="1" applyBorder="1">
      <alignment vertical="center"/>
    </xf>
    <xf numFmtId="0" fontId="6" fillId="0" borderId="8" xfId="3" applyFont="1" applyBorder="1" applyAlignment="1">
      <alignment horizontal="center" vertical="center" shrinkToFit="1"/>
    </xf>
    <xf numFmtId="0" fontId="6" fillId="2" borderId="74" xfId="3" applyFont="1" applyFill="1" applyBorder="1">
      <alignment vertical="center"/>
    </xf>
    <xf numFmtId="0" fontId="6" fillId="0" borderId="6" xfId="3" applyFont="1" applyBorder="1" applyAlignment="1">
      <alignment horizontal="center" vertical="center"/>
    </xf>
    <xf numFmtId="0" fontId="6" fillId="2" borderId="34" xfId="3" applyFont="1" applyFill="1" applyBorder="1">
      <alignment vertical="center"/>
    </xf>
    <xf numFmtId="0" fontId="6" fillId="0" borderId="7" xfId="3" applyFont="1" applyBorder="1" applyAlignment="1">
      <alignment horizontal="center" vertical="center"/>
    </xf>
    <xf numFmtId="0" fontId="6" fillId="0" borderId="8" xfId="3" applyFont="1" applyBorder="1" applyAlignment="1">
      <alignment horizontal="center" vertical="center"/>
    </xf>
    <xf numFmtId="0" fontId="6" fillId="0" borderId="0" xfId="8" applyFont="1">
      <alignment vertical="center"/>
    </xf>
    <xf numFmtId="0" fontId="20" fillId="0" borderId="0" xfId="3" applyFont="1">
      <alignment vertical="center"/>
    </xf>
    <xf numFmtId="0" fontId="6" fillId="0" borderId="173" xfId="0" applyFont="1" applyBorder="1">
      <alignment vertical="center"/>
    </xf>
    <xf numFmtId="0" fontId="6" fillId="0" borderId="174" xfId="0" applyFont="1" applyBorder="1">
      <alignment vertical="center"/>
    </xf>
    <xf numFmtId="0" fontId="6" fillId="0" borderId="176" xfId="0" applyFont="1" applyBorder="1">
      <alignment vertical="center"/>
    </xf>
    <xf numFmtId="0" fontId="6" fillId="0" borderId="178" xfId="0" applyFont="1" applyBorder="1">
      <alignment vertical="center"/>
    </xf>
    <xf numFmtId="0" fontId="6" fillId="0" borderId="179" xfId="0" applyFont="1" applyBorder="1">
      <alignment vertical="center"/>
    </xf>
    <xf numFmtId="38" fontId="6" fillId="0" borderId="50" xfId="1" applyFont="1" applyFill="1" applyBorder="1" applyAlignment="1">
      <alignment vertical="center" shrinkToFit="1"/>
    </xf>
    <xf numFmtId="38" fontId="6" fillId="0" borderId="75" xfId="1" applyFont="1" applyFill="1" applyBorder="1" applyAlignment="1">
      <alignment vertical="center" shrinkToFit="1"/>
    </xf>
    <xf numFmtId="0" fontId="8" fillId="0" borderId="0" xfId="0" applyFont="1" applyAlignment="1"/>
    <xf numFmtId="0" fontId="7" fillId="0" borderId="0" xfId="0" applyFont="1">
      <alignment vertical="center"/>
    </xf>
    <xf numFmtId="38" fontId="21" fillId="0" borderId="89" xfId="1" applyFont="1" applyFill="1" applyBorder="1">
      <alignment vertical="center"/>
    </xf>
    <xf numFmtId="38" fontId="21" fillId="0" borderId="133" xfId="1" applyFont="1" applyFill="1" applyBorder="1">
      <alignment vertical="center"/>
    </xf>
    <xf numFmtId="38" fontId="21" fillId="0" borderId="50" xfId="1" applyFont="1" applyFill="1" applyBorder="1" applyAlignment="1">
      <alignment horizontal="center" vertical="center"/>
    </xf>
    <xf numFmtId="0" fontId="37" fillId="0" borderId="0" xfId="0" applyFont="1">
      <alignment vertical="center"/>
    </xf>
    <xf numFmtId="0" fontId="33" fillId="0" borderId="0" xfId="1" applyNumberFormat="1" applyFont="1" applyFill="1" applyBorder="1" applyAlignment="1">
      <alignment vertical="center"/>
    </xf>
    <xf numFmtId="38" fontId="33" fillId="0" borderId="0" xfId="1" applyFont="1" applyFill="1" applyBorder="1" applyAlignment="1">
      <alignment vertical="center"/>
    </xf>
    <xf numFmtId="0" fontId="13" fillId="0" borderId="6" xfId="6" applyFont="1" applyBorder="1" applyAlignment="1">
      <alignment horizontal="center" vertical="center"/>
    </xf>
    <xf numFmtId="0" fontId="13" fillId="0" borderId="10" xfId="6" applyFont="1" applyBorder="1" applyAlignment="1">
      <alignment horizontal="center" vertical="center" shrinkToFit="1"/>
    </xf>
    <xf numFmtId="0" fontId="13" fillId="0" borderId="6" xfId="3" applyFont="1" applyBorder="1" applyAlignment="1">
      <alignment horizontal="center" vertical="center"/>
    </xf>
    <xf numFmtId="38" fontId="21" fillId="0" borderId="148" xfId="4" applyFont="1" applyFill="1" applyBorder="1" applyAlignment="1">
      <alignment vertical="center" shrinkToFit="1"/>
    </xf>
    <xf numFmtId="0" fontId="6" fillId="0" borderId="2" xfId="3" applyFont="1" applyBorder="1" applyAlignment="1">
      <alignment horizontal="center" vertical="center"/>
    </xf>
    <xf numFmtId="0" fontId="6" fillId="0" borderId="71" xfId="3" applyFont="1" applyBorder="1" applyAlignment="1">
      <alignment horizontal="center" vertical="center"/>
    </xf>
    <xf numFmtId="0" fontId="6" fillId="0" borderId="72" xfId="3" applyFont="1" applyBorder="1" applyAlignment="1">
      <alignment horizontal="center" vertical="center"/>
    </xf>
    <xf numFmtId="0" fontId="6" fillId="0" borderId="73" xfId="3" applyFont="1" applyBorder="1" applyAlignment="1">
      <alignment horizontal="center" vertical="center"/>
    </xf>
    <xf numFmtId="0" fontId="6" fillId="0" borderId="4" xfId="3" applyFont="1" applyBorder="1" applyAlignment="1">
      <alignment horizontal="center" vertical="center"/>
    </xf>
    <xf numFmtId="0" fontId="13" fillId="0" borderId="7" xfId="3" applyFont="1" applyBorder="1" applyAlignment="1">
      <alignment horizontal="center" vertical="center" shrinkToFit="1"/>
    </xf>
    <xf numFmtId="38" fontId="21" fillId="0" borderId="192" xfId="4" applyFont="1" applyFill="1" applyBorder="1" applyAlignment="1">
      <alignment vertical="center" shrinkToFit="1"/>
    </xf>
    <xf numFmtId="0" fontId="6" fillId="0" borderId="193" xfId="3" applyFont="1" applyBorder="1">
      <alignment vertical="center"/>
    </xf>
    <xf numFmtId="38" fontId="21" fillId="2" borderId="117" xfId="4" applyFont="1" applyFill="1" applyBorder="1" applyAlignment="1">
      <alignment vertical="center" shrinkToFit="1"/>
    </xf>
    <xf numFmtId="0" fontId="6" fillId="0" borderId="195" xfId="3" applyFont="1" applyBorder="1">
      <alignment vertical="center"/>
    </xf>
    <xf numFmtId="38" fontId="21" fillId="2" borderId="197" xfId="4" applyFont="1" applyFill="1" applyBorder="1" applyAlignment="1">
      <alignment vertical="center" shrinkToFit="1"/>
    </xf>
    <xf numFmtId="0" fontId="6" fillId="0" borderId="66" xfId="3" applyFont="1" applyBorder="1">
      <alignment vertical="center"/>
    </xf>
    <xf numFmtId="38" fontId="21" fillId="2" borderId="40" xfId="4" applyFont="1" applyFill="1" applyBorder="1" applyAlignment="1">
      <alignment vertical="center" shrinkToFit="1"/>
    </xf>
    <xf numFmtId="38" fontId="21" fillId="2" borderId="41" xfId="4" applyFont="1" applyFill="1" applyBorder="1" applyAlignment="1">
      <alignment vertical="center" shrinkToFit="1"/>
    </xf>
    <xf numFmtId="0" fontId="29" fillId="0" borderId="0" xfId="3" applyFont="1">
      <alignment vertical="center"/>
    </xf>
    <xf numFmtId="38" fontId="23" fillId="0" borderId="34" xfId="1" applyFont="1" applyFill="1" applyBorder="1" applyAlignment="1">
      <alignment vertical="center" shrinkToFit="1"/>
    </xf>
    <xf numFmtId="38" fontId="23" fillId="0" borderId="35" xfId="1" applyFont="1" applyFill="1" applyBorder="1" applyAlignment="1">
      <alignment vertical="center" shrinkToFit="1"/>
    </xf>
    <xf numFmtId="38" fontId="23" fillId="0" borderId="53" xfId="1" applyFont="1" applyFill="1" applyBorder="1" applyAlignment="1">
      <alignment vertical="center" shrinkToFit="1"/>
    </xf>
    <xf numFmtId="38" fontId="23" fillId="0" borderId="56" xfId="1" applyFont="1" applyFill="1" applyBorder="1" applyAlignment="1">
      <alignment vertical="center" shrinkToFit="1"/>
    </xf>
    <xf numFmtId="176" fontId="23" fillId="0" borderId="53" xfId="0" applyNumberFormat="1" applyFont="1" applyBorder="1" applyAlignment="1">
      <alignment vertical="center" shrinkToFit="1"/>
    </xf>
    <xf numFmtId="38" fontId="23" fillId="0" borderId="37" xfId="1" applyFont="1" applyFill="1" applyBorder="1" applyAlignment="1">
      <alignment vertical="center" shrinkToFit="1"/>
    </xf>
    <xf numFmtId="38" fontId="23" fillId="0" borderId="38" xfId="1" applyFont="1" applyFill="1" applyBorder="1" applyAlignment="1">
      <alignment vertical="center" shrinkToFit="1"/>
    </xf>
    <xf numFmtId="38" fontId="23" fillId="0" borderId="54" xfId="1" applyFont="1" applyFill="1" applyBorder="1" applyAlignment="1">
      <alignment vertical="center" shrinkToFit="1"/>
    </xf>
    <xf numFmtId="38" fontId="23" fillId="0" borderId="57" xfId="1" applyFont="1" applyFill="1" applyBorder="1" applyAlignment="1">
      <alignment vertical="center" shrinkToFit="1"/>
    </xf>
    <xf numFmtId="176" fontId="23" fillId="0" borderId="54" xfId="0" applyNumberFormat="1" applyFont="1" applyBorder="1" applyAlignment="1">
      <alignment vertical="center" shrinkToFit="1"/>
    </xf>
    <xf numFmtId="38" fontId="23" fillId="0" borderId="40" xfId="1" applyFont="1" applyBorder="1" applyAlignment="1">
      <alignment vertical="center" shrinkToFit="1"/>
    </xf>
    <xf numFmtId="38" fontId="23" fillId="0" borderId="41" xfId="1" applyFont="1" applyBorder="1" applyAlignment="1">
      <alignment vertical="center" shrinkToFit="1"/>
    </xf>
    <xf numFmtId="38" fontId="23" fillId="0" borderId="62" xfId="1" applyFont="1" applyBorder="1" applyAlignment="1">
      <alignment vertical="center" shrinkToFit="1"/>
    </xf>
    <xf numFmtId="38" fontId="23" fillId="0" borderId="63" xfId="1" applyFont="1" applyBorder="1" applyAlignment="1">
      <alignment vertical="center" shrinkToFit="1"/>
    </xf>
    <xf numFmtId="176" fontId="23" fillId="0" borderId="62" xfId="0" applyNumberFormat="1" applyFont="1" applyBorder="1" applyAlignment="1">
      <alignment vertical="center" shrinkToFit="1"/>
    </xf>
    <xf numFmtId="38" fontId="23" fillId="0" borderId="47" xfId="1" applyFont="1" applyBorder="1" applyAlignment="1">
      <alignment vertical="center" shrinkToFit="1"/>
    </xf>
    <xf numFmtId="38" fontId="23" fillId="0" borderId="48" xfId="1" applyFont="1" applyBorder="1" applyAlignment="1">
      <alignment vertical="center" shrinkToFit="1"/>
    </xf>
    <xf numFmtId="38" fontId="23" fillId="0" borderId="55" xfId="1" applyFont="1" applyBorder="1" applyAlignment="1">
      <alignment vertical="center" shrinkToFit="1"/>
    </xf>
    <xf numFmtId="38" fontId="23" fillId="0" borderId="58" xfId="1" applyFont="1" applyBorder="1" applyAlignment="1">
      <alignment vertical="center" shrinkToFit="1"/>
    </xf>
    <xf numFmtId="176" fontId="23" fillId="0" borderId="55" xfId="0" applyNumberFormat="1" applyFont="1" applyBorder="1" applyAlignment="1">
      <alignment vertical="center" shrinkToFit="1"/>
    </xf>
    <xf numFmtId="178" fontId="14" fillId="0" borderId="34" xfId="1" applyNumberFormat="1" applyFont="1" applyFill="1" applyBorder="1">
      <alignment vertical="center"/>
    </xf>
    <xf numFmtId="178" fontId="14" fillId="0" borderId="35" xfId="1" applyNumberFormat="1" applyFont="1" applyFill="1" applyBorder="1">
      <alignment vertical="center"/>
    </xf>
    <xf numFmtId="178" fontId="14" fillId="0" borderId="36" xfId="1" applyNumberFormat="1" applyFont="1" applyFill="1" applyBorder="1">
      <alignment vertical="center"/>
    </xf>
    <xf numFmtId="178" fontId="14" fillId="0" borderId="74" xfId="1" applyNumberFormat="1" applyFont="1" applyFill="1" applyBorder="1">
      <alignment vertical="center"/>
    </xf>
    <xf numFmtId="178" fontId="14" fillId="0" borderId="75" xfId="1" applyNumberFormat="1" applyFont="1" applyFill="1" applyBorder="1">
      <alignment vertical="center"/>
    </xf>
    <xf numFmtId="178" fontId="14" fillId="0" borderId="76" xfId="1" applyNumberFormat="1" applyFont="1" applyFill="1" applyBorder="1">
      <alignment vertical="center"/>
    </xf>
    <xf numFmtId="178" fontId="14" fillId="0" borderId="49" xfId="1" applyNumberFormat="1" applyFont="1" applyFill="1" applyBorder="1">
      <alignment vertical="center"/>
    </xf>
    <xf numFmtId="178" fontId="14" fillId="0" borderId="50" xfId="1" applyNumberFormat="1" applyFont="1" applyFill="1" applyBorder="1">
      <alignment vertical="center"/>
    </xf>
    <xf numFmtId="178" fontId="14" fillId="0" borderId="51" xfId="1" applyNumberFormat="1" applyFont="1" applyFill="1" applyBorder="1">
      <alignment vertical="center"/>
    </xf>
    <xf numFmtId="188" fontId="14" fillId="0" borderId="71" xfId="0" applyNumberFormat="1" applyFont="1" applyBorder="1" applyAlignment="1">
      <alignment horizontal="center" vertical="center"/>
    </xf>
    <xf numFmtId="188" fontId="14" fillId="0" borderId="72" xfId="0" applyNumberFormat="1" applyFont="1" applyBorder="1" applyAlignment="1">
      <alignment horizontal="center" vertical="center"/>
    </xf>
    <xf numFmtId="188" fontId="14" fillId="0" borderId="73" xfId="0" applyNumberFormat="1" applyFont="1" applyBorder="1" applyAlignment="1">
      <alignment horizontal="center" vertical="center"/>
    </xf>
    <xf numFmtId="38" fontId="21" fillId="0" borderId="103" xfId="1" applyFont="1" applyFill="1" applyBorder="1" applyAlignment="1">
      <alignment horizontal="center" vertical="center"/>
    </xf>
    <xf numFmtId="183" fontId="14" fillId="0" borderId="0" xfId="1" applyNumberFormat="1" applyFont="1">
      <alignment vertical="center"/>
    </xf>
    <xf numFmtId="176" fontId="14" fillId="0" borderId="0" xfId="0" applyNumberFormat="1" applyFont="1">
      <alignment vertical="center"/>
    </xf>
    <xf numFmtId="0" fontId="6" fillId="0" borderId="115" xfId="3" applyFont="1" applyBorder="1">
      <alignment vertical="center"/>
    </xf>
    <xf numFmtId="0" fontId="6" fillId="0" borderId="201" xfId="3" applyFont="1" applyBorder="1">
      <alignment vertical="center"/>
    </xf>
    <xf numFmtId="0" fontId="6" fillId="0" borderId="9" xfId="3" applyFont="1" applyBorder="1">
      <alignment vertical="center"/>
    </xf>
    <xf numFmtId="38" fontId="21" fillId="2" borderId="193" xfId="4" applyFont="1" applyFill="1" applyBorder="1" applyAlignment="1">
      <alignment vertical="center" shrinkToFit="1"/>
    </xf>
    <xf numFmtId="38" fontId="21" fillId="2" borderId="195" xfId="4" applyFont="1" applyFill="1" applyBorder="1" applyAlignment="1">
      <alignment vertical="center" shrinkToFit="1"/>
    </xf>
    <xf numFmtId="38" fontId="21" fillId="2" borderId="66" xfId="4" applyFont="1" applyFill="1" applyBorder="1" applyAlignment="1">
      <alignment vertical="center" shrinkToFit="1"/>
    </xf>
    <xf numFmtId="187" fontId="6" fillId="3" borderId="80" xfId="0" applyNumberFormat="1" applyFont="1" applyFill="1" applyBorder="1" applyAlignment="1">
      <alignment horizontal="center" vertical="center" shrinkToFit="1"/>
    </xf>
    <xf numFmtId="0" fontId="36" fillId="0" borderId="0" xfId="0" applyFont="1">
      <alignment vertical="center"/>
    </xf>
    <xf numFmtId="176" fontId="21" fillId="0" borderId="122" xfId="0" applyNumberFormat="1" applyFont="1" applyBorder="1" applyAlignment="1">
      <alignment horizontal="center" vertical="center" shrinkToFit="1"/>
    </xf>
    <xf numFmtId="176" fontId="21" fillId="0" borderId="62" xfId="0" applyNumberFormat="1" applyFont="1" applyBorder="1" applyAlignment="1">
      <alignment vertical="center" shrinkToFit="1"/>
    </xf>
    <xf numFmtId="176" fontId="21" fillId="0" borderId="54" xfId="0" applyNumberFormat="1" applyFont="1" applyBorder="1" applyAlignment="1">
      <alignment horizontal="center" vertical="center" shrinkToFit="1"/>
    </xf>
    <xf numFmtId="176" fontId="21" fillId="0" borderId="62" xfId="0" applyNumberFormat="1" applyFont="1" applyBorder="1" applyAlignment="1">
      <alignment horizontal="center" vertical="center" shrinkToFit="1"/>
    </xf>
    <xf numFmtId="176" fontId="21" fillId="0" borderId="124" xfId="0" applyNumberFormat="1" applyFont="1" applyBorder="1" applyAlignment="1">
      <alignment horizontal="center" vertical="center" shrinkToFit="1"/>
    </xf>
    <xf numFmtId="176" fontId="21" fillId="0" borderId="55" xfId="0" applyNumberFormat="1" applyFont="1" applyBorder="1" applyAlignment="1">
      <alignment vertical="center" shrinkToFit="1"/>
    </xf>
    <xf numFmtId="176" fontId="22" fillId="0" borderId="53" xfId="0" applyNumberFormat="1" applyFont="1" applyBorder="1" applyAlignment="1">
      <alignment horizontal="right" vertical="center" shrinkToFit="1"/>
    </xf>
    <xf numFmtId="176" fontId="22" fillId="0" borderId="59" xfId="0" applyNumberFormat="1" applyFont="1" applyBorder="1" applyAlignment="1">
      <alignment horizontal="right" vertical="center" shrinkToFit="1"/>
    </xf>
    <xf numFmtId="176" fontId="22" fillId="0" borderId="99" xfId="0" applyNumberFormat="1" applyFont="1" applyBorder="1" applyAlignment="1">
      <alignment horizontal="right" vertical="center" shrinkToFit="1"/>
    </xf>
    <xf numFmtId="176" fontId="22" fillId="0" borderId="143" xfId="0" applyNumberFormat="1" applyFont="1" applyBorder="1" applyAlignment="1">
      <alignment horizontal="right" vertical="center" shrinkToFit="1"/>
    </xf>
    <xf numFmtId="176" fontId="22" fillId="0" borderId="142" xfId="0" applyNumberFormat="1" applyFont="1" applyBorder="1" applyAlignment="1">
      <alignment horizontal="right" vertical="center" shrinkToFit="1"/>
    </xf>
    <xf numFmtId="176" fontId="21" fillId="0" borderId="0" xfId="0" applyNumberFormat="1" applyFont="1" applyAlignment="1">
      <alignment horizontal="center" vertical="center" shrinkToFit="1"/>
    </xf>
    <xf numFmtId="176" fontId="21" fillId="0" borderId="0" xfId="0" applyNumberFormat="1" applyFont="1" applyAlignment="1">
      <alignment vertical="center" shrinkToFit="1"/>
    </xf>
    <xf numFmtId="187" fontId="6" fillId="0" borderId="3" xfId="0" applyNumberFormat="1" applyFont="1" applyBorder="1" applyAlignment="1">
      <alignment horizontal="center" vertical="center"/>
    </xf>
    <xf numFmtId="178" fontId="14" fillId="0" borderId="0" xfId="0" applyNumberFormat="1" applyFont="1">
      <alignment vertical="center"/>
    </xf>
    <xf numFmtId="38" fontId="23" fillId="0" borderId="69" xfId="1" applyFont="1" applyFill="1" applyBorder="1" applyAlignment="1">
      <alignment vertical="center"/>
    </xf>
    <xf numFmtId="38" fontId="6" fillId="0" borderId="51" xfId="1" applyFont="1" applyFill="1" applyBorder="1" applyAlignment="1">
      <alignment vertical="center" shrinkToFit="1"/>
    </xf>
    <xf numFmtId="38" fontId="6" fillId="0" borderId="76" xfId="1" applyFont="1" applyFill="1" applyBorder="1" applyAlignment="1">
      <alignment vertical="center" shrinkToFit="1"/>
    </xf>
    <xf numFmtId="0" fontId="6" fillId="3" borderId="81" xfId="3" applyFont="1" applyFill="1" applyBorder="1" applyAlignment="1">
      <alignment horizontal="center" vertical="center"/>
    </xf>
    <xf numFmtId="0" fontId="6" fillId="3" borderId="82" xfId="3" applyFont="1" applyFill="1" applyBorder="1" applyAlignment="1">
      <alignment horizontal="center" vertical="center"/>
    </xf>
    <xf numFmtId="176" fontId="21" fillId="0" borderId="63" xfId="4" applyNumberFormat="1" applyFont="1" applyFill="1" applyBorder="1" applyAlignment="1">
      <alignment vertical="center" shrinkToFit="1"/>
    </xf>
    <xf numFmtId="176" fontId="21" fillId="0" borderId="65" xfId="4" applyNumberFormat="1" applyFont="1" applyFill="1" applyBorder="1" applyAlignment="1">
      <alignment vertical="center" shrinkToFit="1"/>
    </xf>
    <xf numFmtId="176" fontId="21" fillId="0" borderId="58" xfId="4" applyNumberFormat="1" applyFont="1" applyFill="1" applyBorder="1" applyAlignment="1">
      <alignment vertical="center" shrinkToFit="1"/>
    </xf>
    <xf numFmtId="0" fontId="13" fillId="0" borderId="21" xfId="0" applyFont="1" applyBorder="1" applyAlignment="1">
      <alignment horizontal="center" vertical="center"/>
    </xf>
    <xf numFmtId="0" fontId="6" fillId="3" borderId="202" xfId="0" applyFont="1" applyFill="1" applyBorder="1" applyAlignment="1">
      <alignment horizontal="center" vertical="center"/>
    </xf>
    <xf numFmtId="38" fontId="23" fillId="0" borderId="148" xfId="1" applyFont="1" applyFill="1" applyBorder="1" applyAlignment="1">
      <alignment vertical="center" shrinkToFit="1"/>
    </xf>
    <xf numFmtId="38" fontId="23" fillId="0" borderId="134" xfId="1" applyFont="1" applyFill="1" applyBorder="1" applyAlignment="1">
      <alignment vertical="center" shrinkToFit="1"/>
    </xf>
    <xf numFmtId="38" fontId="23" fillId="0" borderId="192" xfId="1" applyFont="1" applyFill="1" applyBorder="1" applyAlignment="1">
      <alignment vertical="center" shrinkToFit="1"/>
    </xf>
    <xf numFmtId="38" fontId="23" fillId="0" borderId="203" xfId="1" applyFont="1" applyFill="1" applyBorder="1" applyAlignment="1">
      <alignment vertical="center" shrinkToFit="1"/>
    </xf>
    <xf numFmtId="38" fontId="23" fillId="0" borderId="204" xfId="1" applyFont="1" applyBorder="1" applyAlignment="1">
      <alignment vertical="center" shrinkToFit="1"/>
    </xf>
    <xf numFmtId="38" fontId="23" fillId="0" borderId="126" xfId="1" applyFont="1" applyFill="1" applyBorder="1" applyAlignment="1">
      <alignment vertical="center" shrinkToFit="1"/>
    </xf>
    <xf numFmtId="38" fontId="23" fillId="0" borderId="206" xfId="1" applyFont="1" applyBorder="1" applyAlignment="1">
      <alignment vertical="center" shrinkToFit="1"/>
    </xf>
    <xf numFmtId="38" fontId="23" fillId="0" borderId="127" xfId="1" applyFont="1" applyFill="1" applyBorder="1" applyAlignment="1">
      <alignment vertical="center" shrinkToFit="1"/>
    </xf>
    <xf numFmtId="38" fontId="21" fillId="0" borderId="40" xfId="1" applyFont="1" applyFill="1" applyBorder="1" applyAlignment="1">
      <alignment vertical="center" shrinkToFit="1"/>
    </xf>
    <xf numFmtId="38" fontId="21" fillId="0" borderId="116" xfId="1" applyFont="1" applyFill="1" applyBorder="1" applyAlignment="1">
      <alignment vertical="center" shrinkToFit="1"/>
    </xf>
    <xf numFmtId="38" fontId="21" fillId="0" borderId="207" xfId="1" applyFont="1" applyFill="1" applyBorder="1" applyAlignment="1">
      <alignment vertical="center" shrinkToFit="1"/>
    </xf>
    <xf numFmtId="0" fontId="6" fillId="0" borderId="21" xfId="0" applyFont="1" applyBorder="1" applyAlignment="1">
      <alignment horizontal="center" vertical="center"/>
    </xf>
    <xf numFmtId="0" fontId="6" fillId="0" borderId="22" xfId="0" applyFont="1" applyBorder="1" applyAlignment="1">
      <alignment horizontal="center" vertical="center"/>
    </xf>
    <xf numFmtId="0" fontId="6" fillId="0" borderId="92" xfId="0" applyFont="1" applyBorder="1" applyAlignment="1">
      <alignment horizontal="center" vertical="center"/>
    </xf>
    <xf numFmtId="0" fontId="6" fillId="3" borderId="162" xfId="0" applyFont="1" applyFill="1" applyBorder="1" applyAlignment="1">
      <alignment horizontal="center" vertical="center"/>
    </xf>
    <xf numFmtId="38" fontId="21" fillId="0" borderId="208" xfId="1" applyFont="1" applyFill="1" applyBorder="1" applyAlignment="1">
      <alignment vertical="center" shrinkToFit="1"/>
    </xf>
    <xf numFmtId="38" fontId="21" fillId="0" borderId="166" xfId="1" applyFont="1" applyFill="1" applyBorder="1" applyAlignment="1">
      <alignment vertical="center" shrinkToFit="1"/>
    </xf>
    <xf numFmtId="38" fontId="21" fillId="0" borderId="209" xfId="1" applyFont="1" applyFill="1" applyBorder="1" applyAlignment="1">
      <alignment vertical="center" shrinkToFit="1"/>
    </xf>
    <xf numFmtId="38" fontId="21" fillId="0" borderId="210" xfId="1" applyFont="1" applyFill="1" applyBorder="1" applyAlignment="1">
      <alignment vertical="center" shrinkToFit="1"/>
    </xf>
    <xf numFmtId="38" fontId="21" fillId="0" borderId="63" xfId="1" applyFont="1" applyFill="1" applyBorder="1" applyAlignment="1">
      <alignment vertical="center" shrinkToFit="1"/>
    </xf>
    <xf numFmtId="38" fontId="21" fillId="0" borderId="211" xfId="1" applyFont="1" applyFill="1" applyBorder="1" applyAlignment="1">
      <alignment vertical="center" shrinkToFit="1"/>
    </xf>
    <xf numFmtId="0" fontId="6" fillId="3" borderId="162" xfId="6" applyFont="1" applyFill="1" applyBorder="1" applyAlignment="1">
      <alignment horizontal="center" vertical="center"/>
    </xf>
    <xf numFmtId="38" fontId="21" fillId="0" borderId="103" xfId="4" applyFont="1" applyFill="1" applyBorder="1" applyAlignment="1">
      <alignment vertical="center" shrinkToFit="1"/>
    </xf>
    <xf numFmtId="38" fontId="21" fillId="0" borderId="90" xfId="4" applyFont="1" applyFill="1" applyBorder="1" applyAlignment="1">
      <alignment vertical="center" shrinkToFit="1"/>
    </xf>
    <xf numFmtId="0" fontId="6" fillId="3" borderId="163" xfId="6" applyFont="1" applyFill="1" applyBorder="1" applyAlignment="1">
      <alignment horizontal="center" vertical="center"/>
    </xf>
    <xf numFmtId="38" fontId="21" fillId="0" borderId="212" xfId="4" applyFont="1" applyFill="1" applyBorder="1" applyAlignment="1">
      <alignment vertical="center" shrinkToFit="1"/>
    </xf>
    <xf numFmtId="38" fontId="22" fillId="0" borderId="89" xfId="1" applyFont="1" applyFill="1" applyBorder="1" applyAlignment="1">
      <alignment vertical="center" shrinkToFit="1"/>
    </xf>
    <xf numFmtId="38" fontId="22" fillId="0" borderId="103" xfId="1" applyFont="1" applyFill="1" applyBorder="1" applyAlignment="1">
      <alignment vertical="center" shrinkToFit="1"/>
    </xf>
    <xf numFmtId="38" fontId="22" fillId="0" borderId="133" xfId="1" applyFont="1" applyFill="1" applyBorder="1" applyAlignment="1">
      <alignment vertical="center" shrinkToFit="1"/>
    </xf>
    <xf numFmtId="38" fontId="22" fillId="0" borderId="213" xfId="1" applyFont="1" applyFill="1" applyBorder="1" applyAlignment="1">
      <alignment vertical="center" shrinkToFit="1"/>
    </xf>
    <xf numFmtId="38" fontId="22" fillId="0" borderId="214" xfId="1" applyFont="1" applyFill="1" applyBorder="1" applyAlignment="1">
      <alignment vertical="center" shrinkToFit="1"/>
    </xf>
    <xf numFmtId="0" fontId="6" fillId="3" borderId="215" xfId="0" applyFont="1" applyFill="1" applyBorder="1" applyAlignment="1">
      <alignment horizontal="center" vertical="center"/>
    </xf>
    <xf numFmtId="38" fontId="22" fillId="0" borderId="216" xfId="1" applyFont="1" applyFill="1" applyBorder="1" applyAlignment="1">
      <alignment vertical="center" shrinkToFit="1"/>
    </xf>
    <xf numFmtId="38" fontId="22" fillId="0" borderId="183" xfId="1" applyFont="1" applyFill="1" applyBorder="1" applyAlignment="1">
      <alignment vertical="center" shrinkToFit="1"/>
    </xf>
    <xf numFmtId="38" fontId="22" fillId="0" borderId="184" xfId="1" applyFont="1" applyFill="1" applyBorder="1" applyAlignment="1">
      <alignment vertical="center" shrinkToFit="1"/>
    </xf>
    <xf numFmtId="38" fontId="22" fillId="0" borderId="182" xfId="1" applyFont="1" applyFill="1" applyBorder="1" applyAlignment="1">
      <alignment vertical="center" shrinkToFit="1"/>
    </xf>
    <xf numFmtId="38" fontId="22" fillId="0" borderId="217" xfId="1" applyFont="1" applyFill="1" applyBorder="1" applyAlignment="1">
      <alignment vertical="center" shrinkToFit="1"/>
    </xf>
    <xf numFmtId="0" fontId="6" fillId="3" borderId="163" xfId="0" applyFont="1" applyFill="1" applyBorder="1" applyAlignment="1">
      <alignment horizontal="center" vertical="center"/>
    </xf>
    <xf numFmtId="38" fontId="22" fillId="0" borderId="218" xfId="1" applyFont="1" applyBorder="1" applyAlignment="1">
      <alignment vertical="center" shrinkToFit="1"/>
    </xf>
    <xf numFmtId="38" fontId="22" fillId="0" borderId="164" xfId="1" applyFont="1" applyBorder="1" applyAlignment="1">
      <alignment vertical="center" shrinkToFit="1"/>
    </xf>
    <xf numFmtId="38" fontId="22" fillId="0" borderId="212" xfId="1" applyFont="1" applyBorder="1" applyAlignment="1">
      <alignment vertical="center" shrinkToFit="1"/>
    </xf>
    <xf numFmtId="38" fontId="22" fillId="0" borderId="219" xfId="1" applyFont="1" applyBorder="1" applyAlignment="1">
      <alignment vertical="center" shrinkToFit="1"/>
    </xf>
    <xf numFmtId="38" fontId="22" fillId="0" borderId="220" xfId="1" applyFont="1" applyFill="1" applyBorder="1" applyAlignment="1">
      <alignment vertical="center" shrinkToFit="1"/>
    </xf>
    <xf numFmtId="38" fontId="21" fillId="0" borderId="221" xfId="1" applyFont="1" applyFill="1" applyBorder="1" applyAlignment="1">
      <alignment horizontal="right" vertical="center" shrinkToFit="1"/>
    </xf>
    <xf numFmtId="38" fontId="21" fillId="0" borderId="222" xfId="1" applyFont="1" applyFill="1" applyBorder="1" applyAlignment="1">
      <alignment horizontal="right" vertical="center" shrinkToFit="1"/>
    </xf>
    <xf numFmtId="38" fontId="21" fillId="0" borderId="223" xfId="1" applyFont="1" applyFill="1" applyBorder="1" applyAlignment="1">
      <alignment horizontal="right" vertical="center" shrinkToFit="1"/>
    </xf>
    <xf numFmtId="38" fontId="21" fillId="0" borderId="224" xfId="1" applyFont="1" applyFill="1" applyBorder="1" applyAlignment="1">
      <alignment horizontal="right" vertical="center" shrinkToFit="1"/>
    </xf>
    <xf numFmtId="38" fontId="21" fillId="0" borderId="225" xfId="1" applyFont="1" applyFill="1" applyBorder="1" applyAlignment="1">
      <alignment horizontal="right" vertical="center" shrinkToFit="1"/>
    </xf>
    <xf numFmtId="38" fontId="21" fillId="0" borderId="226" xfId="1" applyFont="1" applyBorder="1" applyAlignment="1">
      <alignment vertical="center" shrinkToFit="1"/>
    </xf>
    <xf numFmtId="38" fontId="21" fillId="0" borderId="167" xfId="1" applyFont="1" applyBorder="1" applyAlignment="1">
      <alignment vertical="center" shrinkToFit="1"/>
    </xf>
    <xf numFmtId="38" fontId="21" fillId="0" borderId="227" xfId="1" applyFont="1" applyFill="1" applyBorder="1" applyAlignment="1">
      <alignment vertical="center" shrinkToFit="1"/>
    </xf>
    <xf numFmtId="38" fontId="21" fillId="0" borderId="170" xfId="1" applyFont="1" applyFill="1" applyBorder="1" applyAlignment="1">
      <alignment vertical="center" shrinkToFit="1"/>
    </xf>
    <xf numFmtId="38" fontId="22" fillId="0" borderId="38" xfId="1" applyFont="1" applyFill="1" applyBorder="1" applyAlignment="1">
      <alignment vertical="center" shrinkToFit="1"/>
    </xf>
    <xf numFmtId="38" fontId="22" fillId="0" borderId="54" xfId="1" applyFont="1" applyFill="1" applyBorder="1" applyAlignment="1">
      <alignment vertical="center" shrinkToFit="1"/>
    </xf>
    <xf numFmtId="38" fontId="22" fillId="0" borderId="41" xfId="1" applyFont="1" applyBorder="1" applyAlignment="1">
      <alignment vertical="center" shrinkToFit="1"/>
    </xf>
    <xf numFmtId="38" fontId="22" fillId="0" borderId="62" xfId="1" applyFont="1" applyBorder="1" applyAlignment="1">
      <alignment vertical="center" shrinkToFit="1"/>
    </xf>
    <xf numFmtId="38" fontId="22" fillId="0" borderId="44" xfId="1" applyFont="1" applyBorder="1" applyAlignment="1">
      <alignment vertical="center" shrinkToFit="1"/>
    </xf>
    <xf numFmtId="38" fontId="22" fillId="0" borderId="64" xfId="1" applyFont="1" applyBorder="1" applyAlignment="1">
      <alignment vertical="center" shrinkToFit="1"/>
    </xf>
    <xf numFmtId="38" fontId="22" fillId="0" borderId="46" xfId="1" applyFont="1" applyFill="1" applyBorder="1" applyAlignment="1">
      <alignment vertical="center" shrinkToFit="1"/>
    </xf>
    <xf numFmtId="38" fontId="22" fillId="0" borderId="86" xfId="1" applyFont="1" applyFill="1" applyBorder="1" applyAlignment="1">
      <alignment vertical="center" shrinkToFit="1"/>
    </xf>
    <xf numFmtId="38" fontId="22" fillId="0" borderId="48" xfId="1" applyFont="1" applyBorder="1" applyAlignment="1">
      <alignment vertical="center" shrinkToFit="1"/>
    </xf>
    <xf numFmtId="38" fontId="22" fillId="0" borderId="55" xfId="1" applyFont="1" applyBorder="1" applyAlignment="1">
      <alignment vertical="center" shrinkToFit="1"/>
    </xf>
    <xf numFmtId="0" fontId="22" fillId="4" borderId="35" xfId="0" applyFont="1" applyFill="1" applyBorder="1">
      <alignment vertical="center"/>
    </xf>
    <xf numFmtId="38" fontId="40" fillId="4" borderId="41" xfId="1" applyFont="1" applyFill="1" applyBorder="1" applyAlignment="1">
      <alignment vertical="center" shrinkToFit="1"/>
    </xf>
    <xf numFmtId="0" fontId="22" fillId="4" borderId="46" xfId="0" applyFont="1" applyFill="1" applyBorder="1">
      <alignment vertical="center"/>
    </xf>
    <xf numFmtId="38" fontId="40" fillId="4" borderId="48" xfId="1" applyFont="1" applyFill="1" applyBorder="1" applyAlignment="1">
      <alignment vertical="center" shrinkToFit="1"/>
    </xf>
    <xf numFmtId="0" fontId="13" fillId="0" borderId="52" xfId="0" applyFont="1" applyBorder="1" applyAlignment="1">
      <alignment horizontal="center" vertical="center"/>
    </xf>
    <xf numFmtId="188" fontId="6" fillId="0" borderId="0" xfId="0" applyNumberFormat="1" applyFont="1" applyAlignment="1">
      <alignment horizontal="center" vertical="center"/>
    </xf>
    <xf numFmtId="178" fontId="6" fillId="0" borderId="71" xfId="1" applyNumberFormat="1" applyFont="1" applyFill="1" applyBorder="1">
      <alignment vertical="center"/>
    </xf>
    <xf numFmtId="178" fontId="6" fillId="0" borderId="72" xfId="1" applyNumberFormat="1" applyFont="1" applyFill="1" applyBorder="1">
      <alignment vertical="center"/>
    </xf>
    <xf numFmtId="178" fontId="6" fillId="0" borderId="73" xfId="1" applyNumberFormat="1" applyFont="1" applyFill="1" applyBorder="1">
      <alignment vertical="center"/>
    </xf>
    <xf numFmtId="9" fontId="6" fillId="0" borderId="71" xfId="2" applyFont="1" applyFill="1" applyBorder="1">
      <alignment vertical="center"/>
    </xf>
    <xf numFmtId="9" fontId="6" fillId="0" borderId="72" xfId="2" applyFont="1" applyFill="1" applyBorder="1">
      <alignment vertical="center"/>
    </xf>
    <xf numFmtId="9" fontId="6" fillId="0" borderId="73" xfId="2" applyFont="1" applyFill="1" applyBorder="1">
      <alignment vertical="center"/>
    </xf>
    <xf numFmtId="38" fontId="21" fillId="0" borderId="59" xfId="4" applyFont="1" applyFill="1" applyBorder="1" applyAlignment="1">
      <alignment vertical="center" shrinkToFit="1"/>
    </xf>
    <xf numFmtId="38" fontId="21" fillId="0" borderId="60" xfId="4" applyFont="1" applyFill="1" applyBorder="1" applyAlignment="1">
      <alignment vertical="center" shrinkToFit="1"/>
    </xf>
    <xf numFmtId="38" fontId="21" fillId="0" borderId="205" xfId="4" applyFont="1" applyFill="1" applyBorder="1" applyAlignment="1">
      <alignment vertical="center" shrinkToFit="1"/>
    </xf>
    <xf numFmtId="38" fontId="21" fillId="0" borderId="19" xfId="4" applyFont="1" applyFill="1" applyBorder="1" applyAlignment="1">
      <alignment vertical="center" shrinkToFit="1"/>
    </xf>
    <xf numFmtId="0" fontId="13" fillId="0" borderId="7" xfId="3" applyFont="1" applyBorder="1" applyAlignment="1">
      <alignment horizontal="center" vertical="center"/>
    </xf>
    <xf numFmtId="0" fontId="6" fillId="0" borderId="228" xfId="3" applyFont="1" applyBorder="1" applyAlignment="1">
      <alignment horizontal="center" vertical="center"/>
    </xf>
    <xf numFmtId="0" fontId="39" fillId="0" borderId="12" xfId="0" applyFont="1" applyBorder="1" applyAlignment="1">
      <alignment horizontal="center" vertical="center" shrinkToFit="1"/>
    </xf>
    <xf numFmtId="0" fontId="39" fillId="0" borderId="6" xfId="0" applyFont="1" applyBorder="1" applyAlignment="1">
      <alignment horizontal="center" vertical="center" shrinkToFit="1"/>
    </xf>
    <xf numFmtId="187" fontId="13" fillId="3" borderId="80" xfId="0" applyNumberFormat="1" applyFont="1" applyFill="1" applyBorder="1" applyAlignment="1">
      <alignment horizontal="center" vertical="center" wrapText="1" shrinkToFit="1"/>
    </xf>
    <xf numFmtId="0" fontId="11" fillId="0" borderId="0" xfId="0" applyFont="1" applyAlignment="1">
      <alignment horizontal="left" vertical="center" indent="3"/>
    </xf>
    <xf numFmtId="38" fontId="23" fillId="0" borderId="43" xfId="1" applyFont="1" applyBorder="1" applyAlignment="1">
      <alignment vertical="center" shrinkToFit="1"/>
    </xf>
    <xf numFmtId="38" fontId="23" fillId="0" borderId="44" xfId="1" applyFont="1" applyBorder="1" applyAlignment="1">
      <alignment vertical="center" shrinkToFit="1"/>
    </xf>
    <xf numFmtId="38" fontId="23" fillId="0" borderId="64" xfId="1" applyFont="1" applyBorder="1" applyAlignment="1">
      <alignment vertical="center" shrinkToFit="1"/>
    </xf>
    <xf numFmtId="38" fontId="23" fillId="0" borderId="65" xfId="1" applyFont="1" applyBorder="1" applyAlignment="1">
      <alignment vertical="center" shrinkToFit="1"/>
    </xf>
    <xf numFmtId="38" fontId="23" fillId="0" borderId="229" xfId="1" applyFont="1" applyBorder="1" applyAlignment="1">
      <alignment vertical="center" shrinkToFit="1"/>
    </xf>
    <xf numFmtId="38" fontId="23" fillId="0" borderId="230" xfId="1" applyFont="1" applyFill="1" applyBorder="1" applyAlignment="1">
      <alignment vertical="center" shrinkToFit="1"/>
    </xf>
    <xf numFmtId="176" fontId="23" fillId="0" borderId="64" xfId="0" applyNumberFormat="1" applyFont="1" applyBorder="1" applyAlignment="1">
      <alignment vertical="center" shrinkToFit="1"/>
    </xf>
    <xf numFmtId="0" fontId="41" fillId="0" borderId="0" xfId="0" applyFont="1">
      <alignment vertical="center"/>
    </xf>
    <xf numFmtId="176" fontId="41" fillId="0" borderId="0" xfId="1" applyNumberFormat="1" applyFont="1" applyBorder="1" applyAlignment="1">
      <alignment vertical="center"/>
    </xf>
    <xf numFmtId="0" fontId="42" fillId="0" borderId="0" xfId="0" applyFont="1">
      <alignment vertical="center"/>
    </xf>
    <xf numFmtId="0" fontId="43" fillId="0" borderId="0" xfId="0" applyFont="1">
      <alignment vertical="center"/>
    </xf>
    <xf numFmtId="0" fontId="44" fillId="0" borderId="0" xfId="6" applyFont="1" applyAlignment="1">
      <alignment horizontal="center" vertical="center" shrinkToFit="1"/>
    </xf>
    <xf numFmtId="38" fontId="23" fillId="0" borderId="0" xfId="4" applyFont="1" applyFill="1" applyBorder="1" applyAlignment="1">
      <alignment vertical="center" shrinkToFit="1"/>
    </xf>
    <xf numFmtId="176" fontId="43" fillId="0" borderId="0" xfId="1" applyNumberFormat="1" applyFont="1" applyBorder="1" applyAlignment="1">
      <alignment vertical="center"/>
    </xf>
    <xf numFmtId="0" fontId="44" fillId="0" borderId="0" xfId="6" applyFont="1" applyAlignment="1">
      <alignment horizontal="center" vertical="center"/>
    </xf>
    <xf numFmtId="176" fontId="23" fillId="0" borderId="0" xfId="4" applyNumberFormat="1" applyFont="1" applyFill="1" applyBorder="1" applyAlignment="1">
      <alignment vertical="center" shrinkToFit="1"/>
    </xf>
    <xf numFmtId="0" fontId="44" fillId="0" borderId="0" xfId="6" applyFont="1" applyAlignment="1">
      <alignment horizontal="left" shrinkToFit="1"/>
    </xf>
    <xf numFmtId="38" fontId="23" fillId="0" borderId="0" xfId="4" applyFont="1" applyFill="1" applyBorder="1" applyAlignment="1">
      <alignment horizontal="left" shrinkToFit="1"/>
    </xf>
    <xf numFmtId="0" fontId="14" fillId="0" borderId="0" xfId="6" applyFont="1">
      <alignment vertical="center"/>
    </xf>
    <xf numFmtId="0" fontId="18" fillId="0" borderId="0" xfId="0" applyFont="1" applyAlignment="1">
      <alignment horizontal="left"/>
    </xf>
    <xf numFmtId="0" fontId="14" fillId="0" borderId="0" xfId="6" applyFont="1" applyAlignment="1">
      <alignment horizontal="left"/>
    </xf>
    <xf numFmtId="0" fontId="14" fillId="0" borderId="0" xfId="0" applyFont="1" applyAlignment="1">
      <alignment horizontal="left" vertical="center" indent="1"/>
    </xf>
    <xf numFmtId="0" fontId="45" fillId="0" borderId="0" xfId="0" applyFont="1">
      <alignment vertical="center"/>
    </xf>
    <xf numFmtId="0" fontId="6" fillId="0" borderId="6" xfId="6" applyFont="1" applyBorder="1">
      <alignment vertical="center"/>
    </xf>
    <xf numFmtId="0" fontId="6" fillId="0" borderId="1" xfId="6" applyFont="1" applyBorder="1">
      <alignment vertical="center"/>
    </xf>
    <xf numFmtId="0" fontId="6" fillId="0" borderId="231" xfId="6" applyFont="1" applyBorder="1">
      <alignment vertical="center"/>
    </xf>
    <xf numFmtId="0" fontId="6" fillId="0" borderId="232" xfId="6" applyFont="1" applyBorder="1" applyAlignment="1">
      <alignment horizontal="center" vertical="center"/>
    </xf>
    <xf numFmtId="0" fontId="6" fillId="3" borderId="232" xfId="6" applyFont="1" applyFill="1" applyBorder="1" applyAlignment="1">
      <alignment horizontal="center" vertical="center"/>
    </xf>
    <xf numFmtId="0" fontId="6" fillId="3" borderId="233" xfId="6" applyFont="1" applyFill="1" applyBorder="1" applyAlignment="1">
      <alignment horizontal="center" vertical="center"/>
    </xf>
    <xf numFmtId="0" fontId="6" fillId="0" borderId="232" xfId="6" applyFont="1" applyBorder="1">
      <alignment vertical="center"/>
    </xf>
    <xf numFmtId="0" fontId="6" fillId="0" borderId="233" xfId="6" applyFont="1" applyBorder="1">
      <alignment vertical="center"/>
    </xf>
    <xf numFmtId="0" fontId="6" fillId="0" borderId="234" xfId="6" applyFont="1" applyBorder="1" applyAlignment="1">
      <alignment horizontal="center" vertical="center"/>
    </xf>
    <xf numFmtId="0" fontId="6" fillId="3" borderId="4" xfId="6" applyFont="1" applyFill="1" applyBorder="1" applyAlignment="1">
      <alignment horizontal="center" vertical="center"/>
    </xf>
    <xf numFmtId="0" fontId="6" fillId="3" borderId="231" xfId="6" applyFont="1" applyFill="1" applyBorder="1" applyAlignment="1">
      <alignment horizontal="center" vertical="center"/>
    </xf>
    <xf numFmtId="0" fontId="13" fillId="0" borderId="10" xfId="3" applyFont="1" applyBorder="1" applyAlignment="1">
      <alignment horizontal="center" vertical="center"/>
    </xf>
    <xf numFmtId="187" fontId="6" fillId="3" borderId="162" xfId="3" applyNumberFormat="1" applyFont="1" applyFill="1" applyBorder="1" applyAlignment="1">
      <alignment horizontal="center" vertical="center" shrinkToFit="1"/>
    </xf>
    <xf numFmtId="187" fontId="6" fillId="0" borderId="213" xfId="3" applyNumberFormat="1" applyFont="1" applyBorder="1" applyAlignment="1">
      <alignment horizontal="center" vertical="center"/>
    </xf>
    <xf numFmtId="0" fontId="6" fillId="2" borderId="34" xfId="0" applyFont="1" applyFill="1" applyBorder="1">
      <alignment vertical="center"/>
    </xf>
    <xf numFmtId="0" fontId="6" fillId="2" borderId="89" xfId="0" applyFont="1" applyFill="1" applyBorder="1">
      <alignment vertical="center"/>
    </xf>
    <xf numFmtId="0" fontId="6" fillId="2" borderId="49" xfId="0" applyFont="1" applyFill="1" applyBorder="1">
      <alignment vertical="center"/>
    </xf>
    <xf numFmtId="0" fontId="6" fillId="2" borderId="103" xfId="0" applyFont="1" applyFill="1" applyBorder="1">
      <alignment vertical="center"/>
    </xf>
    <xf numFmtId="0" fontId="6" fillId="2" borderId="103" xfId="3" applyFont="1" applyFill="1" applyBorder="1">
      <alignment vertical="center"/>
    </xf>
    <xf numFmtId="0" fontId="6" fillId="2" borderId="133" xfId="3" applyFont="1" applyFill="1" applyBorder="1">
      <alignment vertical="center"/>
    </xf>
    <xf numFmtId="0" fontId="6" fillId="2" borderId="89" xfId="3" applyFont="1" applyFill="1" applyBorder="1">
      <alignment vertical="center"/>
    </xf>
    <xf numFmtId="38" fontId="21" fillId="0" borderId="75" xfId="4" applyFont="1" applyFill="1" applyBorder="1" applyAlignment="1">
      <alignment vertical="center" shrinkToFit="1"/>
    </xf>
    <xf numFmtId="0" fontId="12" fillId="0" borderId="235" xfId="3" applyBorder="1">
      <alignment vertical="center"/>
    </xf>
    <xf numFmtId="0" fontId="12" fillId="0" borderId="161" xfId="3" applyBorder="1">
      <alignment vertical="center"/>
    </xf>
    <xf numFmtId="189" fontId="6" fillId="0" borderId="0" xfId="0" applyNumberFormat="1" applyFont="1">
      <alignment vertical="center"/>
    </xf>
    <xf numFmtId="38" fontId="46" fillId="2" borderId="40" xfId="4" applyFont="1" applyFill="1" applyBorder="1" applyAlignment="1">
      <alignment vertical="center" shrinkToFit="1"/>
    </xf>
    <xf numFmtId="38" fontId="46" fillId="2" borderId="41" xfId="4" applyFont="1" applyFill="1" applyBorder="1" applyAlignment="1">
      <alignment vertical="center" shrinkToFit="1"/>
    </xf>
    <xf numFmtId="38" fontId="46" fillId="2" borderId="42" xfId="4" applyFont="1" applyFill="1" applyBorder="1" applyAlignment="1">
      <alignment vertical="center" shrinkToFit="1"/>
    </xf>
    <xf numFmtId="38" fontId="23" fillId="0" borderId="45" xfId="1" applyFont="1" applyFill="1" applyBorder="1" applyAlignment="1">
      <alignment vertical="center" shrinkToFit="1"/>
    </xf>
    <xf numFmtId="38" fontId="23" fillId="0" borderId="46" xfId="1" applyFont="1" applyFill="1" applyBorder="1" applyAlignment="1">
      <alignment vertical="center" shrinkToFit="1"/>
    </xf>
    <xf numFmtId="38" fontId="23" fillId="0" borderId="86" xfId="1" applyFont="1" applyFill="1" applyBorder="1" applyAlignment="1">
      <alignment vertical="center" shrinkToFit="1"/>
    </xf>
    <xf numFmtId="38" fontId="23" fillId="0" borderId="87" xfId="1" applyFont="1" applyFill="1" applyBorder="1" applyAlignment="1">
      <alignment vertical="center" shrinkToFit="1"/>
    </xf>
    <xf numFmtId="38" fontId="23" fillId="0" borderId="236" xfId="1" applyFont="1" applyFill="1" applyBorder="1" applyAlignment="1">
      <alignment vertical="center" shrinkToFit="1"/>
    </xf>
    <xf numFmtId="38" fontId="23" fillId="0" borderId="237" xfId="1" applyFont="1" applyFill="1" applyBorder="1" applyAlignment="1">
      <alignment vertical="center" shrinkToFit="1"/>
    </xf>
    <xf numFmtId="176" fontId="23" fillId="0" borderId="86" xfId="0" applyNumberFormat="1" applyFont="1" applyBorder="1" applyAlignment="1">
      <alignment vertical="center" shrinkToFit="1"/>
    </xf>
    <xf numFmtId="176" fontId="21" fillId="0" borderId="238" xfId="4" applyNumberFormat="1" applyFont="1" applyFill="1" applyBorder="1" applyAlignment="1">
      <alignment vertical="center" shrinkToFit="1"/>
    </xf>
    <xf numFmtId="176" fontId="21" fillId="0" borderId="239" xfId="4" applyNumberFormat="1" applyFont="1" applyFill="1" applyBorder="1" applyAlignment="1">
      <alignment vertical="center" shrinkToFit="1"/>
    </xf>
    <xf numFmtId="176" fontId="21" fillId="0" borderId="240" xfId="4" applyNumberFormat="1" applyFont="1" applyFill="1" applyBorder="1" applyAlignment="1">
      <alignment vertical="center" shrinkToFit="1"/>
    </xf>
    <xf numFmtId="176" fontId="21" fillId="0" borderId="206" xfId="4" applyNumberFormat="1" applyFont="1" applyFill="1" applyBorder="1" applyAlignment="1">
      <alignment vertical="center" shrinkToFit="1"/>
    </xf>
    <xf numFmtId="38" fontId="21" fillId="0" borderId="236" xfId="4" applyFont="1" applyFill="1" applyBorder="1" applyAlignment="1">
      <alignment vertical="center" shrinkToFit="1"/>
    </xf>
    <xf numFmtId="176" fontId="21" fillId="0" borderId="241" xfId="4" applyNumberFormat="1" applyFont="1" applyFill="1" applyBorder="1" applyAlignment="1">
      <alignment vertical="center" shrinkToFit="1"/>
    </xf>
    <xf numFmtId="38" fontId="21" fillId="0" borderId="242" xfId="4" applyFont="1" applyFill="1" applyBorder="1" applyAlignment="1">
      <alignment vertical="center" shrinkToFit="1"/>
    </xf>
    <xf numFmtId="38" fontId="21" fillId="0" borderId="205" xfId="1" applyFont="1" applyFill="1" applyBorder="1" applyAlignment="1">
      <alignment vertical="center" shrinkToFit="1"/>
    </xf>
    <xf numFmtId="38" fontId="21" fillId="0" borderId="192" xfId="1" applyFont="1" applyFill="1" applyBorder="1" applyAlignment="1">
      <alignment vertical="center" shrinkToFit="1"/>
    </xf>
    <xf numFmtId="183" fontId="21" fillId="0" borderId="68" xfId="1" applyNumberFormat="1" applyFont="1" applyBorder="1" applyAlignment="1">
      <alignment horizontal="center" vertical="center"/>
    </xf>
    <xf numFmtId="183" fontId="21" fillId="0" borderId="147" xfId="1" applyNumberFormat="1" applyFont="1" applyBorder="1" applyAlignment="1">
      <alignment horizontal="center" vertical="center"/>
    </xf>
    <xf numFmtId="183" fontId="21" fillId="0" borderId="146" xfId="1" applyNumberFormat="1" applyFont="1" applyBorder="1" applyAlignment="1">
      <alignment horizontal="center" vertical="center"/>
    </xf>
    <xf numFmtId="38" fontId="21" fillId="0" borderId="49" xfId="1" applyFont="1" applyFill="1" applyBorder="1" applyAlignment="1">
      <alignment horizontal="center" vertical="center"/>
    </xf>
    <xf numFmtId="38" fontId="21" fillId="0" borderId="95" xfId="1" applyFont="1" applyFill="1" applyBorder="1" applyAlignment="1">
      <alignment horizontal="center" vertical="center"/>
    </xf>
    <xf numFmtId="38" fontId="21" fillId="0" borderId="96" xfId="1" applyFont="1" applyFill="1" applyBorder="1" applyAlignment="1">
      <alignment horizontal="center" vertical="center"/>
    </xf>
    <xf numFmtId="38" fontId="21" fillId="0" borderId="191" xfId="1" applyFont="1" applyFill="1" applyBorder="1" applyAlignment="1">
      <alignment horizontal="center" vertical="center"/>
    </xf>
    <xf numFmtId="38" fontId="21" fillId="0" borderId="88" xfId="1" applyFont="1" applyBorder="1" applyAlignment="1">
      <alignment horizontal="center" vertical="center"/>
    </xf>
    <xf numFmtId="38" fontId="21" fillId="0" borderId="102" xfId="1" applyFont="1" applyBorder="1" applyAlignment="1">
      <alignment horizontal="center" vertical="center"/>
    </xf>
    <xf numFmtId="178" fontId="33" fillId="0" borderId="0" xfId="1" applyNumberFormat="1" applyFont="1" applyFill="1" applyBorder="1" applyAlignment="1">
      <alignment horizontal="center" vertical="center"/>
    </xf>
    <xf numFmtId="183" fontId="14" fillId="0" borderId="0" xfId="1" applyNumberFormat="1" applyFont="1" applyAlignment="1">
      <alignment horizontal="center" vertical="center"/>
    </xf>
    <xf numFmtId="176" fontId="21" fillId="0" borderId="204" xfId="4" applyNumberFormat="1" applyFont="1" applyFill="1" applyBorder="1" applyAlignment="1">
      <alignment vertical="center" shrinkToFit="1"/>
    </xf>
    <xf numFmtId="176" fontId="21" fillId="0" borderId="229" xfId="4" applyNumberFormat="1" applyFont="1" applyFill="1" applyBorder="1" applyAlignment="1">
      <alignment vertical="center" shrinkToFit="1"/>
    </xf>
    <xf numFmtId="176" fontId="21" fillId="0" borderId="41" xfId="4" applyNumberFormat="1" applyFont="1" applyFill="1" applyBorder="1" applyAlignment="1">
      <alignment horizontal="center" vertical="center" shrinkToFit="1"/>
    </xf>
    <xf numFmtId="0" fontId="47" fillId="0" borderId="0" xfId="0" applyFont="1">
      <alignment vertical="center"/>
    </xf>
    <xf numFmtId="0" fontId="48" fillId="0" borderId="0" xfId="0" applyFont="1">
      <alignment vertical="center"/>
    </xf>
    <xf numFmtId="0" fontId="47" fillId="0" borderId="0" xfId="0" applyFont="1" applyAlignment="1">
      <alignment horizontal="center" vertical="center"/>
    </xf>
    <xf numFmtId="0" fontId="49" fillId="0" borderId="0" xfId="0" applyFont="1">
      <alignment vertical="center"/>
    </xf>
    <xf numFmtId="0" fontId="37" fillId="0" borderId="0" xfId="0" applyFont="1" applyAlignment="1">
      <alignment horizontal="center" vertical="center"/>
    </xf>
    <xf numFmtId="0" fontId="37" fillId="0" borderId="243" xfId="0" applyFont="1" applyBorder="1" applyAlignment="1">
      <alignment horizontal="center" vertical="center"/>
    </xf>
    <xf numFmtId="0" fontId="37" fillId="5" borderId="0" xfId="0" applyFont="1" applyFill="1" applyAlignment="1">
      <alignment horizontal="center" vertical="center"/>
    </xf>
    <xf numFmtId="0" fontId="37" fillId="5" borderId="243" xfId="0" applyFont="1" applyFill="1" applyBorder="1" applyAlignment="1">
      <alignment horizontal="center" vertical="center"/>
    </xf>
    <xf numFmtId="0" fontId="37" fillId="6" borderId="0" xfId="0" applyFont="1" applyFill="1" applyAlignment="1">
      <alignment horizontal="center" vertical="center"/>
    </xf>
    <xf numFmtId="0" fontId="37" fillId="6" borderId="243" xfId="0" applyFont="1" applyFill="1" applyBorder="1" applyAlignment="1">
      <alignment horizontal="center" vertical="center"/>
    </xf>
    <xf numFmtId="0" fontId="37" fillId="7" borderId="0" xfId="0" applyFont="1" applyFill="1" applyAlignment="1">
      <alignment horizontal="center" vertical="center"/>
    </xf>
    <xf numFmtId="0" fontId="37" fillId="7" borderId="243" xfId="0" applyFont="1" applyFill="1" applyBorder="1" applyAlignment="1">
      <alignment horizontal="center" vertical="center"/>
    </xf>
    <xf numFmtId="0" fontId="37" fillId="8" borderId="0" xfId="0" applyFont="1" applyFill="1" applyAlignment="1">
      <alignment horizontal="center" vertical="center"/>
    </xf>
    <xf numFmtId="0" fontId="37" fillId="8" borderId="243" xfId="0" applyFont="1" applyFill="1" applyBorder="1" applyAlignment="1">
      <alignment horizontal="center" vertical="center"/>
    </xf>
    <xf numFmtId="0" fontId="37" fillId="9" borderId="243" xfId="0" applyFont="1" applyFill="1" applyBorder="1" applyAlignment="1">
      <alignment horizontal="center" vertical="center"/>
    </xf>
    <xf numFmtId="0" fontId="37" fillId="10" borderId="0" xfId="0" applyFont="1" applyFill="1" applyAlignment="1">
      <alignment horizontal="center" vertical="center"/>
    </xf>
    <xf numFmtId="0" fontId="37" fillId="10" borderId="243" xfId="0" applyFont="1" applyFill="1" applyBorder="1" applyAlignment="1">
      <alignment horizontal="center" vertical="center"/>
    </xf>
    <xf numFmtId="0" fontId="37" fillId="11" borderId="243" xfId="0" applyFont="1" applyFill="1" applyBorder="1" applyAlignment="1">
      <alignment horizontal="center" vertical="center"/>
    </xf>
    <xf numFmtId="0" fontId="37" fillId="12" borderId="243" xfId="0" applyFont="1" applyFill="1" applyBorder="1" applyAlignment="1">
      <alignment horizontal="center" vertical="center"/>
    </xf>
    <xf numFmtId="0" fontId="37" fillId="13" borderId="243" xfId="0" applyFont="1" applyFill="1" applyBorder="1" applyAlignment="1">
      <alignment horizontal="center" vertical="center"/>
    </xf>
    <xf numFmtId="0" fontId="37" fillId="14" borderId="0" xfId="0" applyFont="1" applyFill="1" applyAlignment="1">
      <alignment horizontal="center" vertical="center"/>
    </xf>
    <xf numFmtId="0" fontId="37" fillId="14" borderId="243" xfId="0" applyFont="1" applyFill="1" applyBorder="1" applyAlignment="1">
      <alignment horizontal="center" vertical="center"/>
    </xf>
    <xf numFmtId="177" fontId="37" fillId="0" borderId="0" xfId="2" applyNumberFormat="1" applyFont="1" applyFill="1" applyBorder="1">
      <alignment vertical="center"/>
    </xf>
    <xf numFmtId="38" fontId="37" fillId="15" borderId="0" xfId="1" applyFont="1" applyFill="1" applyBorder="1">
      <alignment vertical="center"/>
    </xf>
    <xf numFmtId="177" fontId="47" fillId="0" borderId="132" xfId="0" applyNumberFormat="1" applyFont="1" applyBorder="1" applyAlignment="1">
      <alignment horizontal="center" vertical="center"/>
    </xf>
    <xf numFmtId="177" fontId="47" fillId="0" borderId="132" xfId="2" applyNumberFormat="1" applyFont="1" applyFill="1" applyBorder="1" applyAlignment="1">
      <alignment horizontal="center" vertical="center"/>
    </xf>
    <xf numFmtId="177" fontId="47" fillId="0" borderId="131" xfId="2" applyNumberFormat="1" applyFont="1" applyFill="1" applyBorder="1" applyAlignment="1">
      <alignment horizontal="center" vertical="center"/>
    </xf>
    <xf numFmtId="177" fontId="47" fillId="0" borderId="130" xfId="2" applyNumberFormat="1" applyFont="1" applyFill="1" applyBorder="1" applyAlignment="1">
      <alignment horizontal="center" vertical="center"/>
    </xf>
    <xf numFmtId="0" fontId="47" fillId="0" borderId="130" xfId="0" applyFont="1" applyBorder="1" applyAlignment="1">
      <alignment horizontal="center" vertical="center"/>
    </xf>
    <xf numFmtId="0" fontId="50" fillId="0" borderId="0" xfId="0" applyFont="1" applyAlignment="1"/>
    <xf numFmtId="177" fontId="47" fillId="0" borderId="129" xfId="0" applyNumberFormat="1" applyFont="1" applyBorder="1" applyAlignment="1">
      <alignment horizontal="center" vertical="center"/>
    </xf>
    <xf numFmtId="177" fontId="47" fillId="0" borderId="129" xfId="2" applyNumberFormat="1" applyFont="1" applyFill="1" applyBorder="1" applyAlignment="1">
      <alignment horizontal="center" vertical="center"/>
    </xf>
    <xf numFmtId="177" fontId="47" fillId="0" borderId="0" xfId="2" applyNumberFormat="1" applyFont="1" applyFill="1" applyBorder="1" applyAlignment="1">
      <alignment horizontal="center" vertical="center"/>
    </xf>
    <xf numFmtId="177" fontId="47" fillId="0" borderId="5" xfId="2" applyNumberFormat="1" applyFont="1" applyFill="1" applyBorder="1" applyAlignment="1">
      <alignment horizontal="center" vertical="center"/>
    </xf>
    <xf numFmtId="0" fontId="47" fillId="0" borderId="129" xfId="0" applyFont="1" applyBorder="1" applyAlignment="1">
      <alignment horizontal="center" vertical="center"/>
    </xf>
    <xf numFmtId="0" fontId="47" fillId="0" borderId="5" xfId="0" applyFont="1" applyBorder="1" applyAlignment="1">
      <alignment horizontal="center" vertical="center"/>
    </xf>
    <xf numFmtId="0" fontId="37" fillId="0" borderId="5" xfId="0" applyFont="1" applyBorder="1" applyAlignment="1">
      <alignment horizontal="center" vertical="center"/>
    </xf>
    <xf numFmtId="0" fontId="37" fillId="0" borderId="0" xfId="0" applyFont="1" applyAlignment="1">
      <alignment horizontal="center" vertical="center" shrinkToFit="1"/>
    </xf>
    <xf numFmtId="0" fontId="51" fillId="0" borderId="0" xfId="0" applyFont="1">
      <alignment vertical="center"/>
    </xf>
    <xf numFmtId="0" fontId="47" fillId="0" borderId="0" xfId="0" applyFont="1" applyAlignment="1">
      <alignment horizontal="right" vertical="top"/>
    </xf>
    <xf numFmtId="0" fontId="37" fillId="0" borderId="0" xfId="0" applyFont="1" applyAlignment="1">
      <alignment horizontal="left" vertical="center"/>
    </xf>
    <xf numFmtId="0" fontId="47" fillId="0" borderId="0" xfId="0" applyFont="1" applyAlignment="1">
      <alignment horizontal="right"/>
    </xf>
    <xf numFmtId="0" fontId="37" fillId="16" borderId="0" xfId="0" applyFont="1" applyFill="1" applyAlignment="1">
      <alignment horizontal="center" vertical="center"/>
    </xf>
    <xf numFmtId="0" fontId="52" fillId="0" borderId="243" xfId="0" applyFont="1" applyBorder="1" applyAlignment="1">
      <alignment horizontal="center" vertical="center"/>
    </xf>
    <xf numFmtId="0" fontId="37" fillId="17" borderId="0" xfId="0" applyFont="1" applyFill="1" applyAlignment="1">
      <alignment horizontal="center" vertical="center"/>
    </xf>
    <xf numFmtId="0" fontId="37" fillId="18" borderId="0" xfId="0" applyFont="1" applyFill="1" applyAlignment="1">
      <alignment horizontal="center" vertical="center"/>
    </xf>
    <xf numFmtId="0" fontId="37" fillId="19" borderId="0" xfId="0" applyFont="1" applyFill="1" applyAlignment="1">
      <alignment horizontal="center" vertical="center"/>
    </xf>
    <xf numFmtId="177" fontId="47" fillId="0" borderId="128" xfId="0" applyNumberFormat="1" applyFont="1" applyBorder="1" applyAlignment="1">
      <alignment horizontal="center" vertical="center"/>
    </xf>
    <xf numFmtId="177" fontId="47" fillId="0" borderId="128" xfId="2" applyNumberFormat="1" applyFont="1" applyFill="1" applyBorder="1" applyAlignment="1">
      <alignment horizontal="center" vertical="center"/>
    </xf>
    <xf numFmtId="177" fontId="47" fillId="0" borderId="69" xfId="2" applyNumberFormat="1" applyFont="1" applyFill="1" applyBorder="1" applyAlignment="1">
      <alignment horizontal="center" vertical="center"/>
    </xf>
    <xf numFmtId="177" fontId="47" fillId="0" borderId="68" xfId="2" applyNumberFormat="1" applyFont="1" applyFill="1" applyBorder="1" applyAlignment="1">
      <alignment horizontal="center" vertical="center"/>
    </xf>
    <xf numFmtId="0" fontId="47" fillId="0" borderId="69" xfId="0" applyFont="1" applyBorder="1" applyAlignment="1">
      <alignment horizontal="center" vertical="center"/>
    </xf>
    <xf numFmtId="0" fontId="47" fillId="0" borderId="128" xfId="0" applyFont="1" applyBorder="1" applyAlignment="1">
      <alignment horizontal="center" vertical="center"/>
    </xf>
    <xf numFmtId="0" fontId="47" fillId="0" borderId="68" xfId="0" applyFont="1" applyBorder="1" applyAlignment="1">
      <alignment horizontal="center" vertical="center"/>
    </xf>
    <xf numFmtId="0" fontId="47" fillId="0" borderId="4" xfId="0" applyFont="1" applyBorder="1" applyAlignment="1">
      <alignment horizontal="center" vertical="center"/>
    </xf>
    <xf numFmtId="0" fontId="47" fillId="0" borderId="1" xfId="0" applyFont="1" applyBorder="1" applyAlignment="1">
      <alignment horizontal="center" vertical="center"/>
    </xf>
    <xf numFmtId="0" fontId="37" fillId="0" borderId="0" xfId="0" applyFont="1" applyAlignment="1">
      <alignment horizontal="right" vertical="top"/>
    </xf>
    <xf numFmtId="0" fontId="53" fillId="0" borderId="0" xfId="0" applyFont="1">
      <alignment vertical="center"/>
    </xf>
    <xf numFmtId="187" fontId="6" fillId="0" borderId="213" xfId="0" applyNumberFormat="1" applyFont="1" applyBorder="1" applyAlignment="1">
      <alignment horizontal="center" vertical="center"/>
    </xf>
    <xf numFmtId="0" fontId="6" fillId="0" borderId="182" xfId="0" applyFont="1" applyBorder="1">
      <alignment vertical="center"/>
    </xf>
    <xf numFmtId="0" fontId="6" fillId="0" borderId="77" xfId="0" applyFont="1" applyBorder="1" applyAlignment="1">
      <alignment horizontal="center" vertical="center"/>
    </xf>
    <xf numFmtId="0" fontId="6" fillId="0" borderId="69" xfId="0" applyFont="1" applyBorder="1">
      <alignment vertical="center"/>
    </xf>
    <xf numFmtId="176" fontId="23" fillId="0" borderId="69" xfId="0" applyNumberFormat="1" applyFont="1" applyBorder="1">
      <alignment vertical="center"/>
    </xf>
    <xf numFmtId="176" fontId="21" fillId="0" borderId="69" xfId="0" applyNumberFormat="1" applyFont="1" applyBorder="1">
      <alignment vertical="center"/>
    </xf>
    <xf numFmtId="176" fontId="13" fillId="0" borderId="70" xfId="0" applyNumberFormat="1" applyFont="1" applyBorder="1">
      <alignment vertical="center"/>
    </xf>
    <xf numFmtId="38" fontId="23" fillId="0" borderId="0" xfId="1" applyFont="1" applyFill="1" applyBorder="1" applyAlignment="1">
      <alignment vertical="center"/>
    </xf>
    <xf numFmtId="38" fontId="21" fillId="0" borderId="0" xfId="1" applyFont="1" applyFill="1" applyBorder="1" applyAlignment="1">
      <alignment vertical="center"/>
    </xf>
    <xf numFmtId="176" fontId="23" fillId="0" borderId="0" xfId="0" applyNumberFormat="1" applyFont="1">
      <alignment vertical="center"/>
    </xf>
    <xf numFmtId="176" fontId="13" fillId="0" borderId="19" xfId="0" applyNumberFormat="1" applyFont="1" applyBorder="1">
      <alignment vertical="center"/>
    </xf>
    <xf numFmtId="38" fontId="23" fillId="0" borderId="155" xfId="1" applyFont="1" applyFill="1" applyBorder="1" applyAlignment="1">
      <alignment vertical="center"/>
    </xf>
    <xf numFmtId="38" fontId="21" fillId="0" borderId="155" xfId="1" applyFont="1" applyFill="1" applyBorder="1" applyAlignment="1">
      <alignment vertical="center"/>
    </xf>
    <xf numFmtId="0" fontId="6" fillId="0" borderId="155" xfId="0" applyFont="1" applyBorder="1">
      <alignment vertical="center"/>
    </xf>
    <xf numFmtId="176" fontId="23" fillId="0" borderId="155" xfId="0" applyNumberFormat="1" applyFont="1" applyBorder="1">
      <alignment vertical="center"/>
    </xf>
    <xf numFmtId="176" fontId="21" fillId="0" borderId="155" xfId="0" applyNumberFormat="1" applyFont="1" applyBorder="1">
      <alignment vertical="center"/>
    </xf>
    <xf numFmtId="176" fontId="13" fillId="0" borderId="150" xfId="0" applyNumberFormat="1" applyFont="1" applyBorder="1">
      <alignment vertical="center"/>
    </xf>
    <xf numFmtId="178" fontId="14" fillId="0" borderId="35" xfId="1" applyNumberFormat="1" applyFont="1" applyFill="1" applyBorder="1" applyAlignment="1">
      <alignment vertical="center" shrinkToFit="1"/>
    </xf>
    <xf numFmtId="178" fontId="14" fillId="0" borderId="50" xfId="1" applyNumberFormat="1" applyFont="1" applyFill="1" applyBorder="1" applyAlignment="1">
      <alignment vertical="center" shrinkToFit="1"/>
    </xf>
    <xf numFmtId="178" fontId="14" fillId="0" borderId="51" xfId="1" applyNumberFormat="1" applyFont="1" applyFill="1" applyBorder="1" applyAlignment="1">
      <alignment vertical="center" shrinkToFit="1"/>
    </xf>
    <xf numFmtId="178" fontId="14" fillId="0" borderId="75" xfId="1" applyNumberFormat="1" applyFont="1" applyFill="1" applyBorder="1" applyAlignment="1">
      <alignment vertical="center" shrinkToFit="1"/>
    </xf>
    <xf numFmtId="178" fontId="14" fillId="0" borderId="76" xfId="1" applyNumberFormat="1" applyFont="1" applyFill="1" applyBorder="1" applyAlignment="1">
      <alignment vertical="center" shrinkToFit="1"/>
    </xf>
    <xf numFmtId="0" fontId="0" fillId="20" borderId="0" xfId="0" applyFill="1">
      <alignment vertical="center"/>
    </xf>
    <xf numFmtId="0" fontId="6" fillId="20" borderId="0" xfId="0" applyFont="1" applyFill="1">
      <alignment vertical="center"/>
    </xf>
    <xf numFmtId="38" fontId="21" fillId="0" borderId="98" xfId="1" applyFont="1" applyFill="1" applyBorder="1" applyAlignment="1">
      <alignment vertical="center" shrinkToFit="1"/>
    </xf>
    <xf numFmtId="38" fontId="21" fillId="0" borderId="96" xfId="1" applyFont="1" applyFill="1" applyBorder="1" applyAlignment="1">
      <alignment vertical="center" shrinkToFit="1"/>
    </xf>
    <xf numFmtId="38" fontId="21" fillId="2" borderId="49" xfId="1" applyFont="1" applyFill="1" applyBorder="1" applyAlignment="1">
      <alignment horizontal="right" vertical="center" shrinkToFit="1"/>
    </xf>
    <xf numFmtId="38" fontId="21" fillId="2" borderId="50" xfId="1" applyFont="1" applyFill="1" applyBorder="1" applyAlignment="1">
      <alignment horizontal="right" vertical="center" shrinkToFit="1"/>
    </xf>
    <xf numFmtId="38" fontId="21" fillId="2" borderId="51" xfId="1" applyFont="1" applyFill="1" applyBorder="1" applyAlignment="1">
      <alignment vertical="center" shrinkToFit="1"/>
    </xf>
    <xf numFmtId="38" fontId="21" fillId="2" borderId="51" xfId="1" applyFont="1" applyFill="1" applyBorder="1" applyAlignment="1">
      <alignment horizontal="right" vertical="center" shrinkToFit="1"/>
    </xf>
    <xf numFmtId="38" fontId="21" fillId="0" borderId="191" xfId="1" applyFont="1" applyFill="1" applyBorder="1" applyAlignment="1">
      <alignment vertical="center" shrinkToFit="1"/>
    </xf>
    <xf numFmtId="38" fontId="21" fillId="0" borderId="247" xfId="1" applyFont="1" applyFill="1" applyBorder="1" applyAlignment="1">
      <alignment vertical="center" shrinkToFit="1"/>
    </xf>
    <xf numFmtId="38" fontId="21" fillId="0" borderId="98" xfId="1" applyFont="1" applyBorder="1" applyAlignment="1">
      <alignment vertical="center" shrinkToFit="1"/>
    </xf>
    <xf numFmtId="38" fontId="21" fillId="0" borderId="96" xfId="1" applyFont="1" applyBorder="1" applyAlignment="1">
      <alignment vertical="center" shrinkToFit="1"/>
    </xf>
    <xf numFmtId="38" fontId="21" fillId="0" borderId="246" xfId="1" applyFont="1" applyBorder="1" applyAlignment="1">
      <alignment vertical="center" shrinkToFit="1"/>
    </xf>
    <xf numFmtId="177" fontId="14" fillId="0" borderId="34" xfId="2" applyNumberFormat="1" applyFont="1" applyFill="1" applyBorder="1">
      <alignment vertical="center"/>
    </xf>
    <xf numFmtId="177" fontId="14" fillId="0" borderId="35" xfId="2" applyNumberFormat="1" applyFont="1" applyFill="1" applyBorder="1">
      <alignment vertical="center"/>
    </xf>
    <xf numFmtId="177" fontId="14" fillId="0" borderId="36" xfId="2" applyNumberFormat="1" applyFont="1" applyFill="1" applyBorder="1">
      <alignment vertical="center"/>
    </xf>
    <xf numFmtId="177" fontId="14" fillId="0" borderId="49" xfId="2" applyNumberFormat="1" applyFont="1" applyFill="1" applyBorder="1">
      <alignment vertical="center"/>
    </xf>
    <xf numFmtId="177" fontId="14" fillId="0" borderId="50" xfId="2" applyNumberFormat="1" applyFont="1" applyFill="1" applyBorder="1">
      <alignment vertical="center"/>
    </xf>
    <xf numFmtId="177" fontId="14" fillId="0" borderId="51" xfId="2" applyNumberFormat="1" applyFont="1" applyFill="1" applyBorder="1">
      <alignment vertical="center"/>
    </xf>
    <xf numFmtId="177" fontId="14" fillId="0" borderId="74" xfId="2" applyNumberFormat="1" applyFont="1" applyFill="1" applyBorder="1">
      <alignment vertical="center"/>
    </xf>
    <xf numFmtId="177" fontId="14" fillId="0" borderId="75" xfId="2" applyNumberFormat="1" applyFont="1" applyFill="1" applyBorder="1">
      <alignment vertical="center"/>
    </xf>
    <xf numFmtId="177" fontId="14" fillId="0" borderId="76" xfId="2" applyNumberFormat="1" applyFont="1" applyFill="1" applyBorder="1">
      <alignment vertical="center"/>
    </xf>
    <xf numFmtId="38" fontId="23" fillId="2" borderId="40" xfId="4" applyFont="1" applyFill="1" applyBorder="1" applyAlignment="1">
      <alignment vertical="center" shrinkToFit="1"/>
    </xf>
    <xf numFmtId="38" fontId="23" fillId="2" borderId="41" xfId="4" applyFont="1" applyFill="1" applyBorder="1" applyAlignment="1">
      <alignment vertical="center" shrinkToFit="1"/>
    </xf>
    <xf numFmtId="38" fontId="23" fillId="2" borderId="42" xfId="4" applyFont="1" applyFill="1" applyBorder="1" applyAlignment="1">
      <alignment vertical="center" shrinkToFit="1"/>
    </xf>
    <xf numFmtId="38" fontId="46" fillId="2" borderId="116" xfId="4" applyFont="1" applyFill="1" applyBorder="1" applyAlignment="1">
      <alignment vertical="center" shrinkToFit="1"/>
    </xf>
    <xf numFmtId="38" fontId="46" fillId="2" borderId="117" xfId="4" applyFont="1" applyFill="1" applyBorder="1" applyAlignment="1">
      <alignment vertical="center" shrinkToFit="1"/>
    </xf>
    <xf numFmtId="38" fontId="46" fillId="2" borderId="118" xfId="4" applyFont="1" applyFill="1" applyBorder="1" applyAlignment="1">
      <alignment vertical="center" shrinkToFit="1"/>
    </xf>
    <xf numFmtId="38" fontId="46" fillId="2" borderId="196" xfId="4" applyFont="1" applyFill="1" applyBorder="1" applyAlignment="1">
      <alignment vertical="center" shrinkToFit="1"/>
    </xf>
    <xf numFmtId="38" fontId="46" fillId="2" borderId="197" xfId="4" applyFont="1" applyFill="1" applyBorder="1" applyAlignment="1">
      <alignment vertical="center" shrinkToFit="1"/>
    </xf>
    <xf numFmtId="38" fontId="46" fillId="2" borderId="198" xfId="4" applyFont="1" applyFill="1" applyBorder="1" applyAlignment="1">
      <alignment vertical="center" shrinkToFit="1"/>
    </xf>
    <xf numFmtId="178" fontId="36" fillId="0" borderId="74" xfId="1" applyNumberFormat="1" applyFont="1" applyFill="1" applyBorder="1">
      <alignment vertical="center"/>
    </xf>
    <xf numFmtId="178" fontId="36" fillId="0" borderId="75" xfId="1" applyNumberFormat="1" applyFont="1" applyFill="1" applyBorder="1">
      <alignment vertical="center"/>
    </xf>
    <xf numFmtId="178" fontId="36" fillId="0" borderId="76" xfId="1" applyNumberFormat="1" applyFont="1" applyFill="1" applyBorder="1">
      <alignment vertical="center"/>
    </xf>
    <xf numFmtId="38" fontId="14" fillId="0" borderId="36" xfId="1" applyFont="1" applyBorder="1">
      <alignment vertical="center"/>
    </xf>
    <xf numFmtId="38" fontId="14" fillId="0" borderId="51" xfId="1" applyFont="1" applyBorder="1">
      <alignment vertical="center"/>
    </xf>
    <xf numFmtId="38" fontId="14" fillId="0" borderId="76" xfId="1" applyFont="1" applyBorder="1">
      <alignment vertical="center"/>
    </xf>
    <xf numFmtId="0" fontId="14" fillId="0" borderId="231" xfId="6" applyFont="1" applyBorder="1" applyAlignment="1">
      <alignment horizontal="left" vertical="center"/>
    </xf>
    <xf numFmtId="0" fontId="14" fillId="0" borderId="231" xfId="6" applyFont="1" applyBorder="1">
      <alignment vertical="center"/>
    </xf>
    <xf numFmtId="0" fontId="14" fillId="0" borderId="232" xfId="6" applyFont="1" applyBorder="1">
      <alignment vertical="center"/>
    </xf>
    <xf numFmtId="0" fontId="14" fillId="0" borderId="233" xfId="6" applyFont="1" applyBorder="1">
      <alignment vertical="center"/>
    </xf>
    <xf numFmtId="0" fontId="14" fillId="0" borderId="4" xfId="6" applyFont="1" applyBorder="1">
      <alignment vertical="center"/>
    </xf>
    <xf numFmtId="0" fontId="14" fillId="2" borderId="231" xfId="6" applyFont="1" applyFill="1" applyBorder="1" applyAlignment="1">
      <alignment horizontal="left" vertical="center"/>
    </xf>
    <xf numFmtId="0" fontId="14" fillId="2" borderId="232" xfId="6" applyFont="1" applyFill="1" applyBorder="1">
      <alignment vertical="center"/>
    </xf>
    <xf numFmtId="0" fontId="14" fillId="2" borderId="231" xfId="6" applyFont="1" applyFill="1" applyBorder="1">
      <alignment vertical="center"/>
    </xf>
    <xf numFmtId="0" fontId="14" fillId="2" borderId="233" xfId="6" applyFont="1" applyFill="1" applyBorder="1">
      <alignment vertical="center"/>
    </xf>
    <xf numFmtId="0" fontId="14" fillId="2" borderId="4" xfId="6" applyFont="1" applyFill="1" applyBorder="1">
      <alignment vertical="center"/>
    </xf>
    <xf numFmtId="0" fontId="36" fillId="0" borderId="232" xfId="6" applyFont="1" applyBorder="1" applyAlignment="1">
      <alignment horizontal="right" vertical="center"/>
    </xf>
    <xf numFmtId="0" fontId="36" fillId="0" borderId="234" xfId="6" applyFont="1" applyBorder="1" applyAlignment="1">
      <alignment horizontal="right" vertical="center"/>
    </xf>
    <xf numFmtId="38" fontId="46" fillId="0" borderId="232" xfId="4" applyFont="1" applyFill="1" applyBorder="1" applyAlignment="1">
      <alignment vertical="center" shrinkToFit="1"/>
    </xf>
    <xf numFmtId="38" fontId="46" fillId="0" borderId="234" xfId="4" applyFont="1" applyFill="1" applyBorder="1" applyAlignment="1">
      <alignment vertical="center" shrinkToFit="1"/>
    </xf>
    <xf numFmtId="0" fontId="36" fillId="0" borderId="232" xfId="6" applyFont="1" applyBorder="1">
      <alignment vertical="center"/>
    </xf>
    <xf numFmtId="0" fontId="36" fillId="0" borderId="234" xfId="6" applyFont="1" applyBorder="1">
      <alignment vertical="center"/>
    </xf>
    <xf numFmtId="38" fontId="36" fillId="0" borderId="232" xfId="6" applyNumberFormat="1" applyFont="1" applyBorder="1">
      <alignment vertical="center"/>
    </xf>
    <xf numFmtId="0" fontId="36" fillId="2" borderId="232" xfId="6" applyFont="1" applyFill="1" applyBorder="1">
      <alignment vertical="center"/>
    </xf>
    <xf numFmtId="0" fontId="36" fillId="2" borderId="234" xfId="6" applyFont="1" applyFill="1" applyBorder="1">
      <alignment vertical="center"/>
    </xf>
    <xf numFmtId="0" fontId="14" fillId="0" borderId="49" xfId="0" applyFont="1" applyBorder="1">
      <alignment vertical="center"/>
    </xf>
    <xf numFmtId="38" fontId="14" fillId="0" borderId="50" xfId="1" applyFont="1" applyBorder="1">
      <alignment vertical="center"/>
    </xf>
    <xf numFmtId="177" fontId="14" fillId="0" borderId="51" xfId="2" applyNumberFormat="1" applyFont="1" applyBorder="1">
      <alignment vertical="center"/>
    </xf>
    <xf numFmtId="38" fontId="14" fillId="0" borderId="183" xfId="0" applyNumberFormat="1" applyFont="1" applyBorder="1">
      <alignment vertical="center"/>
    </xf>
    <xf numFmtId="38" fontId="14" fillId="0" borderId="50" xfId="0" applyNumberFormat="1" applyFont="1" applyBorder="1" applyAlignment="1">
      <alignment horizontal="right" vertical="center"/>
    </xf>
    <xf numFmtId="0" fontId="14" fillId="0" borderId="51" xfId="0" applyFont="1" applyBorder="1">
      <alignment vertical="center"/>
    </xf>
    <xf numFmtId="0" fontId="14" fillId="0" borderId="183" xfId="0" applyFont="1" applyBorder="1" applyAlignment="1">
      <alignment horizontal="left" vertical="center"/>
    </xf>
    <xf numFmtId="38" fontId="14" fillId="0" borderId="50" xfId="0" applyNumberFormat="1" applyFont="1" applyBorder="1">
      <alignment vertical="center"/>
    </xf>
    <xf numFmtId="0" fontId="14" fillId="0" borderId="50" xfId="0" applyFont="1" applyBorder="1">
      <alignment vertical="center"/>
    </xf>
    <xf numFmtId="0" fontId="14" fillId="0" borderId="183" xfId="0" applyFont="1" applyBorder="1">
      <alignment vertical="center"/>
    </xf>
    <xf numFmtId="0" fontId="14" fillId="0" borderId="74" xfId="0" applyFont="1" applyBorder="1">
      <alignment vertical="center"/>
    </xf>
    <xf numFmtId="38" fontId="14" fillId="0" borderId="75" xfId="1" applyFont="1" applyBorder="1">
      <alignment vertical="center"/>
    </xf>
    <xf numFmtId="177" fontId="14" fillId="0" borderId="76" xfId="2" applyNumberFormat="1" applyFont="1" applyBorder="1">
      <alignment vertical="center"/>
    </xf>
    <xf numFmtId="0" fontId="14" fillId="0" borderId="184" xfId="0" applyFont="1" applyBorder="1">
      <alignment vertical="center"/>
    </xf>
    <xf numFmtId="38" fontId="14" fillId="0" borderId="75" xfId="0" applyNumberFormat="1" applyFont="1" applyBorder="1" applyAlignment="1">
      <alignment horizontal="right" vertical="center"/>
    </xf>
    <xf numFmtId="38" fontId="14" fillId="0" borderId="0" xfId="0" applyNumberFormat="1" applyFont="1">
      <alignment vertical="center"/>
    </xf>
    <xf numFmtId="0" fontId="56" fillId="0" borderId="0" xfId="0" applyFont="1">
      <alignment vertical="center"/>
    </xf>
    <xf numFmtId="187" fontId="6" fillId="0" borderId="0" xfId="0" applyNumberFormat="1" applyFont="1">
      <alignment vertical="center"/>
    </xf>
    <xf numFmtId="188" fontId="6" fillId="0" borderId="0" xfId="0" applyNumberFormat="1" applyFont="1" applyAlignment="1">
      <alignment horizontal="center" vertical="center" wrapText="1"/>
    </xf>
    <xf numFmtId="38" fontId="21" fillId="0" borderId="6" xfId="1" applyFont="1" applyFill="1" applyBorder="1" applyAlignment="1">
      <alignment vertical="center" shrinkToFit="1"/>
    </xf>
    <xf numFmtId="38" fontId="21" fillId="0" borderId="251" xfId="1" applyFont="1" applyFill="1" applyBorder="1" applyAlignment="1">
      <alignment vertical="center" shrinkToFit="1"/>
    </xf>
    <xf numFmtId="38" fontId="21" fillId="0" borderId="7" xfId="1" applyFont="1" applyFill="1" applyBorder="1" applyAlignment="1">
      <alignment vertical="center" shrinkToFit="1"/>
    </xf>
    <xf numFmtId="38" fontId="21" fillId="0" borderId="252" xfId="1" applyFont="1" applyFill="1" applyBorder="1" applyAlignment="1">
      <alignment vertical="center" shrinkToFit="1"/>
    </xf>
    <xf numFmtId="38" fontId="21" fillId="0" borderId="10" xfId="1" applyFont="1" applyFill="1" applyBorder="1" applyAlignment="1">
      <alignment vertical="center" shrinkToFit="1"/>
    </xf>
    <xf numFmtId="38" fontId="21" fillId="0" borderId="253" xfId="1" applyFont="1" applyFill="1" applyBorder="1" applyAlignment="1">
      <alignment vertical="center" shrinkToFit="1"/>
    </xf>
    <xf numFmtId="38" fontId="21" fillId="0" borderId="94" xfId="1" applyFont="1" applyFill="1" applyBorder="1" applyAlignment="1">
      <alignment vertical="center" shrinkToFit="1"/>
    </xf>
    <xf numFmtId="38" fontId="21" fillId="0" borderId="254" xfId="1" applyFont="1" applyFill="1" applyBorder="1" applyAlignment="1">
      <alignment vertical="center" shrinkToFit="1"/>
    </xf>
    <xf numFmtId="38" fontId="46" fillId="2" borderId="194" xfId="4" applyFont="1" applyFill="1" applyBorder="1" applyAlignment="1">
      <alignment vertical="center" shrinkToFit="1"/>
    </xf>
    <xf numFmtId="38" fontId="46" fillId="2" borderId="199" xfId="4" applyFont="1" applyFill="1" applyBorder="1" applyAlignment="1">
      <alignment vertical="center" shrinkToFit="1"/>
    </xf>
    <xf numFmtId="38" fontId="46" fillId="2" borderId="200" xfId="4" applyFont="1" applyFill="1" applyBorder="1" applyAlignment="1">
      <alignment vertical="center" shrinkToFit="1"/>
    </xf>
    <xf numFmtId="0" fontId="36" fillId="2" borderId="34" xfId="3" applyFont="1" applyFill="1" applyBorder="1">
      <alignment vertical="center"/>
    </xf>
    <xf numFmtId="0" fontId="36" fillId="2" borderId="36" xfId="3" applyFont="1" applyFill="1" applyBorder="1">
      <alignment vertical="center"/>
    </xf>
    <xf numFmtId="0" fontId="36" fillId="2" borderId="35" xfId="3" applyFont="1" applyFill="1" applyBorder="1">
      <alignment vertical="center"/>
    </xf>
    <xf numFmtId="0" fontId="36" fillId="2" borderId="49" xfId="3" applyFont="1" applyFill="1" applyBorder="1">
      <alignment vertical="center"/>
    </xf>
    <xf numFmtId="0" fontId="36" fillId="2" borderId="51" xfId="3" applyFont="1" applyFill="1" applyBorder="1">
      <alignment vertical="center"/>
    </xf>
    <xf numFmtId="0" fontId="36" fillId="2" borderId="50" xfId="3" applyFont="1" applyFill="1" applyBorder="1">
      <alignment vertical="center"/>
    </xf>
    <xf numFmtId="0" fontId="36" fillId="2" borderId="74" xfId="3" applyFont="1" applyFill="1" applyBorder="1">
      <alignment vertical="center"/>
    </xf>
    <xf numFmtId="0" fontId="36" fillId="2" borderId="76" xfId="3" applyFont="1" applyFill="1" applyBorder="1">
      <alignment vertical="center"/>
    </xf>
    <xf numFmtId="0" fontId="36" fillId="2" borderId="75" xfId="3" applyFont="1" applyFill="1" applyBorder="1">
      <alignment vertical="center"/>
    </xf>
    <xf numFmtId="38" fontId="46" fillId="2" borderId="34" xfId="1" applyFont="1" applyFill="1" applyBorder="1">
      <alignment vertical="center"/>
    </xf>
    <xf numFmtId="38" fontId="46" fillId="2" borderId="35" xfId="1" applyFont="1" applyFill="1" applyBorder="1" applyAlignment="1">
      <alignment horizontal="center" vertical="center"/>
    </xf>
    <xf numFmtId="38" fontId="46" fillId="2" borderId="35" xfId="1" applyFont="1" applyFill="1" applyBorder="1">
      <alignment vertical="center"/>
    </xf>
    <xf numFmtId="38" fontId="46" fillId="2" borderId="36" xfId="1" applyFont="1" applyFill="1" applyBorder="1">
      <alignment vertical="center"/>
    </xf>
    <xf numFmtId="38" fontId="46" fillId="2" borderId="74" xfId="1" applyFont="1" applyFill="1" applyBorder="1">
      <alignment vertical="center"/>
    </xf>
    <xf numFmtId="38" fontId="46" fillId="2" borderId="75" xfId="1" applyFont="1" applyFill="1" applyBorder="1">
      <alignment vertical="center"/>
    </xf>
    <xf numFmtId="38" fontId="46" fillId="2" borderId="76" xfId="1" applyFont="1" applyFill="1" applyBorder="1">
      <alignment vertical="center"/>
    </xf>
    <xf numFmtId="38" fontId="46" fillId="2" borderId="34" xfId="1" applyFont="1" applyFill="1" applyBorder="1" applyAlignment="1">
      <alignment horizontal="center" vertical="center"/>
    </xf>
    <xf numFmtId="38" fontId="46" fillId="2" borderId="36" xfId="1" applyFont="1" applyFill="1" applyBorder="1" applyAlignment="1">
      <alignment horizontal="center" vertical="center"/>
    </xf>
    <xf numFmtId="38" fontId="46" fillId="2" borderId="74" xfId="1" applyFont="1" applyFill="1" applyBorder="1" applyAlignment="1">
      <alignment horizontal="center" vertical="center"/>
    </xf>
    <xf numFmtId="38" fontId="46" fillId="2" borderId="75" xfId="1" applyFont="1" applyFill="1" applyBorder="1" applyAlignment="1">
      <alignment horizontal="center" vertical="center"/>
    </xf>
    <xf numFmtId="38" fontId="46" fillId="2" borderId="76" xfId="1" applyFont="1" applyFill="1" applyBorder="1" applyAlignment="1">
      <alignment horizontal="center" vertical="center"/>
    </xf>
    <xf numFmtId="0" fontId="36" fillId="2" borderId="1" xfId="0" applyFont="1" applyFill="1" applyBorder="1">
      <alignment vertical="center"/>
    </xf>
    <xf numFmtId="183" fontId="36" fillId="0" borderId="6" xfId="1" applyNumberFormat="1" applyFont="1" applyFill="1" applyBorder="1">
      <alignment vertical="center"/>
    </xf>
    <xf numFmtId="183" fontId="36" fillId="0" borderId="7" xfId="1" applyNumberFormat="1" applyFont="1" applyFill="1" applyBorder="1">
      <alignment vertical="center"/>
    </xf>
    <xf numFmtId="183" fontId="36" fillId="0" borderId="8" xfId="1" applyNumberFormat="1" applyFont="1" applyFill="1" applyBorder="1">
      <alignment vertical="center"/>
    </xf>
    <xf numFmtId="38" fontId="46" fillId="2" borderId="34" xfId="1" applyFont="1" applyFill="1" applyBorder="1" applyAlignment="1">
      <alignment vertical="center" shrinkToFit="1"/>
    </xf>
    <xf numFmtId="38" fontId="46" fillId="2" borderId="35" xfId="1" applyFont="1" applyFill="1" applyBorder="1" applyAlignment="1">
      <alignment vertical="center" shrinkToFit="1"/>
    </xf>
    <xf numFmtId="38" fontId="46" fillId="2" borderId="89" xfId="1" applyFont="1" applyFill="1" applyBorder="1" applyAlignment="1">
      <alignment vertical="center" shrinkToFit="1"/>
    </xf>
    <xf numFmtId="38" fontId="46" fillId="2" borderId="74" xfId="1" applyFont="1" applyFill="1" applyBorder="1" applyAlignment="1">
      <alignment vertical="center" shrinkToFit="1"/>
    </xf>
    <xf numFmtId="38" fontId="46" fillId="2" borderId="75" xfId="1" applyFont="1" applyFill="1" applyBorder="1" applyAlignment="1">
      <alignment vertical="center" shrinkToFit="1"/>
    </xf>
    <xf numFmtId="38" fontId="46" fillId="2" borderId="133" xfId="1" applyFont="1" applyFill="1" applyBorder="1" applyAlignment="1">
      <alignment vertical="center" shrinkToFit="1"/>
    </xf>
    <xf numFmtId="38" fontId="46" fillId="2" borderId="89" xfId="1" applyFont="1" applyFill="1" applyBorder="1" applyAlignment="1">
      <alignment horizontal="right" vertical="center" shrinkToFit="1"/>
    </xf>
    <xf numFmtId="38" fontId="46" fillId="2" borderId="128" xfId="1" applyFont="1" applyFill="1" applyBorder="1" applyAlignment="1">
      <alignment vertical="center" shrinkToFit="1"/>
    </xf>
    <xf numFmtId="38" fontId="46" fillId="2" borderId="49" xfId="1" applyFont="1" applyFill="1" applyBorder="1" applyAlignment="1">
      <alignment vertical="center" shrinkToFit="1"/>
    </xf>
    <xf numFmtId="38" fontId="46" fillId="2" borderId="50" xfId="1" applyFont="1" applyFill="1" applyBorder="1" applyAlignment="1">
      <alignment vertical="center" shrinkToFit="1"/>
    </xf>
    <xf numFmtId="38" fontId="46" fillId="2" borderId="103" xfId="1" applyFont="1" applyFill="1" applyBorder="1" applyAlignment="1">
      <alignment vertical="center" shrinkToFit="1"/>
    </xf>
    <xf numFmtId="38" fontId="46" fillId="2" borderId="103" xfId="1" applyFont="1" applyFill="1" applyBorder="1" applyAlignment="1">
      <alignment horizontal="right" vertical="center" shrinkToFit="1"/>
    </xf>
    <xf numFmtId="38" fontId="46" fillId="2" borderId="129" xfId="1" applyFont="1" applyFill="1" applyBorder="1" applyAlignment="1">
      <alignment vertical="center" shrinkToFit="1"/>
    </xf>
    <xf numFmtId="38" fontId="46" fillId="2" borderId="49" xfId="1" applyFont="1" applyFill="1" applyBorder="1" applyAlignment="1">
      <alignment horizontal="center" vertical="center" shrinkToFit="1"/>
    </xf>
    <xf numFmtId="38" fontId="46" fillId="2" borderId="50" xfId="1" applyFont="1" applyFill="1" applyBorder="1" applyAlignment="1">
      <alignment horizontal="center" vertical="center" shrinkToFit="1"/>
    </xf>
    <xf numFmtId="38" fontId="46" fillId="2" borderId="103" xfId="1" applyFont="1" applyFill="1" applyBorder="1" applyAlignment="1">
      <alignment horizontal="center" vertical="center" shrinkToFit="1"/>
    </xf>
    <xf numFmtId="38" fontId="46" fillId="2" borderId="133" xfId="1" applyFont="1" applyFill="1" applyBorder="1" applyAlignment="1">
      <alignment horizontal="right" vertical="center" shrinkToFit="1"/>
    </xf>
    <xf numFmtId="38" fontId="46" fillId="2" borderId="132" xfId="1" applyFont="1" applyFill="1" applyBorder="1" applyAlignment="1">
      <alignment vertical="center" shrinkToFit="1"/>
    </xf>
    <xf numFmtId="0" fontId="36" fillId="2" borderId="68" xfId="0" applyFont="1" applyFill="1" applyBorder="1">
      <alignment vertical="center"/>
    </xf>
    <xf numFmtId="0" fontId="36" fillId="2" borderId="69" xfId="0" applyFont="1" applyFill="1" applyBorder="1">
      <alignment vertical="center"/>
    </xf>
    <xf numFmtId="0" fontId="36" fillId="2" borderId="128" xfId="0" applyFont="1" applyFill="1" applyBorder="1">
      <alignment vertical="center"/>
    </xf>
    <xf numFmtId="0" fontId="36" fillId="2" borderId="5" xfId="0" applyFont="1" applyFill="1" applyBorder="1">
      <alignment vertical="center"/>
    </xf>
    <xf numFmtId="0" fontId="36" fillId="2" borderId="0" xfId="0" applyFont="1" applyFill="1">
      <alignment vertical="center"/>
    </xf>
    <xf numFmtId="0" fontId="36" fillId="2" borderId="129" xfId="0" applyFont="1" applyFill="1" applyBorder="1">
      <alignment vertical="center"/>
    </xf>
    <xf numFmtId="0" fontId="36" fillId="2" borderId="130" xfId="0" applyFont="1" applyFill="1" applyBorder="1">
      <alignment vertical="center"/>
    </xf>
    <xf numFmtId="0" fontId="36" fillId="2" borderId="131" xfId="0" applyFont="1" applyFill="1" applyBorder="1">
      <alignment vertical="center"/>
    </xf>
    <xf numFmtId="0" fontId="36" fillId="2" borderId="132" xfId="0" applyFont="1" applyFill="1" applyBorder="1">
      <alignment vertical="center"/>
    </xf>
    <xf numFmtId="38" fontId="36" fillId="2" borderId="68" xfId="1" applyFont="1" applyFill="1" applyBorder="1">
      <alignment vertical="center"/>
    </xf>
    <xf numFmtId="38" fontId="36" fillId="2" borderId="69" xfId="1" applyFont="1" applyFill="1" applyBorder="1">
      <alignment vertical="center"/>
    </xf>
    <xf numFmtId="38" fontId="36" fillId="2" borderId="128" xfId="1" applyFont="1" applyFill="1" applyBorder="1">
      <alignment vertical="center"/>
    </xf>
    <xf numFmtId="38" fontId="36" fillId="2" borderId="5" xfId="1" applyFont="1" applyFill="1" applyBorder="1">
      <alignment vertical="center"/>
    </xf>
    <xf numFmtId="38" fontId="36" fillId="2" borderId="0" xfId="1" applyFont="1" applyFill="1" applyBorder="1">
      <alignment vertical="center"/>
    </xf>
    <xf numFmtId="38" fontId="36" fillId="2" borderId="129" xfId="1" applyFont="1" applyFill="1" applyBorder="1">
      <alignment vertical="center"/>
    </xf>
    <xf numFmtId="38" fontId="46" fillId="2" borderId="37" xfId="1" applyFont="1" applyFill="1" applyBorder="1" applyAlignment="1">
      <alignment vertical="center" shrinkToFit="1"/>
    </xf>
    <xf numFmtId="38" fontId="46" fillId="2" borderId="38" xfId="1" applyFont="1" applyFill="1" applyBorder="1" applyAlignment="1">
      <alignment vertical="center" shrinkToFit="1"/>
    </xf>
    <xf numFmtId="38" fontId="46" fillId="2" borderId="90" xfId="1" applyFont="1" applyFill="1" applyBorder="1" applyAlignment="1">
      <alignment vertical="center" shrinkToFit="1"/>
    </xf>
    <xf numFmtId="38" fontId="46" fillId="2" borderId="245" xfId="1" applyFont="1" applyFill="1" applyBorder="1" applyAlignment="1">
      <alignment vertical="center" shrinkToFit="1"/>
    </xf>
    <xf numFmtId="38" fontId="36" fillId="0" borderId="0" xfId="1" applyFont="1" applyBorder="1">
      <alignment vertical="center"/>
    </xf>
    <xf numFmtId="38" fontId="36" fillId="2" borderId="0" xfId="1" applyFont="1" applyFill="1">
      <alignment vertical="center"/>
    </xf>
    <xf numFmtId="38" fontId="57" fillId="7" borderId="0" xfId="1" applyFont="1" applyFill="1" applyBorder="1">
      <alignment vertical="center"/>
    </xf>
    <xf numFmtId="38" fontId="57" fillId="22" borderId="0" xfId="1" applyFont="1" applyFill="1" applyBorder="1">
      <alignment vertical="center"/>
    </xf>
    <xf numFmtId="38" fontId="57" fillId="22" borderId="228" xfId="1" applyFont="1" applyFill="1" applyBorder="1">
      <alignment vertical="center"/>
    </xf>
    <xf numFmtId="38" fontId="57" fillId="22" borderId="19" xfId="1" applyFont="1" applyFill="1" applyBorder="1">
      <alignment vertical="center"/>
    </xf>
    <xf numFmtId="38" fontId="57" fillId="22" borderId="256" xfId="1" applyFont="1" applyFill="1" applyBorder="1">
      <alignment vertical="center"/>
    </xf>
    <xf numFmtId="38" fontId="57" fillId="22" borderId="161" xfId="1" applyFont="1" applyFill="1" applyBorder="1">
      <alignment vertical="center"/>
    </xf>
    <xf numFmtId="38" fontId="57" fillId="22" borderId="190" xfId="1" applyFont="1" applyFill="1" applyBorder="1">
      <alignment vertical="center"/>
    </xf>
    <xf numFmtId="38" fontId="57" fillId="7" borderId="228" xfId="1" applyFont="1" applyFill="1" applyBorder="1">
      <alignment vertical="center"/>
    </xf>
    <xf numFmtId="38" fontId="57" fillId="7" borderId="19" xfId="1" applyFont="1" applyFill="1" applyBorder="1">
      <alignment vertical="center"/>
    </xf>
    <xf numFmtId="38" fontId="57" fillId="7" borderId="256" xfId="1" applyFont="1" applyFill="1" applyBorder="1">
      <alignment vertical="center"/>
    </xf>
    <xf numFmtId="38" fontId="57" fillId="7" borderId="161" xfId="1" applyFont="1" applyFill="1" applyBorder="1">
      <alignment vertical="center"/>
    </xf>
    <xf numFmtId="38" fontId="57" fillId="7" borderId="190" xfId="1" applyFont="1" applyFill="1" applyBorder="1">
      <alignment vertical="center"/>
    </xf>
    <xf numFmtId="0" fontId="52" fillId="0" borderId="0" xfId="0" applyFont="1">
      <alignment vertical="center"/>
    </xf>
    <xf numFmtId="0" fontId="52" fillId="21" borderId="158" xfId="0" applyFont="1" applyFill="1" applyBorder="1">
      <alignment vertical="center"/>
    </xf>
    <xf numFmtId="0" fontId="52" fillId="21" borderId="235" xfId="0" applyFont="1" applyFill="1" applyBorder="1">
      <alignment vertical="center"/>
    </xf>
    <xf numFmtId="0" fontId="52" fillId="0" borderId="158" xfId="0" applyFont="1" applyBorder="1">
      <alignment vertical="center"/>
    </xf>
    <xf numFmtId="0" fontId="52" fillId="0" borderId="235" xfId="0" applyFont="1" applyBorder="1">
      <alignment vertical="center"/>
    </xf>
    <xf numFmtId="0" fontId="52" fillId="0" borderId="255" xfId="0" applyFont="1" applyBorder="1">
      <alignment vertical="center"/>
    </xf>
    <xf numFmtId="0" fontId="52" fillId="21" borderId="255" xfId="0" applyFont="1" applyFill="1" applyBorder="1">
      <alignment vertical="center"/>
    </xf>
    <xf numFmtId="0" fontId="14" fillId="0" borderId="35" xfId="0" applyFont="1" applyBorder="1">
      <alignment vertical="center"/>
    </xf>
    <xf numFmtId="0" fontId="14" fillId="0" borderId="36" xfId="0" applyFont="1" applyBorder="1">
      <alignment vertical="center"/>
    </xf>
    <xf numFmtId="38" fontId="21" fillId="0" borderId="14" xfId="1" applyFont="1" applyFill="1" applyBorder="1" applyAlignment="1">
      <alignment vertical="center" shrinkToFit="1"/>
    </xf>
    <xf numFmtId="38" fontId="21" fillId="0" borderId="88" xfId="1" applyFont="1" applyFill="1" applyBorder="1" applyAlignment="1">
      <alignment vertical="center" shrinkToFit="1"/>
    </xf>
    <xf numFmtId="38" fontId="21" fillId="0" borderId="15" xfId="1" applyFont="1" applyFill="1" applyBorder="1" applyAlignment="1">
      <alignment vertical="center" shrinkToFit="1"/>
    </xf>
    <xf numFmtId="38" fontId="21" fillId="0" borderId="102" xfId="1" applyFont="1" applyFill="1" applyBorder="1" applyAlignment="1">
      <alignment vertical="center" shrinkToFit="1"/>
    </xf>
    <xf numFmtId="38" fontId="21" fillId="0" borderId="21" xfId="1" applyFont="1" applyFill="1" applyBorder="1" applyAlignment="1">
      <alignment vertical="center" shrinkToFit="1"/>
    </xf>
    <xf numFmtId="38" fontId="21" fillId="0" borderId="22" xfId="1" applyFont="1" applyFill="1" applyBorder="1" applyAlignment="1">
      <alignment vertical="center" shrinkToFit="1"/>
    </xf>
    <xf numFmtId="38" fontId="21" fillId="0" borderId="92" xfId="1" applyFont="1" applyFill="1" applyBorder="1" applyAlignment="1">
      <alignment vertical="center" shrinkToFit="1"/>
    </xf>
    <xf numFmtId="38" fontId="21" fillId="0" borderId="25" xfId="1" applyFont="1" applyFill="1" applyBorder="1" applyAlignment="1">
      <alignment vertical="center" shrinkToFit="1"/>
    </xf>
    <xf numFmtId="38" fontId="52" fillId="15" borderId="0" xfId="1" applyFont="1" applyFill="1" applyBorder="1">
      <alignment vertical="center"/>
    </xf>
    <xf numFmtId="188" fontId="14" fillId="0" borderId="72" xfId="0" applyNumberFormat="1" applyFont="1" applyBorder="1" applyAlignment="1">
      <alignment horizontal="center" vertical="center" wrapText="1"/>
    </xf>
    <xf numFmtId="0" fontId="6" fillId="0" borderId="0" xfId="0" applyFont="1" applyAlignment="1">
      <alignment vertical="center" wrapText="1"/>
    </xf>
    <xf numFmtId="187" fontId="13" fillId="3" borderId="80" xfId="0" applyNumberFormat="1" applyFont="1" applyFill="1" applyBorder="1" applyAlignment="1">
      <alignment horizontal="center" vertical="center"/>
    </xf>
    <xf numFmtId="38" fontId="21" fillId="0" borderId="7" xfId="1" applyFont="1" applyFill="1" applyBorder="1" applyAlignment="1">
      <alignment horizontal="center" vertical="center" shrinkToFit="1"/>
    </xf>
    <xf numFmtId="38" fontId="21" fillId="0" borderId="35" xfId="3" applyNumberFormat="1" applyFont="1" applyBorder="1">
      <alignment vertical="center"/>
    </xf>
    <xf numFmtId="188" fontId="14" fillId="0" borderId="1" xfId="0" applyNumberFormat="1" applyFont="1" applyBorder="1" applyAlignment="1">
      <alignment horizontal="center" vertical="center"/>
    </xf>
    <xf numFmtId="178" fontId="14" fillId="0" borderId="1" xfId="1" applyNumberFormat="1" applyFont="1" applyFill="1" applyBorder="1" applyAlignment="1">
      <alignment vertical="center" shrinkToFit="1"/>
    </xf>
    <xf numFmtId="187" fontId="6" fillId="3" borderId="162" xfId="0" applyNumberFormat="1" applyFont="1" applyFill="1" applyBorder="1" applyAlignment="1">
      <alignment horizontal="center" vertical="center"/>
    </xf>
    <xf numFmtId="38" fontId="46" fillId="0" borderId="244" xfId="1" applyFont="1" applyFill="1" applyBorder="1" applyAlignment="1">
      <alignment vertical="center" shrinkToFit="1"/>
    </xf>
    <xf numFmtId="38" fontId="46" fillId="0" borderId="67" xfId="1" applyFont="1" applyFill="1" applyBorder="1" applyAlignment="1">
      <alignment vertical="center" shrinkToFit="1"/>
    </xf>
    <xf numFmtId="38" fontId="46" fillId="0" borderId="244" xfId="1" applyFont="1" applyFill="1" applyBorder="1" applyAlignment="1">
      <alignment horizontal="right" vertical="center" shrinkToFit="1"/>
    </xf>
    <xf numFmtId="38" fontId="46" fillId="0" borderId="67" xfId="1" applyFont="1" applyFill="1" applyBorder="1" applyAlignment="1">
      <alignment horizontal="right" vertical="center" shrinkToFit="1"/>
    </xf>
    <xf numFmtId="38" fontId="46" fillId="0" borderId="244" xfId="1" applyFont="1" applyFill="1" applyBorder="1" applyAlignment="1">
      <alignment horizontal="center" vertical="center" shrinkToFit="1"/>
    </xf>
    <xf numFmtId="38" fontId="46" fillId="0" borderId="67" xfId="1" applyFont="1" applyFill="1" applyBorder="1" applyAlignment="1">
      <alignment horizontal="center" vertical="center" shrinkToFit="1"/>
    </xf>
    <xf numFmtId="38" fontId="21" fillId="0" borderId="257" xfId="1" applyFont="1" applyFill="1" applyBorder="1" applyAlignment="1">
      <alignment vertical="center" shrinkToFit="1"/>
    </xf>
    <xf numFmtId="38" fontId="21" fillId="0" borderId="209" xfId="1" applyFont="1" applyFill="1" applyBorder="1" applyAlignment="1">
      <alignment horizontal="right" vertical="center" shrinkToFit="1"/>
    </xf>
    <xf numFmtId="38" fontId="21" fillId="0" borderId="91" xfId="1" applyFont="1" applyFill="1" applyBorder="1" applyAlignment="1">
      <alignment horizontal="right" vertical="center" shrinkToFit="1"/>
    </xf>
    <xf numFmtId="38" fontId="21" fillId="0" borderId="68" xfId="1" applyFont="1" applyFill="1" applyBorder="1" applyAlignment="1">
      <alignment vertical="center" shrinkToFit="1"/>
    </xf>
    <xf numFmtId="38" fontId="21" fillId="0" borderId="5" xfId="1" applyFont="1" applyFill="1" applyBorder="1" applyAlignment="1">
      <alignment vertical="center" shrinkToFit="1"/>
    </xf>
    <xf numFmtId="38" fontId="21" fillId="0" borderId="17" xfId="1" applyFont="1" applyFill="1" applyBorder="1" applyAlignment="1">
      <alignment vertical="center" shrinkToFit="1"/>
    </xf>
    <xf numFmtId="38" fontId="21" fillId="0" borderId="148" xfId="1" applyFont="1" applyFill="1" applyBorder="1" applyAlignment="1">
      <alignment vertical="center" shrinkToFit="1"/>
    </xf>
    <xf numFmtId="38" fontId="21" fillId="0" borderId="206" xfId="1" applyFont="1" applyFill="1" applyBorder="1" applyAlignment="1">
      <alignment vertical="center" shrinkToFit="1"/>
    </xf>
    <xf numFmtId="38" fontId="21" fillId="0" borderId="95" xfId="1" applyFont="1" applyFill="1" applyBorder="1" applyAlignment="1">
      <alignment vertical="center" shrinkToFit="1"/>
    </xf>
    <xf numFmtId="188" fontId="46" fillId="2" borderId="34" xfId="1" applyNumberFormat="1" applyFont="1" applyFill="1" applyBorder="1" applyAlignment="1">
      <alignment vertical="center" shrinkToFit="1"/>
    </xf>
    <xf numFmtId="188" fontId="46" fillId="2" borderId="35" xfId="1" applyNumberFormat="1" applyFont="1" applyFill="1" applyBorder="1" applyAlignment="1">
      <alignment vertical="center" shrinkToFit="1"/>
    </xf>
    <xf numFmtId="188" fontId="46" fillId="2" borderId="73" xfId="1" applyNumberFormat="1" applyFont="1" applyFill="1" applyBorder="1" applyAlignment="1">
      <alignment vertical="center" shrinkToFit="1"/>
    </xf>
    <xf numFmtId="188" fontId="23" fillId="2" borderId="34" xfId="1" applyNumberFormat="1" applyFont="1" applyFill="1" applyBorder="1" applyAlignment="1">
      <alignment vertical="center" shrinkToFit="1"/>
    </xf>
    <xf numFmtId="188" fontId="23" fillId="2" borderId="35" xfId="1" applyNumberFormat="1" applyFont="1" applyFill="1" applyBorder="1" applyAlignment="1">
      <alignment vertical="center" shrinkToFit="1"/>
    </xf>
    <xf numFmtId="188" fontId="23" fillId="2" borderId="73" xfId="1" applyNumberFormat="1" applyFont="1" applyFill="1" applyBorder="1" applyAlignment="1">
      <alignment vertical="center" shrinkToFit="1"/>
    </xf>
    <xf numFmtId="38" fontId="36" fillId="0" borderId="0" xfId="1" applyFont="1" applyFill="1" applyBorder="1">
      <alignment vertical="center"/>
    </xf>
    <xf numFmtId="38" fontId="6" fillId="2" borderId="0" xfId="1" applyFont="1" applyFill="1" applyBorder="1">
      <alignment vertical="center"/>
    </xf>
    <xf numFmtId="38" fontId="46" fillId="2" borderId="36" xfId="1" applyFont="1" applyFill="1" applyBorder="1" applyAlignment="1">
      <alignment vertical="center" shrinkToFit="1"/>
    </xf>
    <xf numFmtId="38" fontId="46" fillId="2" borderId="76" xfId="1" applyFont="1" applyFill="1" applyBorder="1" applyAlignment="1">
      <alignment vertical="center" shrinkToFit="1"/>
    </xf>
    <xf numFmtId="187" fontId="13" fillId="3" borderId="109" xfId="0" applyNumberFormat="1" applyFont="1" applyFill="1" applyBorder="1" applyAlignment="1">
      <alignment horizontal="center" vertical="center"/>
    </xf>
    <xf numFmtId="0" fontId="22" fillId="4" borderId="70" xfId="0" applyFont="1" applyFill="1" applyBorder="1">
      <alignment vertical="center"/>
    </xf>
    <xf numFmtId="38" fontId="40" fillId="4" borderId="67" xfId="1" applyFont="1" applyFill="1" applyBorder="1" applyAlignment="1">
      <alignment vertical="center" shrinkToFit="1"/>
    </xf>
    <xf numFmtId="0" fontId="22" fillId="4" borderId="151" xfId="0" applyFont="1" applyFill="1" applyBorder="1">
      <alignment vertical="center"/>
    </xf>
    <xf numFmtId="38" fontId="40" fillId="4" borderId="20" xfId="1" applyFont="1" applyFill="1" applyBorder="1" applyAlignment="1">
      <alignment vertical="center" shrinkToFit="1"/>
    </xf>
    <xf numFmtId="187" fontId="13" fillId="3" borderId="81" xfId="0" applyNumberFormat="1" applyFont="1" applyFill="1" applyBorder="1" applyAlignment="1">
      <alignment horizontal="center" vertical="center"/>
    </xf>
    <xf numFmtId="38" fontId="21" fillId="0" borderId="124" xfId="1" applyFont="1" applyFill="1" applyBorder="1" applyAlignment="1">
      <alignment horizontal="right" vertical="center" shrinkToFit="1"/>
    </xf>
    <xf numFmtId="38" fontId="21" fillId="0" borderId="55" xfId="1" applyFont="1" applyFill="1" applyBorder="1" applyAlignment="1">
      <alignment horizontal="right" vertical="center" shrinkToFit="1"/>
    </xf>
    <xf numFmtId="38" fontId="21" fillId="2" borderId="118" xfId="4" applyFont="1" applyFill="1" applyBorder="1" applyAlignment="1">
      <alignment vertical="center" shrinkToFit="1"/>
    </xf>
    <xf numFmtId="38" fontId="21" fillId="2" borderId="198" xfId="4" applyFont="1" applyFill="1" applyBorder="1" applyAlignment="1">
      <alignment vertical="center" shrinkToFit="1"/>
    </xf>
    <xf numFmtId="187" fontId="13" fillId="3" borderId="80" xfId="0" applyNumberFormat="1" applyFont="1" applyFill="1" applyBorder="1" applyAlignment="1">
      <alignment horizontal="center" vertical="center" shrinkToFit="1"/>
    </xf>
    <xf numFmtId="187" fontId="13" fillId="3" borderId="215" xfId="0" applyNumberFormat="1" applyFont="1" applyFill="1" applyBorder="1" applyAlignment="1">
      <alignment horizontal="center" vertical="center" shrinkToFit="1"/>
    </xf>
    <xf numFmtId="38" fontId="22" fillId="0" borderId="0" xfId="1" applyFont="1" applyFill="1" applyBorder="1" applyAlignment="1">
      <alignment vertical="center" shrinkToFit="1"/>
    </xf>
    <xf numFmtId="0" fontId="22" fillId="4" borderId="216" xfId="0" applyFont="1" applyFill="1" applyBorder="1">
      <alignment vertical="center"/>
    </xf>
    <xf numFmtId="38" fontId="22" fillId="0" borderId="259" xfId="1" applyFont="1" applyFill="1" applyBorder="1" applyAlignment="1">
      <alignment vertical="center" shrinkToFit="1"/>
    </xf>
    <xf numFmtId="38" fontId="22" fillId="0" borderId="150" xfId="1" applyFont="1" applyFill="1" applyBorder="1" applyAlignment="1">
      <alignment vertical="center" shrinkToFit="1"/>
    </xf>
    <xf numFmtId="38" fontId="22" fillId="0" borderId="0" xfId="1" applyFont="1" applyBorder="1" applyAlignment="1">
      <alignment vertical="center" shrinkToFit="1"/>
    </xf>
    <xf numFmtId="38" fontId="40" fillId="4" borderId="222" xfId="1" applyFont="1" applyFill="1" applyBorder="1" applyAlignment="1">
      <alignment vertical="center" shrinkToFit="1"/>
    </xf>
    <xf numFmtId="0" fontId="22" fillId="4" borderId="260" xfId="0" applyFont="1" applyFill="1" applyBorder="1">
      <alignment vertical="center"/>
    </xf>
    <xf numFmtId="38" fontId="40" fillId="4" borderId="225" xfId="1" applyFont="1" applyFill="1" applyBorder="1" applyAlignment="1">
      <alignment vertical="center" shrinkToFit="1"/>
    </xf>
    <xf numFmtId="0" fontId="18" fillId="0" borderId="0" xfId="0" applyFont="1">
      <alignment vertical="center"/>
    </xf>
    <xf numFmtId="38" fontId="21" fillId="2" borderId="75" xfId="4" applyFont="1" applyFill="1" applyBorder="1" applyAlignment="1">
      <alignment vertical="center" shrinkToFit="1"/>
    </xf>
    <xf numFmtId="38" fontId="21" fillId="2" borderId="131" xfId="4" applyFont="1" applyFill="1" applyBorder="1" applyAlignment="1">
      <alignment vertical="center" shrinkToFit="1"/>
    </xf>
    <xf numFmtId="38" fontId="21" fillId="2" borderId="76" xfId="4" applyFont="1" applyFill="1" applyBorder="1" applyAlignment="1">
      <alignment vertical="center" shrinkToFit="1"/>
    </xf>
    <xf numFmtId="0" fontId="61" fillId="0" borderId="130" xfId="0" applyFont="1" applyBorder="1" applyAlignment="1">
      <alignment horizontal="center" vertical="center"/>
    </xf>
    <xf numFmtId="0" fontId="61" fillId="0" borderId="131" xfId="0" applyFont="1" applyBorder="1" applyAlignment="1">
      <alignment horizontal="center" vertical="center"/>
    </xf>
    <xf numFmtId="0" fontId="61" fillId="0" borderId="132" xfId="0" applyFont="1" applyBorder="1" applyAlignment="1">
      <alignment horizontal="center" vertical="center"/>
    </xf>
    <xf numFmtId="187" fontId="6" fillId="3" borderId="80" xfId="3" applyNumberFormat="1" applyFont="1" applyFill="1" applyBorder="1" applyAlignment="1">
      <alignment horizontal="center" vertical="center" wrapText="1"/>
    </xf>
    <xf numFmtId="188" fontId="36" fillId="0" borderId="72" xfId="0" applyNumberFormat="1" applyFont="1" applyBorder="1" applyAlignment="1">
      <alignment horizontal="center" vertical="center"/>
    </xf>
    <xf numFmtId="188" fontId="36" fillId="0" borderId="73" xfId="0" applyNumberFormat="1" applyFont="1" applyBorder="1" applyAlignment="1">
      <alignment horizontal="center" vertical="center"/>
    </xf>
    <xf numFmtId="187" fontId="6" fillId="3" borderId="80" xfId="0" applyNumberFormat="1" applyFont="1" applyFill="1" applyBorder="1" applyAlignment="1">
      <alignment horizontal="center" vertical="center" wrapText="1"/>
    </xf>
    <xf numFmtId="188" fontId="36" fillId="0" borderId="71" xfId="0" applyNumberFormat="1" applyFont="1" applyBorder="1" applyAlignment="1">
      <alignment horizontal="center" vertical="center"/>
    </xf>
    <xf numFmtId="38" fontId="6" fillId="0" borderId="49" xfId="1" applyFont="1" applyFill="1" applyBorder="1" applyAlignment="1">
      <alignment vertical="center" shrinkToFit="1"/>
    </xf>
    <xf numFmtId="38" fontId="6" fillId="0" borderId="74" xfId="1" applyFont="1" applyFill="1" applyBorder="1" applyAlignment="1">
      <alignment vertical="center" shrinkToFit="1"/>
    </xf>
    <xf numFmtId="38" fontId="6" fillId="0" borderId="71" xfId="1" applyFont="1" applyFill="1" applyBorder="1" applyAlignment="1">
      <alignment vertical="center" shrinkToFit="1"/>
    </xf>
    <xf numFmtId="38" fontId="6" fillId="0" borderId="72" xfId="1" applyFont="1" applyFill="1" applyBorder="1" applyAlignment="1">
      <alignment vertical="center" shrinkToFit="1"/>
    </xf>
    <xf numFmtId="38" fontId="6" fillId="0" borderId="73" xfId="1" applyFont="1" applyFill="1" applyBorder="1" applyAlignment="1">
      <alignment vertical="center" shrinkToFit="1"/>
    </xf>
    <xf numFmtId="187" fontId="6" fillId="3" borderId="81" xfId="0" applyNumberFormat="1" applyFont="1" applyFill="1" applyBorder="1" applyAlignment="1">
      <alignment horizontal="center" vertical="center" shrinkToFit="1"/>
    </xf>
    <xf numFmtId="0" fontId="13" fillId="0" borderId="0" xfId="0" applyFont="1" applyAlignment="1">
      <alignment horizontal="center" vertical="center" shrinkToFit="1"/>
    </xf>
    <xf numFmtId="0" fontId="60" fillId="0" borderId="0" xfId="0" applyFont="1" applyAlignment="1">
      <alignment horizontal="center" vertical="center"/>
    </xf>
    <xf numFmtId="187" fontId="13" fillId="3" borderId="82" xfId="0" applyNumberFormat="1" applyFont="1" applyFill="1" applyBorder="1" applyAlignment="1">
      <alignment horizontal="center" vertical="center" shrinkToFit="1"/>
    </xf>
    <xf numFmtId="0" fontId="22" fillId="4" borderId="56" xfId="0" applyFont="1" applyFill="1" applyBorder="1">
      <alignment vertical="center"/>
    </xf>
    <xf numFmtId="38" fontId="22" fillId="0" borderId="57" xfId="1" applyFont="1" applyFill="1" applyBorder="1" applyAlignment="1">
      <alignment vertical="center" shrinkToFit="1"/>
    </xf>
    <xf numFmtId="38" fontId="40" fillId="4" borderId="63" xfId="1" applyFont="1" applyFill="1" applyBorder="1" applyAlignment="1">
      <alignment vertical="center" shrinkToFit="1"/>
    </xf>
    <xf numFmtId="0" fontId="22" fillId="4" borderId="87" xfId="0" applyFont="1" applyFill="1" applyBorder="1">
      <alignment vertical="center"/>
    </xf>
    <xf numFmtId="38" fontId="40" fillId="4" borderId="58" xfId="1" applyFont="1" applyFill="1" applyBorder="1" applyAlignment="1">
      <alignment vertical="center" shrinkToFit="1"/>
    </xf>
    <xf numFmtId="187" fontId="6" fillId="0" borderId="0" xfId="0" applyNumberFormat="1" applyFont="1" applyAlignment="1">
      <alignment horizontal="center" vertical="center"/>
    </xf>
    <xf numFmtId="38" fontId="21" fillId="0" borderId="7" xfId="1" applyFont="1" applyFill="1" applyBorder="1" applyAlignment="1">
      <alignment horizontal="right" vertical="center" shrinkToFit="1"/>
    </xf>
    <xf numFmtId="190" fontId="21" fillId="0" borderId="208" xfId="1" applyNumberFormat="1" applyFont="1" applyFill="1" applyBorder="1" applyAlignment="1">
      <alignment horizontal="right" vertical="center" shrinkToFit="1"/>
    </xf>
    <xf numFmtId="190" fontId="21" fillId="0" borderId="117" xfId="1" applyNumberFormat="1" applyFont="1" applyFill="1" applyBorder="1" applyAlignment="1">
      <alignment horizontal="right" vertical="center" shrinkToFit="1"/>
    </xf>
    <xf numFmtId="190" fontId="21" fillId="0" borderId="122" xfId="1" applyNumberFormat="1" applyFont="1" applyFill="1" applyBorder="1" applyAlignment="1">
      <alignment horizontal="right" vertical="center" shrinkToFit="1"/>
    </xf>
    <xf numFmtId="190" fontId="21" fillId="0" borderId="166" xfId="1" applyNumberFormat="1" applyFont="1" applyFill="1" applyBorder="1" applyAlignment="1">
      <alignment horizontal="right" vertical="center" shrinkToFit="1"/>
    </xf>
    <xf numFmtId="190" fontId="21" fillId="0" borderId="41" xfId="1" applyNumberFormat="1" applyFont="1" applyFill="1" applyBorder="1" applyAlignment="1">
      <alignment horizontal="right" vertical="center" shrinkToFit="1"/>
    </xf>
    <xf numFmtId="190" fontId="21" fillId="0" borderId="62" xfId="1" applyNumberFormat="1" applyFont="1" applyFill="1" applyBorder="1" applyAlignment="1">
      <alignment horizontal="right" vertical="center" shrinkToFit="1"/>
    </xf>
    <xf numFmtId="190" fontId="21" fillId="0" borderId="117" xfId="1" applyNumberFormat="1" applyFont="1" applyFill="1" applyBorder="1" applyAlignment="1">
      <alignment horizontal="center" vertical="center" shrinkToFit="1"/>
    </xf>
    <xf numFmtId="190" fontId="21" fillId="0" borderId="41" xfId="1" applyNumberFormat="1" applyFont="1" applyFill="1" applyBorder="1" applyAlignment="1">
      <alignment horizontal="center" vertical="center" shrinkToFit="1"/>
    </xf>
    <xf numFmtId="190" fontId="21" fillId="0" borderId="122" xfId="1" applyNumberFormat="1" applyFont="1" applyFill="1" applyBorder="1" applyAlignment="1">
      <alignment horizontal="center" vertical="center" shrinkToFit="1"/>
    </xf>
    <xf numFmtId="190" fontId="21" fillId="0" borderId="62" xfId="1" applyNumberFormat="1" applyFont="1" applyFill="1" applyBorder="1" applyAlignment="1">
      <alignment horizontal="center" vertical="center" shrinkToFit="1"/>
    </xf>
    <xf numFmtId="190" fontId="21" fillId="0" borderId="208" xfId="1" applyNumberFormat="1" applyFont="1" applyFill="1" applyBorder="1" applyAlignment="1">
      <alignment horizontal="center" vertical="center" shrinkToFit="1"/>
    </xf>
    <xf numFmtId="190" fontId="21" fillId="0" borderId="166" xfId="1" applyNumberFormat="1" applyFont="1" applyFill="1" applyBorder="1" applyAlignment="1">
      <alignment horizontal="center" vertical="center" shrinkToFit="1"/>
    </xf>
    <xf numFmtId="190" fontId="21" fillId="0" borderId="44" xfId="1" applyNumberFormat="1" applyFont="1" applyFill="1" applyBorder="1" applyAlignment="1">
      <alignment horizontal="center" vertical="center" shrinkToFit="1"/>
    </xf>
    <xf numFmtId="176" fontId="21" fillId="0" borderId="204" xfId="4" applyNumberFormat="1" applyFont="1" applyFill="1" applyBorder="1" applyAlignment="1">
      <alignment horizontal="center" vertical="center" shrinkToFit="1"/>
    </xf>
    <xf numFmtId="176" fontId="63" fillId="0" borderId="0" xfId="1" applyNumberFormat="1" applyFont="1">
      <alignment vertical="center"/>
    </xf>
    <xf numFmtId="0" fontId="15" fillId="4" borderId="261" xfId="0" applyFont="1" applyFill="1" applyBorder="1" applyAlignment="1">
      <alignment horizontal="center" vertical="center"/>
    </xf>
    <xf numFmtId="0" fontId="6" fillId="0" borderId="261" xfId="0" applyFont="1" applyBorder="1" applyAlignment="1">
      <alignment horizontal="center" vertical="center"/>
    </xf>
    <xf numFmtId="0" fontId="6" fillId="0" borderId="261" xfId="0" applyFont="1" applyBorder="1" applyAlignment="1">
      <alignment horizontal="center" vertical="center" wrapText="1"/>
    </xf>
    <xf numFmtId="0" fontId="15" fillId="4" borderId="261" xfId="0" applyFont="1" applyFill="1" applyBorder="1" applyAlignment="1">
      <alignment horizontal="center" vertical="center" wrapText="1"/>
    </xf>
    <xf numFmtId="0" fontId="13" fillId="4" borderId="262" xfId="0" applyFont="1" applyFill="1" applyBorder="1" applyAlignment="1">
      <alignment horizontal="right" vertical="center"/>
    </xf>
    <xf numFmtId="0" fontId="13" fillId="4" borderId="263" xfId="0" applyFont="1" applyFill="1" applyBorder="1">
      <alignment vertical="center"/>
    </xf>
    <xf numFmtId="0" fontId="6" fillId="0" borderId="264" xfId="0" applyFont="1" applyBorder="1">
      <alignment vertical="center"/>
    </xf>
    <xf numFmtId="0" fontId="29" fillId="0" borderId="0" xfId="0" applyFont="1" applyAlignment="1">
      <alignment horizontal="right" vertical="center"/>
    </xf>
    <xf numFmtId="0" fontId="29" fillId="0" borderId="0" xfId="0" applyFont="1">
      <alignment vertical="center"/>
    </xf>
    <xf numFmtId="0" fontId="29" fillId="20" borderId="0" xfId="0" applyFont="1" applyFill="1">
      <alignment vertical="center"/>
    </xf>
    <xf numFmtId="0" fontId="65" fillId="0" borderId="0" xfId="0" applyFont="1">
      <alignment vertical="center"/>
    </xf>
    <xf numFmtId="0" fontId="66" fillId="20" borderId="0" xfId="0" applyFont="1" applyFill="1">
      <alignment vertical="center"/>
    </xf>
    <xf numFmtId="0" fontId="65" fillId="20" borderId="0" xfId="0" applyFont="1" applyFill="1">
      <alignment vertical="center"/>
    </xf>
    <xf numFmtId="0" fontId="66" fillId="0" borderId="0" xfId="0" applyFont="1">
      <alignment vertical="center"/>
    </xf>
    <xf numFmtId="0" fontId="34" fillId="0" borderId="0" xfId="0" applyFont="1" applyAlignment="1">
      <alignment horizontal="left" vertical="center" indent="2"/>
    </xf>
    <xf numFmtId="0" fontId="38" fillId="0" borderId="0" xfId="0" applyFont="1" applyAlignment="1">
      <alignment horizontal="left" vertical="center" indent="3"/>
    </xf>
    <xf numFmtId="0" fontId="11" fillId="0" borderId="0" xfId="0" applyFont="1" applyAlignment="1">
      <alignment horizontal="left" vertical="center" indent="2"/>
    </xf>
    <xf numFmtId="0" fontId="15" fillId="0" borderId="0" xfId="0" applyFont="1" applyAlignment="1">
      <alignment horizontal="left" vertical="center" indent="1"/>
    </xf>
    <xf numFmtId="0" fontId="13" fillId="0" borderId="0" xfId="0" applyFont="1" applyAlignment="1">
      <alignment horizontal="right" vertical="center"/>
    </xf>
    <xf numFmtId="176" fontId="13" fillId="0" borderId="0" xfId="0" applyNumberFormat="1" applyFont="1" applyAlignment="1">
      <alignment horizontal="right" vertical="center"/>
    </xf>
    <xf numFmtId="0" fontId="15" fillId="0" borderId="0" xfId="0" applyFont="1" applyAlignment="1">
      <alignment horizontal="right" vertical="center"/>
    </xf>
    <xf numFmtId="176" fontId="67" fillId="0" borderId="0" xfId="0" applyNumberFormat="1" applyFont="1" applyAlignment="1">
      <alignment horizontal="right" vertical="center"/>
    </xf>
    <xf numFmtId="176" fontId="67" fillId="0" borderId="0" xfId="0" applyNumberFormat="1" applyFont="1" applyAlignment="1">
      <alignment horizontal="center" vertical="center"/>
    </xf>
    <xf numFmtId="0" fontId="15" fillId="0" borderId="0" xfId="0" applyFont="1" applyAlignment="1">
      <alignment horizontal="center" vertical="center"/>
    </xf>
    <xf numFmtId="0" fontId="32" fillId="0" borderId="0" xfId="0" applyFont="1" applyAlignment="1">
      <alignment horizontal="left" vertical="center" indent="4"/>
    </xf>
    <xf numFmtId="0" fontId="38" fillId="0" borderId="0" xfId="0" applyFont="1" applyAlignment="1">
      <alignment horizontal="left" vertical="center" indent="4"/>
    </xf>
    <xf numFmtId="9" fontId="6" fillId="0" borderId="0" xfId="2" applyFont="1">
      <alignment vertical="center"/>
    </xf>
    <xf numFmtId="191" fontId="6" fillId="0" borderId="0" xfId="0" applyNumberFormat="1" applyFont="1">
      <alignment vertical="center"/>
    </xf>
    <xf numFmtId="38" fontId="36" fillId="0" borderId="35" xfId="1" applyFont="1" applyFill="1" applyBorder="1" applyAlignment="1">
      <alignment vertical="center" shrinkToFit="1"/>
    </xf>
    <xf numFmtId="38" fontId="6" fillId="0" borderId="35" xfId="1" applyFont="1" applyFill="1" applyBorder="1" applyAlignment="1">
      <alignment vertical="center" shrinkToFit="1"/>
    </xf>
    <xf numFmtId="38" fontId="6" fillId="0" borderId="35" xfId="1" applyFont="1" applyBorder="1">
      <alignment vertical="center"/>
    </xf>
    <xf numFmtId="38" fontId="36" fillId="0" borderId="50" xfId="1" applyFont="1" applyFill="1" applyBorder="1" applyAlignment="1">
      <alignment vertical="center" shrinkToFit="1"/>
    </xf>
    <xf numFmtId="38" fontId="6" fillId="0" borderId="50" xfId="1" applyFont="1" applyBorder="1">
      <alignment vertical="center"/>
    </xf>
    <xf numFmtId="38" fontId="14" fillId="0" borderId="50" xfId="1" applyFont="1" applyFill="1" applyBorder="1" applyAlignment="1">
      <alignment vertical="center" shrinkToFit="1"/>
    </xf>
    <xf numFmtId="38" fontId="36" fillId="0" borderId="75" xfId="1" applyFont="1" applyFill="1" applyBorder="1" applyAlignment="1">
      <alignment vertical="center" shrinkToFit="1"/>
    </xf>
    <xf numFmtId="38" fontId="14" fillId="0" borderId="75" xfId="1" applyFont="1" applyFill="1" applyBorder="1" applyAlignment="1">
      <alignment vertical="center" shrinkToFit="1"/>
    </xf>
    <xf numFmtId="38" fontId="58" fillId="0" borderId="50" xfId="1" applyFont="1" applyBorder="1" applyAlignment="1">
      <alignment vertical="center" shrinkToFit="1"/>
    </xf>
    <xf numFmtId="38" fontId="6" fillId="0" borderId="133" xfId="1" applyFont="1" applyFill="1" applyBorder="1" applyAlignment="1">
      <alignment vertical="center" shrinkToFit="1"/>
    </xf>
    <xf numFmtId="0" fontId="8" fillId="0" borderId="0" xfId="0" applyFont="1" applyAlignment="1">
      <alignment horizontal="center"/>
    </xf>
    <xf numFmtId="0" fontId="5" fillId="0" borderId="0" xfId="0" applyFont="1" applyAlignment="1">
      <alignment horizontal="center" vertical="center"/>
    </xf>
    <xf numFmtId="0" fontId="54" fillId="20" borderId="0" xfId="0" applyFont="1" applyFill="1" applyAlignment="1">
      <alignment horizontal="center"/>
    </xf>
    <xf numFmtId="0" fontId="55" fillId="20" borderId="0" xfId="0" applyFont="1" applyFill="1" applyAlignment="1">
      <alignment horizontal="center" vertical="center"/>
    </xf>
    <xf numFmtId="0" fontId="8" fillId="0" borderId="0" xfId="0" applyFont="1" applyAlignment="1">
      <alignment horizontal="center" vertical="top"/>
    </xf>
    <xf numFmtId="0" fontId="19" fillId="0" borderId="0" xfId="0" applyFont="1" applyAlignment="1">
      <alignment horizontal="center" vertical="center"/>
    </xf>
    <xf numFmtId="0" fontId="6" fillId="0" borderId="261" xfId="0" applyFont="1" applyBorder="1" applyAlignment="1">
      <alignment horizontal="center" vertical="center" wrapText="1"/>
    </xf>
    <xf numFmtId="0" fontId="6" fillId="0" borderId="261" xfId="0" applyFont="1" applyBorder="1" applyAlignment="1">
      <alignment horizontal="center" vertical="center"/>
    </xf>
    <xf numFmtId="0" fontId="10" fillId="0" borderId="0" xfId="0" applyFont="1" applyAlignment="1">
      <alignment horizontal="center" vertical="center"/>
    </xf>
    <xf numFmtId="0" fontId="64" fillId="0" borderId="0" xfId="0" applyFont="1" applyAlignment="1">
      <alignment horizontal="center" vertical="center"/>
    </xf>
    <xf numFmtId="0" fontId="15" fillId="4" borderId="261" xfId="0" applyFont="1" applyFill="1" applyBorder="1" applyAlignment="1">
      <alignment horizontal="center" vertical="center"/>
    </xf>
    <xf numFmtId="0" fontId="9" fillId="0" borderId="0" xfId="0" applyFont="1" applyAlignment="1">
      <alignment horizontal="center" vertical="center"/>
    </xf>
    <xf numFmtId="0" fontId="62" fillId="0" borderId="0" xfId="0" applyFont="1" applyAlignment="1">
      <alignment horizontal="left" vertical="justify" wrapText="1" indent="1"/>
    </xf>
    <xf numFmtId="0" fontId="6" fillId="0" borderId="145" xfId="0" applyFont="1" applyBorder="1" applyAlignment="1">
      <alignment horizontal="center" vertical="center"/>
    </xf>
    <xf numFmtId="0" fontId="6" fillId="0" borderId="153" xfId="0" applyFont="1" applyBorder="1" applyAlignment="1">
      <alignment horizontal="center" vertical="center"/>
    </xf>
    <xf numFmtId="0" fontId="6" fillId="0" borderId="109" xfId="0" applyFont="1" applyBorder="1" applyAlignment="1">
      <alignment horizontal="center" vertical="center"/>
    </xf>
    <xf numFmtId="0" fontId="6" fillId="0" borderId="68" xfId="0" applyFont="1" applyBorder="1" applyAlignment="1">
      <alignment horizontal="right" vertical="center"/>
    </xf>
    <xf numFmtId="0" fontId="6" fillId="0" borderId="69" xfId="0" applyFont="1" applyBorder="1" applyAlignment="1">
      <alignment horizontal="right" vertical="center"/>
    </xf>
    <xf numFmtId="0" fontId="6" fillId="0" borderId="5" xfId="0" applyFont="1" applyBorder="1" applyAlignment="1">
      <alignment horizontal="right" vertical="center"/>
    </xf>
    <xf numFmtId="0" fontId="6" fillId="0" borderId="0" xfId="0" applyFont="1" applyAlignment="1">
      <alignment horizontal="right" vertical="center"/>
    </xf>
    <xf numFmtId="0" fontId="6" fillId="0" borderId="147" xfId="0" applyFont="1" applyBorder="1" applyAlignment="1">
      <alignment horizontal="right" vertical="center"/>
    </xf>
    <xf numFmtId="0" fontId="6" fillId="0" borderId="155" xfId="0" applyFont="1" applyBorder="1" applyAlignment="1">
      <alignment horizontal="right" vertical="center"/>
    </xf>
    <xf numFmtId="0" fontId="14" fillId="0" borderId="185" xfId="0" applyFont="1" applyBorder="1" applyAlignment="1">
      <alignment horizontal="left" vertical="top" wrapText="1"/>
    </xf>
    <xf numFmtId="0" fontId="14" fillId="0" borderId="186" xfId="0" applyFont="1" applyBorder="1" applyAlignment="1">
      <alignment horizontal="left" vertical="top" wrapText="1"/>
    </xf>
    <xf numFmtId="0" fontId="14" fillId="0" borderId="187" xfId="0" applyFont="1" applyBorder="1" applyAlignment="1">
      <alignment horizontal="left" vertical="top" wrapText="1"/>
    </xf>
    <xf numFmtId="0" fontId="14" fillId="0" borderId="5" xfId="0" applyFont="1" applyBorder="1" applyAlignment="1">
      <alignment horizontal="left" vertical="top" wrapText="1"/>
    </xf>
    <xf numFmtId="0" fontId="14" fillId="0" borderId="0" xfId="0" applyFont="1" applyAlignment="1">
      <alignment horizontal="left" vertical="top" wrapText="1"/>
    </xf>
    <xf numFmtId="0" fontId="14" fillId="0" borderId="19" xfId="0" applyFont="1" applyBorder="1" applyAlignment="1">
      <alignment horizontal="left" vertical="top" wrapText="1"/>
    </xf>
    <xf numFmtId="0" fontId="14" fillId="0" borderId="130" xfId="0" applyFont="1" applyBorder="1" applyAlignment="1">
      <alignment horizontal="left" vertical="top" wrapText="1"/>
    </xf>
    <xf numFmtId="0" fontId="14" fillId="0" borderId="131" xfId="0" applyFont="1" applyBorder="1" applyAlignment="1">
      <alignment horizontal="left" vertical="top" wrapText="1"/>
    </xf>
    <xf numFmtId="0" fontId="14" fillId="0" borderId="188" xfId="0" applyFont="1" applyBorder="1" applyAlignment="1">
      <alignment horizontal="left" vertical="top" wrapText="1"/>
    </xf>
    <xf numFmtId="0" fontId="14" fillId="0" borderId="189" xfId="0" applyFont="1" applyBorder="1" applyAlignment="1">
      <alignment horizontal="left" vertical="top" wrapText="1"/>
    </xf>
    <xf numFmtId="0" fontId="14" fillId="0" borderId="161" xfId="0" applyFont="1" applyBorder="1" applyAlignment="1">
      <alignment horizontal="left" vertical="top" wrapText="1"/>
    </xf>
    <xf numFmtId="0" fontId="14" fillId="0" borderId="190" xfId="0" applyFont="1" applyBorder="1" applyAlignment="1">
      <alignment horizontal="left" vertical="top" wrapText="1"/>
    </xf>
    <xf numFmtId="0" fontId="6" fillId="0" borderId="21" xfId="0" applyFont="1" applyBorder="1" applyAlignment="1">
      <alignment horizontal="center" vertical="center"/>
    </xf>
    <xf numFmtId="0" fontId="6" fillId="0" borderId="22" xfId="0" applyFont="1" applyBorder="1" applyAlignment="1">
      <alignment horizontal="center" vertical="center"/>
    </xf>
    <xf numFmtId="0" fontId="6" fillId="0" borderId="23" xfId="0" applyFont="1" applyBorder="1" applyAlignment="1">
      <alignment horizontal="center" vertical="center"/>
    </xf>
    <xf numFmtId="0" fontId="6" fillId="0" borderId="21" xfId="0" applyFont="1" applyBorder="1" applyAlignment="1">
      <alignment horizontal="center" vertical="center" wrapText="1"/>
    </xf>
    <xf numFmtId="0" fontId="6" fillId="0" borderId="22" xfId="0" applyFont="1" applyBorder="1" applyAlignment="1">
      <alignment horizontal="center" vertical="center" wrapText="1"/>
    </xf>
    <xf numFmtId="0" fontId="6" fillId="0" borderId="23" xfId="0" applyFont="1" applyBorder="1" applyAlignment="1">
      <alignment horizontal="center" vertical="center" wrapText="1"/>
    </xf>
    <xf numFmtId="0" fontId="6" fillId="0" borderId="25" xfId="0" applyFont="1" applyBorder="1" applyAlignment="1">
      <alignment horizontal="center" vertical="center"/>
    </xf>
    <xf numFmtId="0" fontId="6" fillId="0" borderId="171" xfId="0" applyFont="1" applyBorder="1" applyAlignment="1">
      <alignment horizontal="center" vertical="center"/>
    </xf>
    <xf numFmtId="0" fontId="6" fillId="0" borderId="24" xfId="0" applyFont="1" applyBorder="1" applyAlignment="1">
      <alignment horizontal="center" vertical="center"/>
    </xf>
    <xf numFmtId="0" fontId="6" fillId="0" borderId="21" xfId="3" applyFont="1" applyBorder="1" applyAlignment="1">
      <alignment horizontal="center" vertical="center"/>
    </xf>
    <xf numFmtId="0" fontId="6" fillId="0" borderId="22" xfId="3" applyFont="1" applyBorder="1" applyAlignment="1">
      <alignment horizontal="center" vertical="center"/>
    </xf>
    <xf numFmtId="0" fontId="6" fillId="0" borderId="23" xfId="3" applyFont="1" applyBorder="1" applyAlignment="1">
      <alignment horizontal="center" vertical="center"/>
    </xf>
    <xf numFmtId="0" fontId="6" fillId="0" borderId="24" xfId="3" applyFont="1" applyBorder="1" applyAlignment="1">
      <alignment horizontal="center" vertical="center"/>
    </xf>
    <xf numFmtId="0" fontId="6" fillId="0" borderId="25" xfId="3" applyFont="1" applyBorder="1" applyAlignment="1">
      <alignment horizontal="center" vertical="center"/>
    </xf>
    <xf numFmtId="0" fontId="6" fillId="0" borderId="6" xfId="3" applyFont="1" applyBorder="1" applyAlignment="1">
      <alignment horizontal="center" vertical="center"/>
    </xf>
    <xf numFmtId="0" fontId="6" fillId="0" borderId="7" xfId="3" applyFont="1" applyBorder="1" applyAlignment="1">
      <alignment horizontal="center" vertical="center"/>
    </xf>
    <xf numFmtId="0" fontId="6" fillId="0" borderId="8" xfId="3" applyFont="1" applyBorder="1" applyAlignment="1">
      <alignment horizontal="center" vertical="center"/>
    </xf>
    <xf numFmtId="0" fontId="6" fillId="0" borderId="21" xfId="3" applyFont="1" applyBorder="1" applyAlignment="1">
      <alignment horizontal="center" vertical="center" wrapText="1"/>
    </xf>
    <xf numFmtId="0" fontId="6" fillId="0" borderId="22" xfId="3" applyFont="1" applyBorder="1" applyAlignment="1">
      <alignment horizontal="center" vertical="center" wrapText="1"/>
    </xf>
    <xf numFmtId="0" fontId="6" fillId="0" borderId="23" xfId="3" applyFont="1" applyBorder="1" applyAlignment="1">
      <alignment horizontal="center" vertical="center" wrapText="1"/>
    </xf>
    <xf numFmtId="0" fontId="6" fillId="0" borderId="228" xfId="3" applyFont="1" applyBorder="1" applyAlignment="1">
      <alignment horizontal="center" vertical="center" wrapText="1"/>
    </xf>
    <xf numFmtId="0" fontId="6" fillId="0" borderId="228" xfId="3" applyFont="1" applyBorder="1" applyAlignment="1">
      <alignment horizontal="center" vertical="center"/>
    </xf>
    <xf numFmtId="0" fontId="6" fillId="0" borderId="6" xfId="6" applyFont="1" applyBorder="1" applyAlignment="1">
      <alignment horizontal="center" vertical="center"/>
    </xf>
    <xf numFmtId="0" fontId="6" fillId="0" borderId="7" xfId="6" applyFont="1" applyBorder="1" applyAlignment="1">
      <alignment horizontal="center" vertical="center"/>
    </xf>
    <xf numFmtId="0" fontId="6" fillId="0" borderId="8" xfId="6" applyFont="1" applyBorder="1" applyAlignment="1">
      <alignment horizontal="center" vertical="center"/>
    </xf>
    <xf numFmtId="0" fontId="6" fillId="0" borderId="21" xfId="6" applyFont="1" applyBorder="1" applyAlignment="1">
      <alignment horizontal="center" vertical="center"/>
    </xf>
    <xf numFmtId="0" fontId="6" fillId="0" borderId="22" xfId="6" applyFont="1" applyBorder="1" applyAlignment="1">
      <alignment horizontal="center" vertical="center"/>
    </xf>
    <xf numFmtId="0" fontId="6" fillId="0" borderId="23" xfId="6" applyFont="1" applyBorder="1" applyAlignment="1">
      <alignment horizontal="center" vertical="center"/>
    </xf>
    <xf numFmtId="0" fontId="6" fillId="0" borderId="21" xfId="6" applyFont="1" applyBorder="1" applyAlignment="1">
      <alignment horizontal="center" vertical="center" wrapText="1"/>
    </xf>
    <xf numFmtId="0" fontId="6" fillId="0" borderId="22" xfId="6" applyFont="1" applyBorder="1" applyAlignment="1">
      <alignment horizontal="center" vertical="center" wrapText="1"/>
    </xf>
    <xf numFmtId="0" fontId="6" fillId="0" borderId="23" xfId="6" applyFont="1" applyBorder="1" applyAlignment="1">
      <alignment horizontal="center" vertical="center" wrapText="1"/>
    </xf>
    <xf numFmtId="0" fontId="6" fillId="0" borderId="25" xfId="6" applyFont="1" applyBorder="1" applyAlignment="1">
      <alignment horizontal="center" vertical="center"/>
    </xf>
    <xf numFmtId="0" fontId="6" fillId="0" borderId="24" xfId="6" applyFont="1" applyBorder="1" applyAlignment="1">
      <alignment horizontal="center" vertical="center"/>
    </xf>
    <xf numFmtId="0" fontId="6" fillId="0" borderId="171" xfId="6" applyFont="1" applyBorder="1" applyAlignment="1">
      <alignment horizontal="center" vertical="center"/>
    </xf>
    <xf numFmtId="0" fontId="6" fillId="0" borderId="0" xfId="0" applyFont="1" applyAlignment="1">
      <alignment horizontal="center" vertical="center"/>
    </xf>
    <xf numFmtId="0" fontId="13" fillId="0" borderId="21" xfId="0" applyFont="1" applyBorder="1" applyAlignment="1">
      <alignment horizontal="center" vertical="center" wrapText="1"/>
    </xf>
    <xf numFmtId="0" fontId="13" fillId="0" borderId="22" xfId="0" applyFont="1" applyBorder="1" applyAlignment="1">
      <alignment horizontal="center" vertical="center"/>
    </xf>
    <xf numFmtId="0" fontId="13" fillId="0" borderId="23" xfId="0" applyFont="1" applyBorder="1" applyAlignment="1">
      <alignment horizontal="center" vertical="center"/>
    </xf>
    <xf numFmtId="0" fontId="13" fillId="0" borderId="0" xfId="0" applyFont="1" applyAlignment="1">
      <alignment horizontal="center" vertical="center" wrapText="1"/>
    </xf>
    <xf numFmtId="0" fontId="13" fillId="0" borderId="0" xfId="0" applyFont="1" applyAlignment="1">
      <alignment horizontal="center" vertical="center"/>
    </xf>
    <xf numFmtId="0" fontId="6" fillId="0" borderId="83" xfId="0" applyFont="1" applyBorder="1" applyAlignment="1">
      <alignment horizontal="center" vertical="center" wrapText="1"/>
    </xf>
    <xf numFmtId="0" fontId="6" fillId="0" borderId="84" xfId="0" applyFont="1" applyBorder="1" applyAlignment="1">
      <alignment horizontal="center" vertical="center"/>
    </xf>
    <xf numFmtId="0" fontId="6" fillId="0" borderId="0" xfId="0" applyFont="1" applyAlignment="1">
      <alignment horizontal="center" vertical="center" wrapText="1"/>
    </xf>
    <xf numFmtId="0" fontId="6" fillId="0" borderId="84" xfId="0" applyFont="1" applyBorder="1" applyAlignment="1">
      <alignment horizontal="center" vertical="center" wrapText="1"/>
    </xf>
    <xf numFmtId="0" fontId="6" fillId="0" borderId="85" xfId="0" applyFont="1" applyBorder="1" applyAlignment="1">
      <alignment horizontal="center" vertical="center"/>
    </xf>
    <xf numFmtId="0" fontId="6" fillId="3" borderId="61" xfId="0" applyFont="1" applyFill="1" applyBorder="1" applyAlignment="1">
      <alignment horizontal="center" vertical="center"/>
    </xf>
    <xf numFmtId="0" fontId="6" fillId="3" borderId="23" xfId="0" applyFont="1" applyFill="1" applyBorder="1" applyAlignment="1">
      <alignment horizontal="center" vertical="center"/>
    </xf>
    <xf numFmtId="187" fontId="6" fillId="3" borderId="61" xfId="0" applyNumberFormat="1" applyFont="1" applyFill="1" applyBorder="1" applyAlignment="1">
      <alignment horizontal="center" vertical="center" wrapText="1"/>
    </xf>
    <xf numFmtId="187" fontId="6" fillId="3" borderId="23" xfId="0" applyNumberFormat="1" applyFont="1" applyFill="1" applyBorder="1" applyAlignment="1">
      <alignment horizontal="center" vertical="center" wrapText="1"/>
    </xf>
    <xf numFmtId="187" fontId="6" fillId="3" borderId="108" xfId="0" applyNumberFormat="1" applyFont="1" applyFill="1" applyBorder="1" applyAlignment="1">
      <alignment horizontal="center" vertical="center"/>
    </xf>
    <xf numFmtId="187" fontId="6" fillId="3" borderId="109" xfId="0" applyNumberFormat="1" applyFont="1" applyFill="1" applyBorder="1" applyAlignment="1">
      <alignment horizontal="center" vertical="center"/>
    </xf>
    <xf numFmtId="187" fontId="6" fillId="3" borderId="249" xfId="0" applyNumberFormat="1" applyFont="1" applyFill="1" applyBorder="1" applyAlignment="1">
      <alignment horizontal="center" vertical="center" wrapText="1"/>
    </xf>
    <xf numFmtId="187" fontId="6" fillId="3" borderId="250" xfId="0" applyNumberFormat="1" applyFont="1" applyFill="1" applyBorder="1" applyAlignment="1">
      <alignment horizontal="center" vertical="center" wrapText="1"/>
    </xf>
    <xf numFmtId="187" fontId="6" fillId="3" borderId="248" xfId="0" applyNumberFormat="1" applyFont="1" applyFill="1" applyBorder="1" applyAlignment="1">
      <alignment horizontal="center" vertical="center" wrapText="1"/>
    </xf>
    <xf numFmtId="187" fontId="6" fillId="3" borderId="8" xfId="0" applyNumberFormat="1" applyFont="1" applyFill="1" applyBorder="1" applyAlignment="1">
      <alignment horizontal="center" vertical="center" wrapText="1"/>
    </xf>
    <xf numFmtId="187" fontId="6" fillId="3" borderId="100" xfId="0" applyNumberFormat="1" applyFont="1" applyFill="1" applyBorder="1" applyAlignment="1">
      <alignment horizontal="center" vertical="center" wrapText="1"/>
    </xf>
    <xf numFmtId="187" fontId="6" fillId="3" borderId="101" xfId="0" applyNumberFormat="1" applyFont="1" applyFill="1" applyBorder="1" applyAlignment="1">
      <alignment horizontal="center" vertical="center" wrapText="1"/>
    </xf>
    <xf numFmtId="0" fontId="6" fillId="0" borderId="171" xfId="3" applyFont="1" applyBorder="1" applyAlignment="1">
      <alignment horizontal="center" vertical="center" wrapText="1"/>
    </xf>
    <xf numFmtId="0" fontId="6" fillId="0" borderId="25" xfId="3" applyFont="1" applyBorder="1" applyAlignment="1">
      <alignment horizontal="center" vertical="center" wrapText="1"/>
    </xf>
    <xf numFmtId="0" fontId="6" fillId="3" borderId="68" xfId="0" applyFont="1" applyFill="1" applyBorder="1" applyAlignment="1">
      <alignment horizontal="center" vertical="center"/>
    </xf>
    <xf numFmtId="0" fontId="6" fillId="3" borderId="128" xfId="0" applyFont="1" applyFill="1" applyBorder="1" applyAlignment="1">
      <alignment horizontal="center" vertical="center"/>
    </xf>
    <xf numFmtId="0" fontId="6" fillId="3" borderId="130" xfId="0" applyFont="1" applyFill="1" applyBorder="1" applyAlignment="1">
      <alignment horizontal="center" vertical="center"/>
    </xf>
    <xf numFmtId="0" fontId="6" fillId="3" borderId="132" xfId="0" applyFont="1" applyFill="1" applyBorder="1" applyAlignment="1">
      <alignment horizontal="center" vertical="center"/>
    </xf>
    <xf numFmtId="0" fontId="6" fillId="3" borderId="2" xfId="0" applyFont="1" applyFill="1" applyBorder="1" applyAlignment="1">
      <alignment horizontal="center" vertical="center"/>
    </xf>
    <xf numFmtId="0" fontId="6" fillId="3" borderId="3" xfId="0" applyFont="1" applyFill="1" applyBorder="1" applyAlignment="1">
      <alignment horizontal="center" vertical="center"/>
    </xf>
    <xf numFmtId="0" fontId="6" fillId="3" borderId="4" xfId="0" applyFont="1" applyFill="1" applyBorder="1" applyAlignment="1">
      <alignment horizontal="center" vertical="center"/>
    </xf>
    <xf numFmtId="0" fontId="6" fillId="0" borderId="6" xfId="0" applyFont="1" applyBorder="1" applyAlignment="1">
      <alignment horizontal="center" vertical="center"/>
    </xf>
    <xf numFmtId="0" fontId="6" fillId="0" borderId="8" xfId="0" applyFont="1" applyBorder="1" applyAlignment="1">
      <alignment horizontal="center" vertical="center"/>
    </xf>
    <xf numFmtId="0" fontId="6" fillId="3" borderId="145" xfId="1" applyNumberFormat="1" applyFont="1" applyFill="1" applyBorder="1" applyAlignment="1">
      <alignment horizontal="center" vertical="center"/>
    </xf>
    <xf numFmtId="0" fontId="6" fillId="3" borderId="109" xfId="1" applyNumberFormat="1" applyFont="1" applyFill="1" applyBorder="1" applyAlignment="1">
      <alignment horizontal="center" vertical="center"/>
    </xf>
    <xf numFmtId="0" fontId="6" fillId="3" borderId="100" xfId="0" applyFont="1" applyFill="1" applyBorder="1" applyAlignment="1">
      <alignment horizontal="center" vertical="center"/>
    </xf>
    <xf numFmtId="0" fontId="6" fillId="3" borderId="88" xfId="0" applyFont="1" applyFill="1" applyBorder="1" applyAlignment="1">
      <alignment horizontal="center" vertical="center"/>
    </xf>
    <xf numFmtId="0" fontId="6" fillId="3" borderId="145" xfId="0" applyFont="1" applyFill="1" applyBorder="1" applyAlignment="1">
      <alignment horizontal="center" vertical="center"/>
    </xf>
    <xf numFmtId="0" fontId="6" fillId="3" borderId="153" xfId="0" applyFont="1" applyFill="1" applyBorder="1" applyAlignment="1">
      <alignment horizontal="center" vertical="center"/>
    </xf>
    <xf numFmtId="0" fontId="6" fillId="3" borderId="154" xfId="0" applyFont="1" applyFill="1" applyBorder="1" applyAlignment="1">
      <alignment horizontal="center" vertical="center"/>
    </xf>
    <xf numFmtId="0" fontId="6" fillId="3" borderId="157" xfId="0" applyFont="1" applyFill="1" applyBorder="1" applyAlignment="1">
      <alignment horizontal="center" vertical="center"/>
    </xf>
    <xf numFmtId="0" fontId="6" fillId="3" borderId="158" xfId="0" applyFont="1" applyFill="1" applyBorder="1" applyAlignment="1">
      <alignment horizontal="center" vertical="center"/>
    </xf>
    <xf numFmtId="0" fontId="6" fillId="3" borderId="159" xfId="0" applyFont="1" applyFill="1" applyBorder="1" applyAlignment="1">
      <alignment horizontal="center" vertical="center"/>
    </xf>
    <xf numFmtId="0" fontId="6" fillId="3" borderId="160" xfId="0" applyFont="1" applyFill="1" applyBorder="1" applyAlignment="1">
      <alignment horizontal="center" vertical="center"/>
    </xf>
    <xf numFmtId="0" fontId="6" fillId="0" borderId="83" xfId="0" applyFont="1" applyBorder="1" applyAlignment="1">
      <alignment horizontal="center" vertical="center"/>
    </xf>
    <xf numFmtId="0" fontId="6" fillId="0" borderId="13" xfId="0" applyFont="1" applyBorder="1" applyAlignment="1">
      <alignment horizontal="center" vertical="center"/>
    </xf>
    <xf numFmtId="187" fontId="6" fillId="3" borderId="110" xfId="0" applyNumberFormat="1" applyFont="1" applyFill="1" applyBorder="1" applyAlignment="1">
      <alignment horizontal="center" vertical="center"/>
    </xf>
    <xf numFmtId="187" fontId="6" fillId="3" borderId="111" xfId="0" applyNumberFormat="1" applyFont="1" applyFill="1" applyBorder="1" applyAlignment="1">
      <alignment horizontal="center" vertical="center"/>
    </xf>
    <xf numFmtId="187" fontId="6" fillId="0" borderId="35" xfId="0" applyNumberFormat="1" applyFont="1" applyBorder="1" applyAlignment="1">
      <alignment horizontal="center" vertical="center"/>
    </xf>
    <xf numFmtId="187" fontId="6" fillId="0" borderId="75" xfId="0" applyNumberFormat="1" applyFont="1" applyBorder="1" applyAlignment="1">
      <alignment horizontal="center" vertical="center"/>
    </xf>
    <xf numFmtId="187" fontId="6" fillId="0" borderId="34" xfId="0" applyNumberFormat="1" applyFont="1" applyBorder="1" applyAlignment="1">
      <alignment horizontal="center" vertical="center"/>
    </xf>
    <xf numFmtId="187" fontId="6" fillId="0" borderId="74" xfId="0" applyNumberFormat="1" applyFont="1" applyBorder="1" applyAlignment="1">
      <alignment horizontal="center" vertical="center"/>
    </xf>
    <xf numFmtId="187" fontId="6" fillId="3" borderId="114" xfId="0" applyNumberFormat="1" applyFont="1" applyFill="1" applyBorder="1" applyAlignment="1">
      <alignment horizontal="center" vertical="center"/>
    </xf>
    <xf numFmtId="187" fontId="6" fillId="3" borderId="74" xfId="0" applyNumberFormat="1" applyFont="1" applyFill="1" applyBorder="1" applyAlignment="1">
      <alignment horizontal="center" vertical="center"/>
    </xf>
    <xf numFmtId="187" fontId="6" fillId="3" borderId="112" xfId="0" applyNumberFormat="1" applyFont="1" applyFill="1" applyBorder="1" applyAlignment="1">
      <alignment horizontal="center" vertical="center"/>
    </xf>
    <xf numFmtId="187" fontId="6" fillId="3" borderId="75" xfId="0" applyNumberFormat="1" applyFont="1" applyFill="1" applyBorder="1" applyAlignment="1">
      <alignment horizontal="center" vertical="center"/>
    </xf>
    <xf numFmtId="187" fontId="6" fillId="3" borderId="156" xfId="0" applyNumberFormat="1" applyFont="1" applyFill="1" applyBorder="1" applyAlignment="1">
      <alignment horizontal="center" vertical="center"/>
    </xf>
    <xf numFmtId="187" fontId="6" fillId="3" borderId="133" xfId="0" applyNumberFormat="1" applyFont="1" applyFill="1" applyBorder="1" applyAlignment="1">
      <alignment horizontal="center" vertical="center"/>
    </xf>
    <xf numFmtId="187" fontId="6" fillId="3" borderId="258" xfId="0" applyNumberFormat="1" applyFont="1" applyFill="1" applyBorder="1" applyAlignment="1">
      <alignment horizontal="center" vertical="center"/>
    </xf>
    <xf numFmtId="187" fontId="6" fillId="3" borderId="130" xfId="0" applyNumberFormat="1" applyFont="1" applyFill="1" applyBorder="1" applyAlignment="1">
      <alignment horizontal="center" vertical="center"/>
    </xf>
    <xf numFmtId="187" fontId="6" fillId="3" borderId="112" xfId="0" applyNumberFormat="1" applyFont="1" applyFill="1" applyBorder="1" applyAlignment="1">
      <alignment horizontal="center" vertical="center" wrapText="1"/>
    </xf>
    <xf numFmtId="187" fontId="6" fillId="3" borderId="75" xfId="0" applyNumberFormat="1" applyFont="1" applyFill="1" applyBorder="1" applyAlignment="1">
      <alignment horizontal="center" vertical="center" wrapText="1"/>
    </xf>
    <xf numFmtId="187" fontId="6" fillId="0" borderId="36" xfId="0" applyNumberFormat="1" applyFont="1" applyBorder="1" applyAlignment="1">
      <alignment horizontal="center" vertical="center"/>
    </xf>
    <xf numFmtId="187" fontId="6" fillId="0" borderId="76" xfId="0" applyNumberFormat="1" applyFont="1" applyBorder="1" applyAlignment="1">
      <alignment horizontal="center" vertical="center"/>
    </xf>
    <xf numFmtId="187" fontId="6" fillId="3" borderId="50" xfId="0" applyNumberFormat="1" applyFont="1" applyFill="1" applyBorder="1" applyAlignment="1">
      <alignment horizontal="center" vertical="center"/>
    </xf>
    <xf numFmtId="187" fontId="6" fillId="3" borderId="103" xfId="0" applyNumberFormat="1" applyFont="1" applyFill="1" applyBorder="1" applyAlignment="1">
      <alignment horizontal="center" vertical="center"/>
    </xf>
    <xf numFmtId="187" fontId="6" fillId="3" borderId="49" xfId="0" applyNumberFormat="1" applyFont="1" applyFill="1" applyBorder="1" applyAlignment="1">
      <alignment horizontal="center" vertical="center"/>
    </xf>
    <xf numFmtId="187" fontId="6" fillId="3" borderId="180" xfId="0" applyNumberFormat="1" applyFont="1" applyFill="1" applyBorder="1" applyAlignment="1">
      <alignment horizontal="center" vertical="center"/>
    </xf>
    <xf numFmtId="187" fontId="6" fillId="3" borderId="113" xfId="0" applyNumberFormat="1" applyFont="1" applyFill="1" applyBorder="1" applyAlignment="1">
      <alignment horizontal="center" vertical="center"/>
    </xf>
    <xf numFmtId="0" fontId="6" fillId="3" borderId="22" xfId="0" applyFont="1" applyFill="1" applyBorder="1" applyAlignment="1">
      <alignment horizontal="center" vertical="center"/>
    </xf>
    <xf numFmtId="187" fontId="6" fillId="0" borderId="89" xfId="0" applyNumberFormat="1" applyFont="1" applyBorder="1" applyAlignment="1">
      <alignment horizontal="center" vertical="center"/>
    </xf>
    <xf numFmtId="187" fontId="6" fillId="0" borderId="133" xfId="0" applyNumberFormat="1" applyFont="1" applyBorder="1" applyAlignment="1">
      <alignment horizontal="center" vertical="center"/>
    </xf>
    <xf numFmtId="187" fontId="6" fillId="3" borderId="156" xfId="0" applyNumberFormat="1" applyFont="1" applyFill="1" applyBorder="1" applyAlignment="1">
      <alignment horizontal="center" vertical="center" wrapText="1"/>
    </xf>
    <xf numFmtId="187" fontId="6" fillId="0" borderId="128" xfId="0" applyNumberFormat="1" applyFont="1" applyBorder="1" applyAlignment="1">
      <alignment horizontal="center" vertical="center" wrapText="1"/>
    </xf>
    <xf numFmtId="187" fontId="6" fillId="0" borderId="132" xfId="0" applyNumberFormat="1" applyFont="1" applyBorder="1" applyAlignment="1">
      <alignment horizontal="center" vertical="center"/>
    </xf>
    <xf numFmtId="187" fontId="6" fillId="0" borderId="128" xfId="0" applyNumberFormat="1" applyFont="1" applyBorder="1" applyAlignment="1">
      <alignment horizontal="center" vertical="center"/>
    </xf>
    <xf numFmtId="187" fontId="6" fillId="0" borderId="35" xfId="0" applyNumberFormat="1" applyFont="1" applyBorder="1" applyAlignment="1">
      <alignment horizontal="center" vertical="center" wrapText="1"/>
    </xf>
    <xf numFmtId="187" fontId="6" fillId="0" borderId="75" xfId="0" applyNumberFormat="1" applyFont="1" applyBorder="1" applyAlignment="1">
      <alignment horizontal="center" vertical="center" wrapText="1"/>
    </xf>
    <xf numFmtId="0" fontId="6" fillId="0" borderId="92" xfId="0" applyFont="1" applyBorder="1" applyAlignment="1">
      <alignment horizontal="center" vertical="center"/>
    </xf>
    <xf numFmtId="0" fontId="6" fillId="0" borderId="123" xfId="0" applyFont="1" applyBorder="1" applyAlignment="1">
      <alignment horizontal="center" vertical="center"/>
    </xf>
    <xf numFmtId="0" fontId="6" fillId="0" borderId="121" xfId="0" applyFont="1" applyBorder="1" applyAlignment="1">
      <alignment horizontal="center" vertical="center"/>
    </xf>
    <xf numFmtId="0" fontId="13" fillId="0" borderId="21" xfId="0" applyFont="1" applyBorder="1" applyAlignment="1">
      <alignment horizontal="center" vertical="center"/>
    </xf>
  </cellXfs>
  <cellStyles count="10">
    <cellStyle name="パーセント" xfId="2" builtinId="5"/>
    <cellStyle name="パーセント 2" xfId="9" xr:uid="{00000000-0005-0000-0000-000001000000}"/>
    <cellStyle name="桁区切り" xfId="1" builtinId="6"/>
    <cellStyle name="桁区切り 2" xfId="4" xr:uid="{00000000-0005-0000-0000-000003000000}"/>
    <cellStyle name="標準" xfId="0" builtinId="0"/>
    <cellStyle name="標準 2" xfId="3" xr:uid="{00000000-0005-0000-0000-000005000000}"/>
    <cellStyle name="標準 3" xfId="5" xr:uid="{00000000-0005-0000-0000-000006000000}"/>
    <cellStyle name="標準 3 2" xfId="6" xr:uid="{00000000-0005-0000-0000-000007000000}"/>
    <cellStyle name="標準 4" xfId="7" xr:uid="{00000000-0005-0000-0000-000008000000}"/>
    <cellStyle name="標準 5" xfId="8" xr:uid="{00000000-0005-0000-0000-000009000000}"/>
  </cellStyles>
  <dxfs count="63">
    <dxf>
      <font>
        <color theme="0"/>
      </font>
    </dxf>
    <dxf>
      <font>
        <color theme="0"/>
      </font>
    </dxf>
    <dxf>
      <font>
        <color theme="0"/>
      </font>
    </dxf>
    <dxf>
      <font>
        <color theme="0"/>
      </font>
    </dxf>
    <dxf>
      <font>
        <color rgb="FF9C0006"/>
      </font>
      <fill>
        <patternFill>
          <bgColor rgb="FFFFC7CE"/>
        </patternFill>
      </fill>
    </dxf>
    <dxf>
      <font>
        <color rgb="FFC00000"/>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ont>
        <color rgb="FFC00000"/>
      </font>
      <fill>
        <patternFill>
          <bgColor rgb="FFFFC7CE"/>
        </patternFill>
      </fill>
    </dxf>
    <dxf>
      <font>
        <color rgb="FF9C0006"/>
      </font>
      <fill>
        <patternFill>
          <bgColor rgb="FFFFC7CE"/>
        </patternFill>
      </fill>
    </dxf>
    <dxf>
      <fill>
        <patternFill>
          <bgColor rgb="FFFFDBDB"/>
        </patternFill>
      </fill>
    </dxf>
    <dxf>
      <fill>
        <patternFill>
          <bgColor rgb="FFE2EFDA"/>
        </patternFill>
      </fill>
    </dxf>
    <dxf>
      <fill>
        <patternFill>
          <bgColor rgb="FFDDEBF7"/>
        </patternFill>
      </fill>
    </dxf>
    <dxf>
      <fill>
        <patternFill>
          <bgColor rgb="FFFFF2CC"/>
        </patternFill>
      </fill>
    </dxf>
    <dxf>
      <fill>
        <patternFill>
          <bgColor rgb="FFD6DCE4"/>
        </patternFill>
      </fill>
    </dxf>
    <dxf>
      <fill>
        <patternFill>
          <bgColor rgb="FFC6E0B4"/>
        </patternFill>
      </fill>
    </dxf>
    <dxf>
      <fill>
        <patternFill>
          <bgColor rgb="FFBDD7EE"/>
        </patternFill>
      </fill>
    </dxf>
    <dxf>
      <fill>
        <patternFill>
          <bgColor rgb="FFFFE699"/>
        </patternFill>
      </fill>
    </dxf>
    <dxf>
      <fill>
        <patternFill>
          <bgColor rgb="FFFFB9B9"/>
        </patternFill>
      </fill>
    </dxf>
    <dxf>
      <fill>
        <patternFill>
          <bgColor rgb="FFACB9CA"/>
        </patternFill>
      </fill>
    </dxf>
  </dxfs>
  <tableStyles count="0" defaultTableStyle="TableStyleMedium2" defaultPivotStyle="PivotStyleLight16"/>
  <colors>
    <mruColors>
      <color rgb="FFFF5050"/>
      <color rgb="FF9DC3E6"/>
      <color rgb="FFA9D18E"/>
      <color rgb="FF44546A"/>
      <color rgb="FF002060"/>
      <color rgb="FFD9D9D9"/>
      <color rgb="FFADB9CA"/>
      <color rgb="FF737373"/>
      <color rgb="FF6B6B6B"/>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&#65279;<?xml version="1.0" encoding="utf-8" standalone="yes"?>
<Relationships xmlns="http://schemas.openxmlformats.org/package/2006/relationships">
  <Relationship Id="rId13" Type="http://schemas.openxmlformats.org/officeDocument/2006/relationships/worksheet" Target="worksheets/sheet13.xml" />
  <Relationship Id="rId18" Type="http://schemas.openxmlformats.org/officeDocument/2006/relationships/worksheet" Target="worksheets/sheet18.xml" />
  <Relationship Id="rId26" Type="http://schemas.openxmlformats.org/officeDocument/2006/relationships/worksheet" Target="worksheets/sheet26.xml" />
  <Relationship Id="rId39" Type="http://schemas.openxmlformats.org/officeDocument/2006/relationships/worksheet" Target="worksheets/sheet39.xml" />
  <Relationship Id="rId21" Type="http://schemas.openxmlformats.org/officeDocument/2006/relationships/worksheet" Target="worksheets/sheet21.xml" />
  <Relationship Id="rId34" Type="http://schemas.openxmlformats.org/officeDocument/2006/relationships/worksheet" Target="worksheets/sheet34.xml" />
  <Relationship Id="rId42" Type="http://schemas.openxmlformats.org/officeDocument/2006/relationships/worksheet" Target="worksheets/sheet42.xml" />
  <Relationship Id="rId47" Type="http://schemas.openxmlformats.org/officeDocument/2006/relationships/sheetMetadata" Target="metadata.xml" />
  <Relationship Id="rId50" Type="http://schemas.openxmlformats.org/officeDocument/2006/relationships/customXml" Target="../customXml/item2.xml" />
  <Relationship Id="rId7" Type="http://schemas.openxmlformats.org/officeDocument/2006/relationships/worksheet" Target="worksheets/sheet7.xml" />
  <Relationship Id="rId2" Type="http://schemas.openxmlformats.org/officeDocument/2006/relationships/worksheet" Target="worksheets/sheet2.xml" />
  <Relationship Id="rId16" Type="http://schemas.openxmlformats.org/officeDocument/2006/relationships/worksheet" Target="worksheets/sheet16.xml" />
  <Relationship Id="rId29" Type="http://schemas.openxmlformats.org/officeDocument/2006/relationships/worksheet" Target="worksheets/sheet29.xml" />
  <Relationship Id="rId11" Type="http://schemas.openxmlformats.org/officeDocument/2006/relationships/worksheet" Target="worksheets/sheet11.xml" />
  <Relationship Id="rId24" Type="http://schemas.openxmlformats.org/officeDocument/2006/relationships/worksheet" Target="worksheets/sheet24.xml" />
  <Relationship Id="rId32" Type="http://schemas.openxmlformats.org/officeDocument/2006/relationships/worksheet" Target="worksheets/sheet32.xml" />
  <Relationship Id="rId37" Type="http://schemas.openxmlformats.org/officeDocument/2006/relationships/worksheet" Target="worksheets/sheet37.xml" />
  <Relationship Id="rId40" Type="http://schemas.openxmlformats.org/officeDocument/2006/relationships/worksheet" Target="worksheets/sheet40.xml" />
  <Relationship Id="rId45" Type="http://schemas.openxmlformats.org/officeDocument/2006/relationships/styles" Target="styles.xml" />
  <Relationship Id="rId5" Type="http://schemas.openxmlformats.org/officeDocument/2006/relationships/worksheet" Target="worksheets/sheet5.xml" />
  <Relationship Id="rId15" Type="http://schemas.openxmlformats.org/officeDocument/2006/relationships/worksheet" Target="worksheets/sheet15.xml" />
  <Relationship Id="rId23" Type="http://schemas.openxmlformats.org/officeDocument/2006/relationships/worksheet" Target="worksheets/sheet23.xml" />
  <Relationship Id="rId28" Type="http://schemas.openxmlformats.org/officeDocument/2006/relationships/worksheet" Target="worksheets/sheet28.xml" />
  <Relationship Id="rId36" Type="http://schemas.openxmlformats.org/officeDocument/2006/relationships/worksheet" Target="worksheets/sheet36.xml" />
  <Relationship Id="rId49" Type="http://schemas.openxmlformats.org/officeDocument/2006/relationships/customXml" Target="../customXml/item1.xml" />
  <Relationship Id="rId10" Type="http://schemas.openxmlformats.org/officeDocument/2006/relationships/worksheet" Target="worksheets/sheet10.xml" />
  <Relationship Id="rId19" Type="http://schemas.openxmlformats.org/officeDocument/2006/relationships/worksheet" Target="worksheets/sheet19.xml" />
  <Relationship Id="rId31" Type="http://schemas.openxmlformats.org/officeDocument/2006/relationships/worksheet" Target="worksheets/sheet31.xml" />
  <Relationship Id="rId44" Type="http://schemas.openxmlformats.org/officeDocument/2006/relationships/theme" Target="theme/theme1.xml" />
  <Relationship Id="rId4" Type="http://schemas.openxmlformats.org/officeDocument/2006/relationships/worksheet" Target="worksheets/sheet4.xml" />
  <Relationship Id="rId9" Type="http://schemas.openxmlformats.org/officeDocument/2006/relationships/worksheet" Target="worksheets/sheet9.xml" />
  <Relationship Id="rId14" Type="http://schemas.openxmlformats.org/officeDocument/2006/relationships/worksheet" Target="worksheets/sheet14.xml" />
  <Relationship Id="rId22" Type="http://schemas.openxmlformats.org/officeDocument/2006/relationships/worksheet" Target="worksheets/sheet22.xml" />
  <Relationship Id="rId27" Type="http://schemas.openxmlformats.org/officeDocument/2006/relationships/worksheet" Target="worksheets/sheet27.xml" />
  <Relationship Id="rId30" Type="http://schemas.openxmlformats.org/officeDocument/2006/relationships/worksheet" Target="worksheets/sheet30.xml" />
  <Relationship Id="rId35" Type="http://schemas.openxmlformats.org/officeDocument/2006/relationships/worksheet" Target="worksheets/sheet35.xml" />
  <Relationship Id="rId43" Type="http://schemas.openxmlformats.org/officeDocument/2006/relationships/worksheet" Target="worksheets/sheet43.xml" />
  <Relationship Id="rId48" Type="http://schemas.openxmlformats.org/officeDocument/2006/relationships/calcChain" Target="calcChain.xml" />
  <Relationship Id="rId8" Type="http://schemas.openxmlformats.org/officeDocument/2006/relationships/worksheet" Target="worksheets/sheet8.xml" />
  <Relationship Id="rId51" Type="http://schemas.openxmlformats.org/officeDocument/2006/relationships/customXml" Target="../customXml/item3.xml" />
  <Relationship Id="rId3" Type="http://schemas.openxmlformats.org/officeDocument/2006/relationships/worksheet" Target="worksheets/sheet3.xml" />
  <Relationship Id="rId12" Type="http://schemas.openxmlformats.org/officeDocument/2006/relationships/worksheet" Target="worksheets/sheet12.xml" />
  <Relationship Id="rId17" Type="http://schemas.openxmlformats.org/officeDocument/2006/relationships/worksheet" Target="worksheets/sheet17.xml" />
  <Relationship Id="rId25" Type="http://schemas.openxmlformats.org/officeDocument/2006/relationships/worksheet" Target="worksheets/sheet25.xml" />
  <Relationship Id="rId33" Type="http://schemas.openxmlformats.org/officeDocument/2006/relationships/worksheet" Target="worksheets/sheet33.xml" />
  <Relationship Id="rId38" Type="http://schemas.openxmlformats.org/officeDocument/2006/relationships/worksheet" Target="worksheets/sheet38.xml" />
  <Relationship Id="rId46" Type="http://schemas.openxmlformats.org/officeDocument/2006/relationships/sharedStrings" Target="sharedStrings.xml" />
  <Relationship Id="rId20" Type="http://schemas.openxmlformats.org/officeDocument/2006/relationships/worksheet" Target="worksheets/sheet20.xml" />
  <Relationship Id="rId41" Type="http://schemas.openxmlformats.org/officeDocument/2006/relationships/worksheet" Target="worksheets/sheet41.xml" />
  <Relationship Id="rId1" Type="http://schemas.openxmlformats.org/officeDocument/2006/relationships/worksheet" Target="worksheets/sheet1.xml" />
  <Relationship Id="rId6" Type="http://schemas.openxmlformats.org/officeDocument/2006/relationships/worksheet" Target="worksheets/sheet6.xml" />
</Relationships>
</file>

<file path=xl/charts/_rels/chart1.xml.rels>&#65279;<?xml version="1.0" encoding="utf-8" standalone="yes"?>
<Relationships xmlns="http://schemas.openxmlformats.org/package/2006/relationships">
  <Relationship Id="rId3" Type="http://schemas.openxmlformats.org/officeDocument/2006/relationships/chartUserShapes" Target="../drawings/drawing5.xml" />
  <Relationship Id="rId2" Type="http://schemas.microsoft.com/office/2011/relationships/chartColorStyle" Target="colors1.xml" />
  <Relationship Id="rId1" Type="http://schemas.microsoft.com/office/2011/relationships/chartStyle" Target="style1.xml" />
</Relationships>
</file>

<file path=xl/charts/_rels/chart3.xml.rels>&#65279;<?xml version="1.0" encoding="utf-8" standalone="yes"?>
<Relationships xmlns="http://schemas.openxmlformats.org/package/2006/relationships">
  <Relationship Id="rId2" Type="http://schemas.microsoft.com/office/2011/relationships/chartColorStyle" Target="colors2.xml" />
  <Relationship Id="rId1" Type="http://schemas.microsoft.com/office/2011/relationships/chartStyle" Target="style2.xml" />
</Relationships>
</file>

<file path=xl/charts/_rels/chart4.xml.rels>&#65279;<?xml version="1.0" encoding="utf-8" standalone="yes"?>
<Relationships xmlns="http://schemas.openxmlformats.org/package/2006/relationships">
  <Relationship Id="rId2" Type="http://schemas.microsoft.com/office/2011/relationships/chartColorStyle" Target="colors3.xml" />
  <Relationship Id="rId1" Type="http://schemas.microsoft.com/office/2011/relationships/chartStyle" Target="style3.xml" />
</Relationships>
</file>

<file path=xl/charts/_rels/chart5.xml.rels>&#65279;<?xml version="1.0" encoding="utf-8" standalone="yes"?>
<Relationships xmlns="http://schemas.openxmlformats.org/package/2006/relationships">
  <Relationship Id="rId1" Type="http://schemas.openxmlformats.org/officeDocument/2006/relationships/themeOverride" Target="../theme/themeOverride1.xml" />
</Relationships>
</file>

<file path=xl/charts/_rels/chart6.xml.rels>&#65279;<?xml version="1.0" encoding="utf-8" standalone="yes"?>
<Relationships xmlns="http://schemas.openxmlformats.org/package/2006/relationships">
  <Relationship Id="rId1" Type="http://schemas.openxmlformats.org/officeDocument/2006/relationships/themeOverride" Target="../theme/themeOverride2.xml" />
</Relationships>
</file>

<file path=xl/charts/_rels/chart7.xml.rels>&#65279;<?xml version="1.0" encoding="utf-8" standalone="yes"?>
<Relationships xmlns="http://schemas.openxmlformats.org/package/2006/relationships">
  <Relationship Id="rId3" Type="http://schemas.openxmlformats.org/officeDocument/2006/relationships/themeOverride" Target="../theme/themeOverride3.xml" />
  <Relationship Id="rId2" Type="http://schemas.microsoft.com/office/2011/relationships/chartColorStyle" Target="colors4.xml" />
  <Relationship Id="rId1" Type="http://schemas.microsoft.com/office/2011/relationships/chartStyle" Target="style4.xml" />
</Relationships>
</file>

<file path=xl/charts/_rels/chart8.xml.rels>&#65279;<?xml version="1.0" encoding="utf-8" standalone="yes"?>
<Relationships xmlns="http://schemas.openxmlformats.org/package/2006/relationships">
  <Relationship Id="rId3" Type="http://schemas.openxmlformats.org/officeDocument/2006/relationships/themeOverride" Target="../theme/themeOverride4.xml" />
  <Relationship Id="rId2" Type="http://schemas.microsoft.com/office/2011/relationships/chartColorStyle" Target="colors5.xml" />
  <Relationship Id="rId1" Type="http://schemas.microsoft.com/office/2011/relationships/chartStyle" Target="style5.xml" />
  <Relationship Id="rId4" Type="http://schemas.openxmlformats.org/officeDocument/2006/relationships/chartUserShapes" Target="../drawings/drawing13.xml" />
</Relationships>
</file>

<file path=xl/charts/_rels/chart9.xml.rels>&#65279;<?xml version="1.0" encoding="utf-8" standalone="yes"?>
<Relationships xmlns="http://schemas.openxmlformats.org/package/2006/relationships">
  <Relationship Id="rId3" Type="http://schemas.openxmlformats.org/officeDocument/2006/relationships/themeOverride" Target="../theme/themeOverride5.xml" />
  <Relationship Id="rId2" Type="http://schemas.microsoft.com/office/2011/relationships/chartColorStyle" Target="colors6.xml" />
  <Relationship Id="rId1" Type="http://schemas.microsoft.com/office/2011/relationships/chartStyle" Target="style6.xml" />
</Relationships>
</file>

<file path=xl/charts/_rels/chart10.xml.rels>&#65279;<?xml version="1.0" encoding="utf-8" standalone="yes"?>
<Relationships xmlns="http://schemas.openxmlformats.org/package/2006/relationships">
  <Relationship Id="rId3" Type="http://schemas.openxmlformats.org/officeDocument/2006/relationships/themeOverride" Target="../theme/themeOverride6.xml" />
  <Relationship Id="rId2" Type="http://schemas.microsoft.com/office/2011/relationships/chartColorStyle" Target="colors7.xml" />
  <Relationship Id="rId1" Type="http://schemas.microsoft.com/office/2011/relationships/chartStyle" Target="style7.xml" />
</Relationships>
</file>

<file path=xl/charts/_rels/chart11.xml.rels>&#65279;<?xml version="1.0" encoding="utf-8" standalone="yes"?>
<Relationships xmlns="http://schemas.openxmlformats.org/package/2006/relationships">
  <Relationship Id="rId2" Type="http://schemas.microsoft.com/office/2011/relationships/chartColorStyle" Target="colors8.xml" />
  <Relationship Id="rId1" Type="http://schemas.microsoft.com/office/2011/relationships/chartStyle" Target="style8.xml" />
</Relationships>
</file>

<file path=xl/charts/_rels/chart12.xml.rels>&#65279;<?xml version="1.0" encoding="utf-8" standalone="yes"?>
<Relationships xmlns="http://schemas.openxmlformats.org/package/2006/relationships">
  <Relationship Id="rId2" Type="http://schemas.microsoft.com/office/2011/relationships/chartColorStyle" Target="colors9.xml" />
  <Relationship Id="rId1" Type="http://schemas.microsoft.com/office/2011/relationships/chartStyle" Target="style9.xml" />
</Relationships>
</file>

<file path=xl/charts/_rels/chart13.xml.rels>&#65279;<?xml version="1.0" encoding="utf-8" standalone="yes"?>
<Relationships xmlns="http://schemas.openxmlformats.org/package/2006/relationships">
  <Relationship Id="rId2" Type="http://schemas.microsoft.com/office/2011/relationships/chartColorStyle" Target="colors10.xml" />
  <Relationship Id="rId1" Type="http://schemas.microsoft.com/office/2011/relationships/chartStyle" Target="style10.xml" />
</Relationships>
</file>

<file path=xl/charts/_rels/chart14.xml.rels>&#65279;<?xml version="1.0" encoding="utf-8" standalone="yes"?>
<Relationships xmlns="http://schemas.openxmlformats.org/package/2006/relationships">
  <Relationship Id="rId2" Type="http://schemas.microsoft.com/office/2011/relationships/chartColorStyle" Target="colors11.xml" />
  <Relationship Id="rId1" Type="http://schemas.microsoft.com/office/2011/relationships/chartStyle" Target="style11.xml" />
</Relationships>
</file>

<file path=xl/charts/_rels/chart15.xml.rels>&#65279;<?xml version="1.0" encoding="utf-8" standalone="yes"?>
<Relationships xmlns="http://schemas.openxmlformats.org/package/2006/relationships">
  <Relationship Id="rId3" Type="http://schemas.openxmlformats.org/officeDocument/2006/relationships/themeOverride" Target="../theme/themeOverride7.xml" />
  <Relationship Id="rId2" Type="http://schemas.microsoft.com/office/2011/relationships/chartColorStyle" Target="colors12.xml" />
  <Relationship Id="rId1" Type="http://schemas.microsoft.com/office/2011/relationships/chartStyle" Target="style12.xml" />
</Relationships>
</file>

<file path=xl/charts/_rels/chart16.xml.rels>&#65279;<?xml version="1.0" encoding="utf-8" standalone="yes"?>
<Relationships xmlns="http://schemas.openxmlformats.org/package/2006/relationships">
  <Relationship Id="rId3" Type="http://schemas.openxmlformats.org/officeDocument/2006/relationships/themeOverride" Target="../theme/themeOverride8.xml" />
  <Relationship Id="rId2" Type="http://schemas.microsoft.com/office/2011/relationships/chartColorStyle" Target="colors13.xml" />
  <Relationship Id="rId1" Type="http://schemas.microsoft.com/office/2011/relationships/chartStyle" Target="style13.xml" />
</Relationships>
</file>

<file path=xl/charts/_rels/chart17.xml.rels>&#65279;<?xml version="1.0" encoding="utf-8" standalone="yes"?>
<Relationships xmlns="http://schemas.openxmlformats.org/package/2006/relationships">
  <Relationship Id="rId2" Type="http://schemas.microsoft.com/office/2011/relationships/chartColorStyle" Target="colors14.xml" />
  <Relationship Id="rId1" Type="http://schemas.microsoft.com/office/2011/relationships/chartStyle" Target="style14.xml" />
</Relationships>
</file>

<file path=xl/charts/_rels/chart19.xml.rels>&#65279;<?xml version="1.0" encoding="utf-8" standalone="yes"?>
<Relationships xmlns="http://schemas.openxmlformats.org/package/2006/relationships">
  <Relationship Id="rId2" Type="http://schemas.microsoft.com/office/2011/relationships/chartColorStyle" Target="colors15.xml" />
  <Relationship Id="rId1" Type="http://schemas.microsoft.com/office/2011/relationships/chartStyle" Target="style15.xml" />
</Relationships>
</file>

<file path=xl/charts/_rels/chart21.xml.rels>&#65279;<?xml version="1.0" encoding="utf-8" standalone="yes"?>
<Relationships xmlns="http://schemas.openxmlformats.org/package/2006/relationships">
  <Relationship Id="rId3" Type="http://schemas.openxmlformats.org/officeDocument/2006/relationships/themeOverride" Target="../theme/themeOverride9.xml" />
  <Relationship Id="rId2" Type="http://schemas.microsoft.com/office/2011/relationships/chartColorStyle" Target="colors16.xml" />
  <Relationship Id="rId1" Type="http://schemas.microsoft.com/office/2011/relationships/chartStyle" Target="style16.xml" />
</Relationships>
</file>

<file path=xl/charts/_rels/chart22.xml.rels>&#65279;<?xml version="1.0" encoding="utf-8" standalone="yes"?>
<Relationships xmlns="http://schemas.openxmlformats.org/package/2006/relationships">
  <Relationship Id="rId3" Type="http://schemas.openxmlformats.org/officeDocument/2006/relationships/themeOverride" Target="../theme/themeOverride10.xml" />
  <Relationship Id="rId2" Type="http://schemas.microsoft.com/office/2011/relationships/chartColorStyle" Target="colors17.xml" />
  <Relationship Id="rId1" Type="http://schemas.microsoft.com/office/2011/relationships/chartStyle" Target="style17.xml" />
</Relationships>
</file>

<file path=xl/charts/_rels/chart23.xml.rels>&#65279;<?xml version="1.0" encoding="utf-8" standalone="yes"?>
<Relationships xmlns="http://schemas.openxmlformats.org/package/2006/relationships">
  <Relationship Id="rId3" Type="http://schemas.openxmlformats.org/officeDocument/2006/relationships/themeOverride" Target="../theme/themeOverride11.xml" />
  <Relationship Id="rId2" Type="http://schemas.microsoft.com/office/2011/relationships/chartColorStyle" Target="colors18.xml" />
  <Relationship Id="rId1" Type="http://schemas.microsoft.com/office/2011/relationships/chartStyle" Target="style18.xml" />
</Relationships>
</file>

<file path=xl/charts/_rels/chart24.xml.rels>&#65279;<?xml version="1.0" encoding="utf-8" standalone="yes"?>
<Relationships xmlns="http://schemas.openxmlformats.org/package/2006/relationships">
  <Relationship Id="rId3" Type="http://schemas.openxmlformats.org/officeDocument/2006/relationships/themeOverride" Target="../theme/themeOverride12.xml" />
  <Relationship Id="rId2" Type="http://schemas.microsoft.com/office/2011/relationships/chartColorStyle" Target="colors19.xml" />
  <Relationship Id="rId1" Type="http://schemas.microsoft.com/office/2011/relationships/chartStyle" Target="style19.xml" />
  <Relationship Id="rId4" Type="http://schemas.openxmlformats.org/officeDocument/2006/relationships/chartUserShapes" Target="../drawings/drawing26.xml" />
</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plotArea>
      <c:layout>
        <c:manualLayout>
          <c:layoutTarget val="inner"/>
          <c:xMode val="edge"/>
          <c:yMode val="edge"/>
          <c:x val="7.8643681917211342E-2"/>
          <c:y val="8.6182684143809585E-2"/>
          <c:w val="0.87419945533769061"/>
          <c:h val="0.81383640976454807"/>
        </c:manualLayout>
      </c:layout>
      <c:lineChart>
        <c:grouping val="standard"/>
        <c:varyColors val="0"/>
        <c:ser>
          <c:idx val="0"/>
          <c:order val="0"/>
          <c:spPr>
            <a:ln w="31750" cap="rnd">
              <a:solidFill>
                <a:schemeClr val="accent1">
                  <a:lumMod val="40000"/>
                  <a:lumOff val="60000"/>
                </a:schemeClr>
              </a:solidFill>
              <a:round/>
            </a:ln>
            <a:effectLst/>
          </c:spPr>
          <c:marker>
            <c:symbol val="circle"/>
            <c:size val="12"/>
            <c:spPr>
              <a:solidFill>
                <a:schemeClr val="bg1"/>
              </a:solidFill>
              <a:ln w="31750">
                <a:solidFill>
                  <a:schemeClr val="accent1">
                    <a:lumMod val="40000"/>
                    <a:lumOff val="60000"/>
                  </a:schemeClr>
                </a:solidFill>
              </a:ln>
              <a:effectLst/>
            </c:spPr>
          </c:marker>
          <c:dLbls>
            <c:delete val="1"/>
          </c:dLbls>
          <c:cat>
            <c:strRef>
              <c:f>【本】過去20年間_P4!$U$8:$AN$8</c:f>
              <c:strCache>
                <c:ptCount val="20"/>
                <c:pt idx="0">
                  <c:v>Ｈ１５</c:v>
                </c:pt>
                <c:pt idx="1">
                  <c:v>Ｈ１６</c:v>
                </c:pt>
                <c:pt idx="2">
                  <c:v>Ｈ１７</c:v>
                </c:pt>
                <c:pt idx="3">
                  <c:v>Ｈ１８</c:v>
                </c:pt>
                <c:pt idx="4">
                  <c:v>Ｈ１９</c:v>
                </c:pt>
                <c:pt idx="5">
                  <c:v>Ｈ２０</c:v>
                </c:pt>
                <c:pt idx="6">
                  <c:v>Ｈ２１</c:v>
                </c:pt>
                <c:pt idx="7">
                  <c:v>Ｈ２２</c:v>
                </c:pt>
                <c:pt idx="8">
                  <c:v>Ｈ２３</c:v>
                </c:pt>
                <c:pt idx="9">
                  <c:v>Ｈ２４</c:v>
                </c:pt>
                <c:pt idx="10">
                  <c:v>Ｈ２５</c:v>
                </c:pt>
                <c:pt idx="11">
                  <c:v>Ｈ２６</c:v>
                </c:pt>
                <c:pt idx="12">
                  <c:v>Ｈ２７</c:v>
                </c:pt>
                <c:pt idx="13">
                  <c:v>Ｈ２８</c:v>
                </c:pt>
                <c:pt idx="14">
                  <c:v>Ｈ２９</c:v>
                </c:pt>
                <c:pt idx="15">
                  <c:v>Ｈ３０</c:v>
                </c:pt>
                <c:pt idx="16">
                  <c:v>Ｈ３1・R1</c:v>
                </c:pt>
                <c:pt idx="17">
                  <c:v>R2</c:v>
                </c:pt>
                <c:pt idx="18">
                  <c:v>R3</c:v>
                </c:pt>
                <c:pt idx="19">
                  <c:v>R4</c:v>
                </c:pt>
              </c:strCache>
            </c:strRef>
          </c:cat>
          <c:val>
            <c:numRef>
              <c:f>【本】過去20年間_P4!$U$9:$AN$9</c:f>
              <c:numCache>
                <c:formatCode>#,##0_);[Red]\(#,##0\)</c:formatCode>
                <c:ptCount val="20"/>
                <c:pt idx="0">
                  <c:v>62551</c:v>
                </c:pt>
                <c:pt idx="1">
                  <c:v>61849</c:v>
                </c:pt>
                <c:pt idx="2">
                  <c:v>61197</c:v>
                </c:pt>
                <c:pt idx="3">
                  <c:v>62063</c:v>
                </c:pt>
                <c:pt idx="4">
                  <c:v>62645</c:v>
                </c:pt>
                <c:pt idx="5">
                  <c:v>58115.5</c:v>
                </c:pt>
                <c:pt idx="6">
                  <c:v>59209.000999999997</c:v>
                </c:pt>
                <c:pt idx="7">
                  <c:v>57237.563000000002</c:v>
                </c:pt>
                <c:pt idx="8">
                  <c:v>58174.281000000003</c:v>
                </c:pt>
                <c:pt idx="9">
                  <c:v>59196.118999999999</c:v>
                </c:pt>
                <c:pt idx="10">
                  <c:v>61189.334999999999</c:v>
                </c:pt>
                <c:pt idx="11">
                  <c:v>58989.065999999999</c:v>
                </c:pt>
                <c:pt idx="12">
                  <c:v>59723.644999999997</c:v>
                </c:pt>
              </c:numCache>
            </c:numRef>
          </c:val>
          <c:smooth val="0"/>
          <c:extLst>
            <c:ext xmlns:c16="http://schemas.microsoft.com/office/drawing/2014/chart" uri="{C3380CC4-5D6E-409C-BE32-E72D297353CC}">
              <c16:uniqueId val="{00000000-D631-42C7-AD8D-09FDD92F51B7}"/>
            </c:ext>
          </c:extLst>
        </c:ser>
        <c:ser>
          <c:idx val="1"/>
          <c:order val="1"/>
          <c:spPr>
            <a:ln w="31750" cap="rnd">
              <a:solidFill>
                <a:schemeClr val="accent2">
                  <a:lumMod val="40000"/>
                  <a:lumOff val="60000"/>
                </a:schemeClr>
              </a:solidFill>
              <a:round/>
            </a:ln>
            <a:effectLst/>
          </c:spPr>
          <c:marker>
            <c:symbol val="circle"/>
            <c:size val="12"/>
            <c:spPr>
              <a:solidFill>
                <a:schemeClr val="bg1"/>
              </a:solidFill>
              <a:ln w="31750">
                <a:solidFill>
                  <a:schemeClr val="accent2">
                    <a:lumMod val="40000"/>
                    <a:lumOff val="60000"/>
                  </a:schemeClr>
                </a:solidFill>
              </a:ln>
              <a:effectLst/>
            </c:spPr>
          </c:marker>
          <c:dPt>
            <c:idx val="19"/>
            <c:marker>
              <c:symbol val="circle"/>
              <c:size val="12"/>
              <c:spPr>
                <a:solidFill>
                  <a:schemeClr val="bg1"/>
                </a:solidFill>
                <a:ln w="31750">
                  <a:solidFill>
                    <a:schemeClr val="accent2">
                      <a:lumMod val="40000"/>
                      <a:lumOff val="60000"/>
                    </a:schemeClr>
                  </a:solidFill>
                </a:ln>
                <a:effectLst/>
              </c:spPr>
            </c:marker>
            <c:bubble3D val="0"/>
            <c:spPr>
              <a:ln w="31750" cap="rnd">
                <a:solidFill>
                  <a:schemeClr val="accent2">
                    <a:lumMod val="40000"/>
                    <a:lumOff val="60000"/>
                  </a:schemeClr>
                </a:solidFill>
                <a:round/>
              </a:ln>
              <a:effectLst/>
            </c:spPr>
            <c:extLst>
              <c:ext xmlns:c16="http://schemas.microsoft.com/office/drawing/2014/chart" uri="{C3380CC4-5D6E-409C-BE32-E72D297353CC}">
                <c16:uniqueId val="{00000002-D631-42C7-AD8D-09FDD92F51B7}"/>
              </c:ext>
            </c:extLst>
          </c:dPt>
          <c:dLbls>
            <c:delete val="1"/>
          </c:dLbls>
          <c:cat>
            <c:strRef>
              <c:f>【本】過去20年間_P4!$U$8:$AN$8</c:f>
              <c:strCache>
                <c:ptCount val="20"/>
                <c:pt idx="0">
                  <c:v>Ｈ１５</c:v>
                </c:pt>
                <c:pt idx="1">
                  <c:v>Ｈ１６</c:v>
                </c:pt>
                <c:pt idx="2">
                  <c:v>Ｈ１７</c:v>
                </c:pt>
                <c:pt idx="3">
                  <c:v>Ｈ１８</c:v>
                </c:pt>
                <c:pt idx="4">
                  <c:v>Ｈ１９</c:v>
                </c:pt>
                <c:pt idx="5">
                  <c:v>Ｈ２０</c:v>
                </c:pt>
                <c:pt idx="6">
                  <c:v>Ｈ２１</c:v>
                </c:pt>
                <c:pt idx="7">
                  <c:v>Ｈ２２</c:v>
                </c:pt>
                <c:pt idx="8">
                  <c:v>Ｈ２３</c:v>
                </c:pt>
                <c:pt idx="9">
                  <c:v>Ｈ２４</c:v>
                </c:pt>
                <c:pt idx="10">
                  <c:v>Ｈ２５</c:v>
                </c:pt>
                <c:pt idx="11">
                  <c:v>Ｈ２６</c:v>
                </c:pt>
                <c:pt idx="12">
                  <c:v>Ｈ２７</c:v>
                </c:pt>
                <c:pt idx="13">
                  <c:v>Ｈ２８</c:v>
                </c:pt>
                <c:pt idx="14">
                  <c:v>Ｈ２９</c:v>
                </c:pt>
                <c:pt idx="15">
                  <c:v>Ｈ３０</c:v>
                </c:pt>
                <c:pt idx="16">
                  <c:v>Ｈ３1・R1</c:v>
                </c:pt>
                <c:pt idx="17">
                  <c:v>R2</c:v>
                </c:pt>
                <c:pt idx="18">
                  <c:v>R3</c:v>
                </c:pt>
                <c:pt idx="19">
                  <c:v>R4</c:v>
                </c:pt>
              </c:strCache>
            </c:strRef>
          </c:cat>
          <c:val>
            <c:numRef>
              <c:f>【本】過去20年間_P4!$U$10:$AN$10</c:f>
              <c:numCache>
                <c:formatCode>#,##0_);[Red]\(#,##0\)</c:formatCode>
                <c:ptCount val="20"/>
                <c:pt idx="12">
                  <c:v>57355.917999999998</c:v>
                </c:pt>
                <c:pt idx="13">
                  <c:v>46280.483</c:v>
                </c:pt>
                <c:pt idx="14">
                  <c:v>46621.618000000002</c:v>
                </c:pt>
                <c:pt idx="15">
                  <c:v>48133.834999999999</c:v>
                </c:pt>
                <c:pt idx="16">
                  <c:v>48893.644999999997</c:v>
                </c:pt>
                <c:pt idx="17">
                  <c:v>33052.756000000001</c:v>
                </c:pt>
                <c:pt idx="18">
                  <c:v>32435.652999999998</c:v>
                </c:pt>
                <c:pt idx="19">
                  <c:v>40264.955999999998</c:v>
                </c:pt>
              </c:numCache>
            </c:numRef>
          </c:val>
          <c:smooth val="0"/>
          <c:extLst>
            <c:ext xmlns:c16="http://schemas.microsoft.com/office/drawing/2014/chart" uri="{C3380CC4-5D6E-409C-BE32-E72D297353CC}">
              <c16:uniqueId val="{00000003-D631-42C7-AD8D-09FDD92F51B7}"/>
            </c:ext>
          </c:extLst>
        </c:ser>
        <c:dLbls>
          <c:dLblPos val="ctr"/>
          <c:showLegendKey val="0"/>
          <c:showVal val="1"/>
          <c:showCatName val="0"/>
          <c:showSerName val="0"/>
          <c:showPercent val="0"/>
          <c:showBubbleSize val="0"/>
        </c:dLbls>
        <c:marker val="1"/>
        <c:smooth val="0"/>
        <c:axId val="859010607"/>
        <c:axId val="816796655"/>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0"/>
      </c:catAx>
      <c:valAx>
        <c:axId val="816796655"/>
        <c:scaling>
          <c:orientation val="minMax"/>
          <c:min val="10000"/>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800" b="1" i="0" u="none" strike="noStrike" kern="1200" baseline="0">
                    <a:solidFill>
                      <a:srgbClr val="404040"/>
                    </a:solidFill>
                    <a:latin typeface="+mj-ea"/>
                    <a:ea typeface="+mj-ea"/>
                    <a:cs typeface="+mn-cs"/>
                  </a:defRPr>
                </a:pPr>
                <a:r>
                  <a:rPr lang="ja-JP" sz="800">
                    <a:solidFill>
                      <a:srgbClr val="404040"/>
                    </a:solidFill>
                  </a:rPr>
                  <a:t>（ 千人 ）</a:t>
                </a:r>
              </a:p>
            </c:rich>
          </c:tx>
          <c:layout>
            <c:manualLayout>
              <c:xMode val="edge"/>
              <c:yMode val="edge"/>
              <c:x val="2.5032656883623997E-2"/>
              <c:y val="4.3471179789060586E-2"/>
            </c:manualLayout>
          </c:layout>
          <c:overlay val="0"/>
          <c:spPr>
            <a:noFill/>
            <a:ln>
              <a:noFill/>
            </a:ln>
            <a:effectLst/>
          </c:spPr>
          <c:txPr>
            <a:bodyPr rot="0" spcFirstLastPara="1" vertOverflow="ellipsis" wrap="square" anchor="ctr" anchorCtr="1"/>
            <a:lstStyle/>
            <a:p>
              <a:pPr>
                <a:defRPr sz="800" b="1" i="0" u="none" strike="noStrike" kern="1200" baseline="0">
                  <a:solidFill>
                    <a:srgbClr val="404040"/>
                  </a:solidFill>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spPr>
        <a:solidFill>
          <a:schemeClr val="bg1">
            <a:lumMod val="95000"/>
          </a:schemeClr>
        </a:solid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orientation="portrait"/>
  </c:printSettings>
  <c:userShapes r:id="rId3"/>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465760746900026"/>
          <c:y val="5.5331438774584303E-2"/>
          <c:w val="0.83535869741357094"/>
          <c:h val="0.92111113724969118"/>
        </c:manualLayout>
      </c:layout>
      <c:barChart>
        <c:barDir val="bar"/>
        <c:grouping val="clustered"/>
        <c:varyColors val="0"/>
        <c:ser>
          <c:idx val="0"/>
          <c:order val="0"/>
          <c:spPr>
            <a:solidFill>
              <a:schemeClr val="bg1">
                <a:lumMod val="85000"/>
              </a:schemeClr>
            </a:solidFill>
            <a:ln>
              <a:noFill/>
            </a:ln>
            <a:effectLst/>
          </c:spPr>
          <c:invertIfNegative val="0"/>
          <c:dPt>
            <c:idx val="8"/>
            <c:invertIfNegative val="0"/>
            <c:bubble3D val="0"/>
            <c:extLst>
              <c:ext xmlns:c16="http://schemas.microsoft.com/office/drawing/2014/chart" uri="{C3380CC4-5D6E-409C-BE32-E72D297353CC}">
                <c16:uniqueId val="{00000070-C51D-4ED8-86B4-C57DA37359EB}"/>
              </c:ext>
            </c:extLst>
          </c:dPt>
          <c:dPt>
            <c:idx val="10"/>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72-C51D-4ED8-86B4-C57DA37359EB}"/>
              </c:ext>
            </c:extLst>
          </c:dPt>
          <c:dPt>
            <c:idx val="19"/>
            <c:invertIfNegative val="0"/>
            <c:bubble3D val="0"/>
            <c:spPr>
              <a:solidFill>
                <a:srgbClr val="D9D9D9"/>
              </a:solidFill>
              <a:ln>
                <a:noFill/>
              </a:ln>
              <a:effectLst/>
            </c:spPr>
            <c:extLst>
              <c:ext xmlns:c16="http://schemas.microsoft.com/office/drawing/2014/chart" uri="{C3380CC4-5D6E-409C-BE32-E72D297353CC}">
                <c16:uniqueId val="{00000073-C51D-4ED8-86B4-C57DA37359EB}"/>
              </c:ext>
            </c:extLst>
          </c:dPt>
          <c:dPt>
            <c:idx val="20"/>
            <c:invertIfNegative val="0"/>
            <c:bubble3D val="0"/>
            <c:spPr>
              <a:solidFill>
                <a:srgbClr val="D9D9D9"/>
              </a:solidFill>
              <a:ln>
                <a:noFill/>
              </a:ln>
              <a:effectLst/>
            </c:spPr>
            <c:extLst>
              <c:ext xmlns:c16="http://schemas.microsoft.com/office/drawing/2014/chart" uri="{C3380CC4-5D6E-409C-BE32-E72D297353CC}">
                <c16:uniqueId val="{00000013-A8B4-4853-886C-A0686413D0AC}"/>
              </c:ext>
            </c:extLst>
          </c:dPt>
          <c:dPt>
            <c:idx val="21"/>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75-C51D-4ED8-86B4-C57DA37359EB}"/>
              </c:ext>
            </c:extLst>
          </c:dPt>
          <c:dPt>
            <c:idx val="22"/>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77-C51D-4ED8-86B4-C57DA37359EB}"/>
              </c:ext>
            </c:extLst>
          </c:dPt>
          <c:dPt>
            <c:idx val="23"/>
            <c:invertIfNegative val="0"/>
            <c:bubble3D val="0"/>
            <c:spPr>
              <a:solidFill>
                <a:schemeClr val="accent6">
                  <a:lumMod val="75000"/>
                </a:schemeClr>
              </a:solidFill>
              <a:ln>
                <a:solidFill>
                  <a:schemeClr val="accent6">
                    <a:lumMod val="75000"/>
                  </a:schemeClr>
                </a:solidFill>
              </a:ln>
              <a:effectLst/>
            </c:spPr>
            <c:extLst>
              <c:ext xmlns:c16="http://schemas.microsoft.com/office/drawing/2014/chart" uri="{C3380CC4-5D6E-409C-BE32-E72D297353CC}">
                <c16:uniqueId val="{00000079-C51D-4ED8-86B4-C57DA37359EB}"/>
              </c:ext>
            </c:extLst>
          </c:dPt>
          <c:dPt>
            <c:idx val="24"/>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7A-C51D-4ED8-86B4-C57DA37359EB}"/>
              </c:ext>
            </c:extLst>
          </c:dPt>
          <c:dPt>
            <c:idx val="25"/>
            <c:invertIfNegative val="0"/>
            <c:bubble3D val="0"/>
            <c:extLst>
              <c:ext xmlns:c16="http://schemas.microsoft.com/office/drawing/2014/chart" uri="{C3380CC4-5D6E-409C-BE32-E72D297353CC}">
                <c16:uniqueId val="{0000007C-C51D-4ED8-86B4-C57DA37359EB}"/>
              </c:ext>
            </c:extLst>
          </c:dPt>
          <c:dPt>
            <c:idx val="26"/>
            <c:invertIfNegative val="0"/>
            <c:bubble3D val="0"/>
            <c:spPr>
              <a:solidFill>
                <a:srgbClr val="D9D9D9"/>
              </a:solidFill>
              <a:ln>
                <a:noFill/>
              </a:ln>
              <a:effectLst/>
            </c:spPr>
            <c:extLst>
              <c:ext xmlns:c16="http://schemas.microsoft.com/office/drawing/2014/chart" uri="{C3380CC4-5D6E-409C-BE32-E72D297353CC}">
                <c16:uniqueId val="{00000014-A8B4-4853-886C-A0686413D0AC}"/>
              </c:ext>
            </c:extLst>
          </c:dPt>
          <c:dPt>
            <c:idx val="34"/>
            <c:invertIfNegative val="0"/>
            <c:bubble3D val="0"/>
            <c:spPr>
              <a:solidFill>
                <a:srgbClr val="D9D9D9"/>
              </a:solidFill>
              <a:ln>
                <a:noFill/>
              </a:ln>
              <a:effectLst/>
            </c:spPr>
            <c:extLst>
              <c:ext xmlns:c16="http://schemas.microsoft.com/office/drawing/2014/chart" uri="{C3380CC4-5D6E-409C-BE32-E72D297353CC}">
                <c16:uniqueId val="{00000082-C51D-4ED8-86B4-C57DA37359EB}"/>
              </c:ext>
            </c:extLst>
          </c:dPt>
          <c:dPt>
            <c:idx val="36"/>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7E-C51D-4ED8-86B4-C57DA37359EB}"/>
              </c:ext>
            </c:extLst>
          </c:dPt>
          <c:dPt>
            <c:idx val="44"/>
            <c:invertIfNegative val="0"/>
            <c:bubble3D val="0"/>
            <c:spPr>
              <a:solidFill>
                <a:schemeClr val="accent6">
                  <a:lumMod val="40000"/>
                  <a:lumOff val="60000"/>
                </a:schemeClr>
              </a:solidFill>
              <a:ln>
                <a:solidFill>
                  <a:schemeClr val="accent6">
                    <a:lumMod val="75000"/>
                  </a:schemeClr>
                </a:solidFill>
              </a:ln>
              <a:effectLst/>
            </c:spPr>
            <c:extLst>
              <c:ext xmlns:c16="http://schemas.microsoft.com/office/drawing/2014/chart" uri="{C3380CC4-5D6E-409C-BE32-E72D297353CC}">
                <c16:uniqueId val="{00000080-C51D-4ED8-86B4-C57DA37359EB}"/>
              </c:ext>
            </c:extLst>
          </c:dPt>
          <c:dPt>
            <c:idx val="45"/>
            <c:invertIfNegative val="0"/>
            <c:bubble3D val="0"/>
            <c:spPr>
              <a:solidFill>
                <a:srgbClr val="D9D9D9"/>
              </a:solidFill>
              <a:ln>
                <a:noFill/>
              </a:ln>
              <a:effectLst/>
            </c:spPr>
            <c:extLst>
              <c:ext xmlns:c16="http://schemas.microsoft.com/office/drawing/2014/chart" uri="{C3380CC4-5D6E-409C-BE32-E72D297353CC}">
                <c16:uniqueId val="{00000015-A8B4-4853-886C-A0686413D0AC}"/>
              </c:ext>
            </c:extLst>
          </c:dPt>
          <c:dLbls>
            <c:dLbl>
              <c:idx val="10"/>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72-C51D-4ED8-86B4-C57DA37359EB}"/>
                </c:ext>
              </c:extLst>
            </c:dLbl>
            <c:dLbl>
              <c:idx val="21"/>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75-C51D-4ED8-86B4-C57DA37359EB}"/>
                </c:ext>
              </c:extLst>
            </c:dLbl>
            <c:dLbl>
              <c:idx val="22"/>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77-C51D-4ED8-86B4-C57DA37359EB}"/>
                </c:ext>
              </c:extLst>
            </c:dLbl>
            <c:dLbl>
              <c:idx val="23"/>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79-C51D-4ED8-86B4-C57DA37359EB}"/>
                </c:ext>
              </c:extLst>
            </c:dLbl>
            <c:dLbl>
              <c:idx val="24"/>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7A-C51D-4ED8-86B4-C57DA37359EB}"/>
                </c:ext>
              </c:extLst>
            </c:dLbl>
            <c:dLbl>
              <c:idx val="36"/>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7E-C51D-4ED8-86B4-C57DA37359EB}"/>
                </c:ext>
              </c:extLst>
            </c:dLbl>
            <c:dLbl>
              <c:idx val="44"/>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6">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80-C51D-4ED8-86B4-C57DA37359EB}"/>
                </c:ext>
              </c:extLst>
            </c:dLbl>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bg1">
                        <a:lumMod val="6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'【本】全国からみた（延べ）_P5'!$Q$7:$Q$53</c:f>
              <c:strCache>
                <c:ptCount val="47"/>
                <c:pt idx="0">
                  <c:v>東京都</c:v>
                </c:pt>
                <c:pt idx="1">
                  <c:v>大阪府</c:v>
                </c:pt>
                <c:pt idx="2">
                  <c:v>北海道</c:v>
                </c:pt>
                <c:pt idx="3">
                  <c:v>千葉県</c:v>
                </c:pt>
                <c:pt idx="4">
                  <c:v>神奈川県</c:v>
                </c:pt>
                <c:pt idx="5">
                  <c:v>京都府</c:v>
                </c:pt>
                <c:pt idx="6">
                  <c:v>静岡県</c:v>
                </c:pt>
                <c:pt idx="7">
                  <c:v>沖縄県</c:v>
                </c:pt>
                <c:pt idx="8">
                  <c:v>愛知県</c:v>
                </c:pt>
                <c:pt idx="9">
                  <c:v>長野県</c:v>
                </c:pt>
                <c:pt idx="10">
                  <c:v>福岡県</c:v>
                </c:pt>
                <c:pt idx="11">
                  <c:v>兵庫県</c:v>
                </c:pt>
                <c:pt idx="12">
                  <c:v>栃木県</c:v>
                </c:pt>
                <c:pt idx="13">
                  <c:v>福島県</c:v>
                </c:pt>
                <c:pt idx="14">
                  <c:v>広島県</c:v>
                </c:pt>
                <c:pt idx="15">
                  <c:v>新潟県</c:v>
                </c:pt>
                <c:pt idx="16">
                  <c:v>宮城県</c:v>
                </c:pt>
                <c:pt idx="17">
                  <c:v>群馬県</c:v>
                </c:pt>
                <c:pt idx="18">
                  <c:v>三重県</c:v>
                </c:pt>
                <c:pt idx="19">
                  <c:v>山梨県</c:v>
                </c:pt>
                <c:pt idx="20">
                  <c:v>石川県</c:v>
                </c:pt>
                <c:pt idx="21">
                  <c:v>長崎県</c:v>
                </c:pt>
                <c:pt idx="22">
                  <c:v>大分県</c:v>
                </c:pt>
                <c:pt idx="23">
                  <c:v>熊本県</c:v>
                </c:pt>
                <c:pt idx="24">
                  <c:v>鹿児島県</c:v>
                </c:pt>
                <c:pt idx="25">
                  <c:v>岐阜県</c:v>
                </c:pt>
                <c:pt idx="26">
                  <c:v>茨城県</c:v>
                </c:pt>
                <c:pt idx="27">
                  <c:v>岩手県</c:v>
                </c:pt>
                <c:pt idx="28">
                  <c:v>埼玉県</c:v>
                </c:pt>
                <c:pt idx="29">
                  <c:v>岡山県</c:v>
                </c:pt>
                <c:pt idx="30">
                  <c:v>青森県</c:v>
                </c:pt>
                <c:pt idx="31">
                  <c:v>山形県</c:v>
                </c:pt>
                <c:pt idx="32">
                  <c:v>和歌山県</c:v>
                </c:pt>
                <c:pt idx="33">
                  <c:v>山口県</c:v>
                </c:pt>
                <c:pt idx="34">
                  <c:v>愛媛県</c:v>
                </c:pt>
                <c:pt idx="35">
                  <c:v>滋賀県</c:v>
                </c:pt>
                <c:pt idx="36">
                  <c:v>宮崎県</c:v>
                </c:pt>
                <c:pt idx="37">
                  <c:v>香川県</c:v>
                </c:pt>
                <c:pt idx="38">
                  <c:v>富山県</c:v>
                </c:pt>
                <c:pt idx="39">
                  <c:v>島根県</c:v>
                </c:pt>
                <c:pt idx="40">
                  <c:v>秋田県</c:v>
                </c:pt>
                <c:pt idx="41">
                  <c:v>福井県</c:v>
                </c:pt>
                <c:pt idx="42">
                  <c:v>高知県</c:v>
                </c:pt>
                <c:pt idx="43">
                  <c:v>奈良県</c:v>
                </c:pt>
                <c:pt idx="44">
                  <c:v>佐賀県</c:v>
                </c:pt>
                <c:pt idx="45">
                  <c:v>鳥取県</c:v>
                </c:pt>
                <c:pt idx="46">
                  <c:v>徳島県</c:v>
                </c:pt>
              </c:strCache>
            </c:strRef>
          </c:cat>
          <c:val>
            <c:numRef>
              <c:f>'【本】全国からみた（延べ）_P5'!$R$7:$R$53</c:f>
              <c:numCache>
                <c:formatCode>0</c:formatCode>
                <c:ptCount val="47"/>
                <c:pt idx="0">
                  <c:v>5903.6970000000001</c:v>
                </c:pt>
                <c:pt idx="1">
                  <c:v>3052.248</c:v>
                </c:pt>
                <c:pt idx="2">
                  <c:v>2916.9349999999999</c:v>
                </c:pt>
                <c:pt idx="3">
                  <c:v>2280.0169999999998</c:v>
                </c:pt>
                <c:pt idx="4">
                  <c:v>2209.08</c:v>
                </c:pt>
                <c:pt idx="5">
                  <c:v>2111.0419999999999</c:v>
                </c:pt>
                <c:pt idx="6">
                  <c:v>1830.76</c:v>
                </c:pt>
                <c:pt idx="7">
                  <c:v>1823.2940000000001</c:v>
                </c:pt>
                <c:pt idx="8">
                  <c:v>1581.155</c:v>
                </c:pt>
                <c:pt idx="9">
                  <c:v>1417.221</c:v>
                </c:pt>
                <c:pt idx="10">
                  <c:v>1399.357</c:v>
                </c:pt>
                <c:pt idx="11">
                  <c:v>1263.3720000000001</c:v>
                </c:pt>
                <c:pt idx="12">
                  <c:v>932.03499999999997</c:v>
                </c:pt>
                <c:pt idx="13">
                  <c:v>879.41099999999994</c:v>
                </c:pt>
                <c:pt idx="14">
                  <c:v>853.029</c:v>
                </c:pt>
                <c:pt idx="15">
                  <c:v>839.65899999999999</c:v>
                </c:pt>
                <c:pt idx="16">
                  <c:v>838.34500000000003</c:v>
                </c:pt>
                <c:pt idx="17">
                  <c:v>709.86199999999997</c:v>
                </c:pt>
                <c:pt idx="18">
                  <c:v>688.01199999999994</c:v>
                </c:pt>
                <c:pt idx="19">
                  <c:v>686.71199999999999</c:v>
                </c:pt>
                <c:pt idx="20">
                  <c:v>655.14599999999996</c:v>
                </c:pt>
                <c:pt idx="21">
                  <c:v>634.08699999999999</c:v>
                </c:pt>
                <c:pt idx="22">
                  <c:v>630.17100000000005</c:v>
                </c:pt>
                <c:pt idx="23">
                  <c:v>630.08399999999995</c:v>
                </c:pt>
                <c:pt idx="24">
                  <c:v>608.94600000000003</c:v>
                </c:pt>
                <c:pt idx="25">
                  <c:v>548.96699999999998</c:v>
                </c:pt>
                <c:pt idx="26">
                  <c:v>527.46699999999998</c:v>
                </c:pt>
                <c:pt idx="27">
                  <c:v>503.89299999999997</c:v>
                </c:pt>
                <c:pt idx="28">
                  <c:v>463.92399999999998</c:v>
                </c:pt>
                <c:pt idx="29">
                  <c:v>457.61399999999998</c:v>
                </c:pt>
                <c:pt idx="30">
                  <c:v>407.82499999999999</c:v>
                </c:pt>
                <c:pt idx="31">
                  <c:v>404.04199999999997</c:v>
                </c:pt>
                <c:pt idx="32">
                  <c:v>402.827</c:v>
                </c:pt>
                <c:pt idx="33">
                  <c:v>392.423</c:v>
                </c:pt>
                <c:pt idx="34">
                  <c:v>375.87299999999999</c:v>
                </c:pt>
                <c:pt idx="35">
                  <c:v>355.58300000000003</c:v>
                </c:pt>
                <c:pt idx="36">
                  <c:v>329.90800000000002</c:v>
                </c:pt>
                <c:pt idx="37">
                  <c:v>324.03899999999999</c:v>
                </c:pt>
                <c:pt idx="38">
                  <c:v>306.74599999999998</c:v>
                </c:pt>
                <c:pt idx="39">
                  <c:v>287.27</c:v>
                </c:pt>
                <c:pt idx="40">
                  <c:v>277.221</c:v>
                </c:pt>
                <c:pt idx="41">
                  <c:v>271.10500000000002</c:v>
                </c:pt>
                <c:pt idx="42">
                  <c:v>256.40899999999999</c:v>
                </c:pt>
                <c:pt idx="43">
                  <c:v>207.15199999999999</c:v>
                </c:pt>
                <c:pt idx="44">
                  <c:v>199.47300000000001</c:v>
                </c:pt>
                <c:pt idx="45">
                  <c:v>188.18700000000001</c:v>
                </c:pt>
                <c:pt idx="46">
                  <c:v>184.22300000000001</c:v>
                </c:pt>
              </c:numCache>
            </c:numRef>
          </c:val>
          <c:extLst>
            <c:ext xmlns:c16="http://schemas.microsoft.com/office/drawing/2014/chart" uri="{C3380CC4-5D6E-409C-BE32-E72D297353CC}">
              <c16:uniqueId val="{00000081-C51D-4ED8-86B4-C57DA37359EB}"/>
            </c:ext>
          </c:extLst>
        </c:ser>
        <c:dLbls>
          <c:showLegendKey val="0"/>
          <c:showVal val="0"/>
          <c:showCatName val="0"/>
          <c:showSerName val="0"/>
          <c:showPercent val="0"/>
          <c:showBubbleSize val="0"/>
        </c:dLbls>
        <c:gapWidth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r>
                  <a:rPr lang="ja-JP" altLang="en-US" sz="700">
                    <a:latin typeface="+mj-ea"/>
                    <a:ea typeface="+mj-ea"/>
                  </a:rPr>
                  <a:t>（ 万人 ）</a:t>
                </a:r>
                <a:endParaRPr lang="en-US" altLang="ja-JP" sz="700">
                  <a:latin typeface="+mj-ea"/>
                  <a:ea typeface="+mj-ea"/>
                </a:endParaRPr>
              </a:p>
            </c:rich>
          </c:tx>
          <c:layout>
            <c:manualLayout>
              <c:xMode val="edge"/>
              <c:yMode val="edge"/>
              <c:x val="0.89489009186351709"/>
              <c:y val="1.3392857142857142E-2"/>
            </c:manualLayout>
          </c:layout>
          <c:overlay val="0"/>
          <c:spPr>
            <a:noFill/>
            <a:ln>
              <a:noFill/>
            </a:ln>
            <a:effectLst/>
          </c:spPr>
        </c:title>
        <c:numFmt formatCode="#,##0_ " sourceLinked="0"/>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plotArea>
    <c:plotVisOnly val="1"/>
    <c:dispBlanksAs val="gap"/>
    <c:showDLblsOverMax val="0"/>
    <c:extLst/>
  </c:chart>
  <c:txPr>
    <a:bodyPr/>
    <a:lstStyle/>
    <a:p>
      <a:pPr>
        <a:defRPr/>
      </a:pPr>
      <a:endParaRPr lang="ja-JP"/>
    </a:p>
  </c:txPr>
  <c:printSettings>
    <c:headerFooter/>
    <c:pageMargins b="0.75" l="0.7" r="0.7" t="0.75" header="0.3" footer="0.3"/>
    <c:pageSetup orientation="portrait"/>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bg1">
                <a:lumMod val="85000"/>
              </a:schemeClr>
            </a:solidFill>
            <a:ln>
              <a:noFill/>
            </a:ln>
            <a:effectLst/>
          </c:spPr>
          <c:invertIfNegative val="0"/>
          <c:dPt>
            <c:idx val="9"/>
            <c:invertIfNegative val="0"/>
            <c:bubble3D val="0"/>
            <c:spPr>
              <a:solidFill>
                <a:schemeClr val="bg1">
                  <a:lumMod val="85000"/>
                </a:schemeClr>
              </a:solidFill>
              <a:ln>
                <a:noFill/>
              </a:ln>
              <a:effectLst/>
            </c:spPr>
            <c:extLst>
              <c:ext xmlns:c16="http://schemas.microsoft.com/office/drawing/2014/chart" uri="{C3380CC4-5D6E-409C-BE32-E72D297353CC}">
                <c16:uniqueId val="{00000001-ABDA-4F05-B0D0-18EDEFF22C3C}"/>
              </c:ext>
            </c:extLst>
          </c:dPt>
          <c:dPt>
            <c:idx val="10"/>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03-ABDA-4F05-B0D0-18EDEFF22C3C}"/>
              </c:ext>
            </c:extLst>
          </c:dPt>
          <c:dPt>
            <c:idx val="19"/>
            <c:invertIfNegative val="0"/>
            <c:bubble3D val="0"/>
            <c:spPr>
              <a:solidFill>
                <a:schemeClr val="bg1">
                  <a:lumMod val="85000"/>
                </a:schemeClr>
              </a:solidFill>
              <a:ln>
                <a:noFill/>
              </a:ln>
              <a:effectLst/>
            </c:spPr>
            <c:extLst>
              <c:ext xmlns:c16="http://schemas.microsoft.com/office/drawing/2014/chart" uri="{C3380CC4-5D6E-409C-BE32-E72D297353CC}">
                <c16:uniqueId val="{00000005-ABDA-4F05-B0D0-18EDEFF22C3C}"/>
              </c:ext>
            </c:extLst>
          </c:dPt>
          <c:dPt>
            <c:idx val="20"/>
            <c:invertIfNegative val="0"/>
            <c:bubble3D val="0"/>
            <c:spPr>
              <a:solidFill>
                <a:schemeClr val="bg1">
                  <a:lumMod val="85000"/>
                </a:schemeClr>
              </a:solidFill>
              <a:ln>
                <a:noFill/>
              </a:ln>
              <a:effectLst/>
            </c:spPr>
            <c:extLst>
              <c:ext xmlns:c16="http://schemas.microsoft.com/office/drawing/2014/chart" uri="{C3380CC4-5D6E-409C-BE32-E72D297353CC}">
                <c16:uniqueId val="{00000007-ABDA-4F05-B0D0-18EDEFF22C3C}"/>
              </c:ext>
            </c:extLst>
          </c:dPt>
          <c:dPt>
            <c:idx val="21"/>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09-ABDA-4F05-B0D0-18EDEFF22C3C}"/>
              </c:ext>
            </c:extLst>
          </c:dPt>
          <c:dPt>
            <c:idx val="22"/>
            <c:invertIfNegative val="0"/>
            <c:bubble3D val="0"/>
            <c:spPr>
              <a:solidFill>
                <a:schemeClr val="accent5">
                  <a:lumMod val="75000"/>
                </a:schemeClr>
              </a:solidFill>
              <a:ln>
                <a:solidFill>
                  <a:schemeClr val="accent5">
                    <a:lumMod val="75000"/>
                  </a:schemeClr>
                </a:solidFill>
              </a:ln>
              <a:effectLst/>
            </c:spPr>
            <c:extLst>
              <c:ext xmlns:c16="http://schemas.microsoft.com/office/drawing/2014/chart" uri="{C3380CC4-5D6E-409C-BE32-E72D297353CC}">
                <c16:uniqueId val="{0000000B-ABDA-4F05-B0D0-18EDEFF22C3C}"/>
              </c:ext>
            </c:extLst>
          </c:dPt>
          <c:dPt>
            <c:idx val="23"/>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0D-ABDA-4F05-B0D0-18EDEFF22C3C}"/>
              </c:ext>
            </c:extLst>
          </c:dPt>
          <c:dPt>
            <c:idx val="24"/>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0F-ABDA-4F05-B0D0-18EDEFF22C3C}"/>
              </c:ext>
            </c:extLst>
          </c:dPt>
          <c:dPt>
            <c:idx val="26"/>
            <c:invertIfNegative val="0"/>
            <c:bubble3D val="0"/>
            <c:spPr>
              <a:solidFill>
                <a:schemeClr val="bg1">
                  <a:lumMod val="85000"/>
                </a:schemeClr>
              </a:solidFill>
              <a:ln>
                <a:noFill/>
              </a:ln>
              <a:effectLst/>
            </c:spPr>
            <c:extLst>
              <c:ext xmlns:c16="http://schemas.microsoft.com/office/drawing/2014/chart" uri="{C3380CC4-5D6E-409C-BE32-E72D297353CC}">
                <c16:uniqueId val="{00000018-B6A9-40E1-A1B2-5305C004E1F5}"/>
              </c:ext>
            </c:extLst>
          </c:dPt>
          <c:dPt>
            <c:idx val="34"/>
            <c:invertIfNegative val="0"/>
            <c:bubble3D val="0"/>
            <c:spPr>
              <a:solidFill>
                <a:schemeClr val="bg1">
                  <a:lumMod val="85000"/>
                </a:schemeClr>
              </a:solidFill>
              <a:ln>
                <a:noFill/>
              </a:ln>
              <a:effectLst/>
            </c:spPr>
            <c:extLst>
              <c:ext xmlns:c16="http://schemas.microsoft.com/office/drawing/2014/chart" uri="{C3380CC4-5D6E-409C-BE32-E72D297353CC}">
                <c16:uniqueId val="{00000017-0F05-4B11-B644-20495A58C614}"/>
              </c:ext>
            </c:extLst>
          </c:dPt>
          <c:dPt>
            <c:idx val="36"/>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11-ABDA-4F05-B0D0-18EDEFF22C3C}"/>
              </c:ext>
            </c:extLst>
          </c:dPt>
          <c:dPt>
            <c:idx val="37"/>
            <c:invertIfNegative val="0"/>
            <c:bubble3D val="0"/>
            <c:spPr>
              <a:solidFill>
                <a:schemeClr val="bg1">
                  <a:lumMod val="85000"/>
                </a:schemeClr>
              </a:solidFill>
              <a:ln>
                <a:noFill/>
              </a:ln>
              <a:effectLst/>
            </c:spPr>
            <c:extLst>
              <c:ext xmlns:c16="http://schemas.microsoft.com/office/drawing/2014/chart" uri="{C3380CC4-5D6E-409C-BE32-E72D297353CC}">
                <c16:uniqueId val="{00000013-ABDA-4F05-B0D0-18EDEFF22C3C}"/>
              </c:ext>
            </c:extLst>
          </c:dPt>
          <c:dPt>
            <c:idx val="44"/>
            <c:invertIfNegative val="0"/>
            <c:bubble3D val="0"/>
            <c:spPr>
              <a:solidFill>
                <a:schemeClr val="accent5">
                  <a:lumMod val="40000"/>
                  <a:lumOff val="60000"/>
                </a:schemeClr>
              </a:solidFill>
              <a:ln>
                <a:solidFill>
                  <a:schemeClr val="accent5">
                    <a:lumMod val="75000"/>
                  </a:schemeClr>
                </a:solidFill>
              </a:ln>
              <a:effectLst/>
            </c:spPr>
            <c:extLst>
              <c:ext xmlns:c16="http://schemas.microsoft.com/office/drawing/2014/chart" uri="{C3380CC4-5D6E-409C-BE32-E72D297353CC}">
                <c16:uniqueId val="{00000015-ABDA-4F05-B0D0-18EDEFF22C3C}"/>
              </c:ext>
            </c:extLst>
          </c:dPt>
          <c:dPt>
            <c:idx val="45"/>
            <c:invertIfNegative val="0"/>
            <c:bubble3D val="0"/>
            <c:spPr>
              <a:solidFill>
                <a:schemeClr val="bg1">
                  <a:lumMod val="85000"/>
                </a:schemeClr>
              </a:solidFill>
              <a:ln>
                <a:noFill/>
              </a:ln>
              <a:effectLst/>
            </c:spPr>
            <c:extLst>
              <c:ext xmlns:c16="http://schemas.microsoft.com/office/drawing/2014/chart" uri="{C3380CC4-5D6E-409C-BE32-E72D297353CC}">
                <c16:uniqueId val="{00000019-B6A9-40E1-A1B2-5305C004E1F5}"/>
              </c:ext>
            </c:extLst>
          </c:dPt>
          <c:dLbls>
            <c:dLbl>
              <c:idx val="10"/>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rgbClr val="0070C0"/>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3-ABDA-4F05-B0D0-18EDEFF22C3C}"/>
                </c:ext>
              </c:extLst>
            </c:dLbl>
            <c:dLbl>
              <c:idx val="21"/>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rgbClr val="0070C0"/>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9-ABDA-4F05-B0D0-18EDEFF22C3C}"/>
                </c:ext>
              </c:extLst>
            </c:dLbl>
            <c:dLbl>
              <c:idx val="22"/>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B-ABDA-4F05-B0D0-18EDEFF22C3C}"/>
                </c:ext>
              </c:extLst>
            </c:dLbl>
            <c:dLbl>
              <c:idx val="23"/>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rgbClr val="0070C0"/>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D-ABDA-4F05-B0D0-18EDEFF22C3C}"/>
                </c:ext>
              </c:extLst>
            </c:dLbl>
            <c:dLbl>
              <c:idx val="24"/>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F-ABDA-4F05-B0D0-18EDEFF22C3C}"/>
                </c:ext>
              </c:extLst>
            </c:dLbl>
            <c:dLbl>
              <c:idx val="36"/>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1-ABDA-4F05-B0D0-18EDEFF22C3C}"/>
                </c:ext>
              </c:extLst>
            </c:dLbl>
            <c:dLbl>
              <c:idx val="44"/>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5">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15-ABDA-4F05-B0D0-18EDEFF22C3C}"/>
                </c:ext>
              </c:extLst>
            </c:dLbl>
            <c:numFmt formatCode="#,##0_ "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bg1">
                        <a:lumMod val="6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'【本】全国からみた（日本人）_P6'!$Q$7:$Q$53</c:f>
              <c:strCache>
                <c:ptCount val="47"/>
                <c:pt idx="0">
                  <c:v>東京都</c:v>
                </c:pt>
                <c:pt idx="1">
                  <c:v>大阪府</c:v>
                </c:pt>
                <c:pt idx="2">
                  <c:v>北海道</c:v>
                </c:pt>
                <c:pt idx="3">
                  <c:v>千葉県</c:v>
                </c:pt>
                <c:pt idx="4">
                  <c:v>神奈川県</c:v>
                </c:pt>
                <c:pt idx="5">
                  <c:v>京都府</c:v>
                </c:pt>
                <c:pt idx="6">
                  <c:v>静岡県</c:v>
                </c:pt>
                <c:pt idx="7">
                  <c:v>沖縄県</c:v>
                </c:pt>
                <c:pt idx="8">
                  <c:v>愛知県</c:v>
                </c:pt>
                <c:pt idx="9">
                  <c:v>長野県</c:v>
                </c:pt>
                <c:pt idx="10">
                  <c:v>福岡県</c:v>
                </c:pt>
                <c:pt idx="11">
                  <c:v>兵庫県</c:v>
                </c:pt>
                <c:pt idx="12">
                  <c:v>栃木県</c:v>
                </c:pt>
                <c:pt idx="13">
                  <c:v>福島県</c:v>
                </c:pt>
                <c:pt idx="14">
                  <c:v>広島県</c:v>
                </c:pt>
                <c:pt idx="15">
                  <c:v>宮城県</c:v>
                </c:pt>
                <c:pt idx="16">
                  <c:v>新潟県</c:v>
                </c:pt>
                <c:pt idx="17">
                  <c:v>群馬県</c:v>
                </c:pt>
                <c:pt idx="18">
                  <c:v>三重県</c:v>
                </c:pt>
                <c:pt idx="19">
                  <c:v>山梨県</c:v>
                </c:pt>
                <c:pt idx="20">
                  <c:v>石川県</c:v>
                </c:pt>
                <c:pt idx="21">
                  <c:v>長崎県</c:v>
                </c:pt>
                <c:pt idx="22">
                  <c:v>熊本県</c:v>
                </c:pt>
                <c:pt idx="23">
                  <c:v>大分県</c:v>
                </c:pt>
                <c:pt idx="24">
                  <c:v>鹿児島県</c:v>
                </c:pt>
                <c:pt idx="25">
                  <c:v>岐阜県</c:v>
                </c:pt>
                <c:pt idx="26">
                  <c:v>茨城県</c:v>
                </c:pt>
                <c:pt idx="27">
                  <c:v>岩手県</c:v>
                </c:pt>
                <c:pt idx="28">
                  <c:v>埼玉県</c:v>
                </c:pt>
                <c:pt idx="29">
                  <c:v>岡山県</c:v>
                </c:pt>
                <c:pt idx="30">
                  <c:v>青森県</c:v>
                </c:pt>
                <c:pt idx="31">
                  <c:v>山形県</c:v>
                </c:pt>
                <c:pt idx="32">
                  <c:v>和歌山県</c:v>
                </c:pt>
                <c:pt idx="33">
                  <c:v>山口県</c:v>
                </c:pt>
                <c:pt idx="34">
                  <c:v>愛媛県</c:v>
                </c:pt>
                <c:pt idx="35">
                  <c:v>滋賀県</c:v>
                </c:pt>
                <c:pt idx="36">
                  <c:v>宮崎県</c:v>
                </c:pt>
                <c:pt idx="37">
                  <c:v>香川県</c:v>
                </c:pt>
                <c:pt idx="38">
                  <c:v>富山県</c:v>
                </c:pt>
                <c:pt idx="39">
                  <c:v>島根県</c:v>
                </c:pt>
                <c:pt idx="40">
                  <c:v>秋田県</c:v>
                </c:pt>
                <c:pt idx="41">
                  <c:v>福井県</c:v>
                </c:pt>
                <c:pt idx="42">
                  <c:v>高知県</c:v>
                </c:pt>
                <c:pt idx="43">
                  <c:v>奈良県</c:v>
                </c:pt>
                <c:pt idx="44">
                  <c:v>佐賀県</c:v>
                </c:pt>
                <c:pt idx="45">
                  <c:v>鳥取県</c:v>
                </c:pt>
                <c:pt idx="46">
                  <c:v>徳島県</c:v>
                </c:pt>
              </c:strCache>
            </c:strRef>
          </c:cat>
          <c:val>
            <c:numRef>
              <c:f>'【本】全国からみた（日本人）_P6'!$R$7:$R$53</c:f>
              <c:numCache>
                <c:formatCode>0</c:formatCode>
                <c:ptCount val="47"/>
                <c:pt idx="0">
                  <c:v>5226.1379999999999</c:v>
                </c:pt>
                <c:pt idx="1">
                  <c:v>2839.28</c:v>
                </c:pt>
                <c:pt idx="2">
                  <c:v>2831.2179999999998</c:v>
                </c:pt>
                <c:pt idx="3">
                  <c:v>2194.8530000000001</c:v>
                </c:pt>
                <c:pt idx="4">
                  <c:v>2158.17</c:v>
                </c:pt>
                <c:pt idx="5">
                  <c:v>1969.711</c:v>
                </c:pt>
                <c:pt idx="6">
                  <c:v>1813.664</c:v>
                </c:pt>
                <c:pt idx="7">
                  <c:v>1765.0039999999999</c:v>
                </c:pt>
                <c:pt idx="8">
                  <c:v>1546.9079999999999</c:v>
                </c:pt>
                <c:pt idx="9">
                  <c:v>1399.23</c:v>
                </c:pt>
                <c:pt idx="10">
                  <c:v>1338.7149999999999</c:v>
                </c:pt>
                <c:pt idx="11">
                  <c:v>1250.807</c:v>
                </c:pt>
                <c:pt idx="12">
                  <c:v>925.49900000000002</c:v>
                </c:pt>
                <c:pt idx="13">
                  <c:v>875.57600000000002</c:v>
                </c:pt>
                <c:pt idx="14">
                  <c:v>838.77499999999998</c:v>
                </c:pt>
                <c:pt idx="15">
                  <c:v>831.78300000000002</c:v>
                </c:pt>
                <c:pt idx="16">
                  <c:v>830.91399999999999</c:v>
                </c:pt>
                <c:pt idx="17">
                  <c:v>705.19500000000005</c:v>
                </c:pt>
                <c:pt idx="18">
                  <c:v>683.13800000000003</c:v>
                </c:pt>
                <c:pt idx="19">
                  <c:v>669.99199999999996</c:v>
                </c:pt>
                <c:pt idx="20">
                  <c:v>646.42499999999995</c:v>
                </c:pt>
                <c:pt idx="21">
                  <c:v>624.55399999999997</c:v>
                </c:pt>
                <c:pt idx="22">
                  <c:v>620.06799999999998</c:v>
                </c:pt>
                <c:pt idx="23">
                  <c:v>613.20799999999997</c:v>
                </c:pt>
                <c:pt idx="24">
                  <c:v>605.13900000000001</c:v>
                </c:pt>
                <c:pt idx="25">
                  <c:v>536.81299999999999</c:v>
                </c:pt>
                <c:pt idx="26">
                  <c:v>521.92700000000002</c:v>
                </c:pt>
                <c:pt idx="27">
                  <c:v>501.32900000000001</c:v>
                </c:pt>
                <c:pt idx="28">
                  <c:v>458.214</c:v>
                </c:pt>
                <c:pt idx="29">
                  <c:v>451.70100000000002</c:v>
                </c:pt>
                <c:pt idx="30">
                  <c:v>404.53199999999998</c:v>
                </c:pt>
                <c:pt idx="31">
                  <c:v>401.452</c:v>
                </c:pt>
                <c:pt idx="32">
                  <c:v>395.447</c:v>
                </c:pt>
                <c:pt idx="33">
                  <c:v>387.56299999999999</c:v>
                </c:pt>
                <c:pt idx="34">
                  <c:v>372.53100000000001</c:v>
                </c:pt>
                <c:pt idx="35">
                  <c:v>351.47699999999998</c:v>
                </c:pt>
                <c:pt idx="36">
                  <c:v>327.565</c:v>
                </c:pt>
                <c:pt idx="37">
                  <c:v>320.64600000000002</c:v>
                </c:pt>
                <c:pt idx="38">
                  <c:v>302.58</c:v>
                </c:pt>
                <c:pt idx="39">
                  <c:v>286.178</c:v>
                </c:pt>
                <c:pt idx="40">
                  <c:v>275.59300000000002</c:v>
                </c:pt>
                <c:pt idx="41">
                  <c:v>269.85899999999998</c:v>
                </c:pt>
                <c:pt idx="42">
                  <c:v>255.42</c:v>
                </c:pt>
                <c:pt idx="43">
                  <c:v>203.98599999999999</c:v>
                </c:pt>
                <c:pt idx="44">
                  <c:v>197.42400000000001</c:v>
                </c:pt>
                <c:pt idx="45">
                  <c:v>186.94800000000001</c:v>
                </c:pt>
                <c:pt idx="46">
                  <c:v>182.40899999999999</c:v>
                </c:pt>
              </c:numCache>
            </c:numRef>
          </c:val>
          <c:extLst>
            <c:ext xmlns:c16="http://schemas.microsoft.com/office/drawing/2014/chart" uri="{C3380CC4-5D6E-409C-BE32-E72D297353CC}">
              <c16:uniqueId val="{00000016-ABDA-4F05-B0D0-18EDEFF22C3C}"/>
            </c:ext>
          </c:extLst>
        </c:ser>
        <c:dLbls>
          <c:showLegendKey val="0"/>
          <c:showVal val="0"/>
          <c:showCatName val="0"/>
          <c:showSerName val="0"/>
          <c:showPercent val="0"/>
          <c:showBubbleSize val="0"/>
        </c:dLbls>
        <c:gapWidth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r>
                  <a:rPr lang="ja-JP" altLang="en-US" sz="700">
                    <a:latin typeface="+mj-ea"/>
                    <a:ea typeface="+mj-ea"/>
                  </a:rPr>
                  <a:t>（ 万人 ）</a:t>
                </a:r>
                <a:endParaRPr lang="en-US" altLang="ja-JP" sz="700">
                  <a:latin typeface="+mj-ea"/>
                  <a:ea typeface="+mj-ea"/>
                </a:endParaRPr>
              </a:p>
            </c:rich>
          </c:tx>
          <c:layout>
            <c:manualLayout>
              <c:xMode val="edge"/>
              <c:yMode val="edge"/>
              <c:x val="0.89489009186351709"/>
              <c:y val="1.3392857142857142E-2"/>
            </c:manualLayout>
          </c:layout>
          <c:overlay val="0"/>
          <c:spPr>
            <a:noFill/>
            <a:ln>
              <a:noFill/>
            </a:ln>
            <a:effectLst/>
          </c:spPr>
          <c:txPr>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endParaRPr lang="ja-JP"/>
            </a:p>
          </c:txPr>
        </c:title>
        <c:numFmt formatCode="#,##0_ " sourceLinked="0"/>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bg1">
                <a:lumMod val="85000"/>
              </a:schemeClr>
            </a:solidFill>
            <a:ln>
              <a:solidFill>
                <a:schemeClr val="bg1"/>
              </a:solidFill>
            </a:ln>
            <a:effectLst/>
          </c:spPr>
          <c:invertIfNegative val="0"/>
          <c:dPt>
            <c:idx val="5"/>
            <c:invertIfNegative val="0"/>
            <c:bubble3D val="0"/>
            <c:spPr>
              <a:solidFill>
                <a:schemeClr val="accent2">
                  <a:lumMod val="40000"/>
                  <a:lumOff val="60000"/>
                </a:schemeClr>
              </a:solidFill>
              <a:ln>
                <a:solidFill>
                  <a:schemeClr val="tx2">
                    <a:lumMod val="75000"/>
                  </a:schemeClr>
                </a:solidFill>
              </a:ln>
              <a:effectLst/>
            </c:spPr>
            <c:extLst>
              <c:ext xmlns:c16="http://schemas.microsoft.com/office/drawing/2014/chart" uri="{C3380CC4-5D6E-409C-BE32-E72D297353CC}">
                <c16:uniqueId val="{0000002C-2DF9-4BA8-8FD1-8BACBDA37EF4}"/>
              </c:ext>
            </c:extLst>
          </c:dPt>
          <c:dPt>
            <c:idx val="6"/>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1-3D36-4F4A-9DFD-9519C6F85942}"/>
              </c:ext>
            </c:extLst>
          </c:dPt>
          <c:dPt>
            <c:idx val="7"/>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5-12FD-4003-9985-3C1803CA57D6}"/>
              </c:ext>
            </c:extLst>
          </c:dPt>
          <c:dPt>
            <c:idx val="8"/>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D-2DF9-4BA8-8FD1-8BACBDA37EF4}"/>
              </c:ext>
            </c:extLst>
          </c:dPt>
          <c:dPt>
            <c:idx val="10"/>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3-3D36-4F4A-9DFD-9519C6F85942}"/>
              </c:ext>
            </c:extLst>
          </c:dPt>
          <c:dPt>
            <c:idx val="11"/>
            <c:invertIfNegative val="0"/>
            <c:bubble3D val="0"/>
            <c:spPr>
              <a:solidFill>
                <a:schemeClr val="tx2">
                  <a:lumMod val="40000"/>
                  <a:lumOff val="60000"/>
                </a:schemeClr>
              </a:solidFill>
              <a:ln>
                <a:solidFill>
                  <a:schemeClr val="tx2">
                    <a:lumMod val="75000"/>
                  </a:schemeClr>
                </a:solidFill>
              </a:ln>
              <a:effectLst/>
            </c:spPr>
            <c:extLst>
              <c:ext xmlns:c16="http://schemas.microsoft.com/office/drawing/2014/chart" uri="{C3380CC4-5D6E-409C-BE32-E72D297353CC}">
                <c16:uniqueId val="{00000036-CB3C-4C4B-98FC-74DA221A46FC}"/>
              </c:ext>
            </c:extLst>
          </c:dPt>
          <c:dPt>
            <c:idx val="13"/>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5-3D36-4F4A-9DFD-9519C6F85942}"/>
              </c:ext>
            </c:extLst>
          </c:dPt>
          <c:dPt>
            <c:idx val="15"/>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7-3D36-4F4A-9DFD-9519C6F85942}"/>
              </c:ext>
            </c:extLst>
          </c:dPt>
          <c:dPt>
            <c:idx val="16"/>
            <c:invertIfNegative val="0"/>
            <c:bubble3D val="0"/>
            <c:spPr>
              <a:solidFill>
                <a:schemeClr val="accent2">
                  <a:lumMod val="75000"/>
                </a:schemeClr>
              </a:solidFill>
              <a:ln>
                <a:solidFill>
                  <a:schemeClr val="tx2">
                    <a:lumMod val="75000"/>
                  </a:schemeClr>
                </a:solidFill>
              </a:ln>
              <a:effectLst/>
            </c:spPr>
            <c:extLst>
              <c:ext xmlns:c16="http://schemas.microsoft.com/office/drawing/2014/chart" uri="{C3380CC4-5D6E-409C-BE32-E72D297353CC}">
                <c16:uniqueId val="{00000009-3D36-4F4A-9DFD-9519C6F85942}"/>
              </c:ext>
            </c:extLst>
          </c:dPt>
          <c:dPt>
            <c:idx val="17"/>
            <c:invertIfNegative val="0"/>
            <c:bubble3D val="0"/>
            <c:spPr>
              <a:solidFill>
                <a:schemeClr val="tx2">
                  <a:lumMod val="40000"/>
                  <a:lumOff val="60000"/>
                </a:schemeClr>
              </a:solidFill>
              <a:ln>
                <a:solidFill>
                  <a:schemeClr val="tx2">
                    <a:lumMod val="75000"/>
                  </a:schemeClr>
                </a:solidFill>
              </a:ln>
              <a:effectLst/>
            </c:spPr>
            <c:extLst>
              <c:ext xmlns:c16="http://schemas.microsoft.com/office/drawing/2014/chart" uri="{C3380CC4-5D6E-409C-BE32-E72D297353CC}">
                <c16:uniqueId val="{0000000B-3D36-4F4A-9DFD-9519C6F85942}"/>
              </c:ext>
            </c:extLst>
          </c:dPt>
          <c:dPt>
            <c:idx val="18"/>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D-3D36-4F4A-9DFD-9519C6F85942}"/>
              </c:ext>
            </c:extLst>
          </c:dPt>
          <c:dPt>
            <c:idx val="19"/>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0F-3D36-4F4A-9DFD-9519C6F85942}"/>
              </c:ext>
            </c:extLst>
          </c:dPt>
          <c:dPt>
            <c:idx val="20"/>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1-3D36-4F4A-9DFD-9519C6F85942}"/>
              </c:ext>
            </c:extLst>
          </c:dPt>
          <c:dPt>
            <c:idx val="21"/>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7-12FD-4003-9985-3C1803CA57D6}"/>
              </c:ext>
            </c:extLst>
          </c:dPt>
          <c:dPt>
            <c:idx val="22"/>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3-3D36-4F4A-9DFD-9519C6F85942}"/>
              </c:ext>
            </c:extLst>
          </c:dPt>
          <c:dPt>
            <c:idx val="23"/>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5-3D36-4F4A-9DFD-9519C6F85942}"/>
              </c:ext>
            </c:extLst>
          </c:dPt>
          <c:dPt>
            <c:idx val="24"/>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7-3D36-4F4A-9DFD-9519C6F85942}"/>
              </c:ext>
            </c:extLst>
          </c:dPt>
          <c:dPt>
            <c:idx val="27"/>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9-3D36-4F4A-9DFD-9519C6F85942}"/>
              </c:ext>
            </c:extLst>
          </c:dPt>
          <c:dPt>
            <c:idx val="28"/>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B-3D36-4F4A-9DFD-9519C6F85942}"/>
              </c:ext>
            </c:extLst>
          </c:dPt>
          <c:dPt>
            <c:idx val="30"/>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D-3D36-4F4A-9DFD-9519C6F85942}"/>
              </c:ext>
            </c:extLst>
          </c:dPt>
          <c:dPt>
            <c:idx val="32"/>
            <c:invertIfNegative val="0"/>
            <c:bubble3D val="0"/>
            <c:spPr>
              <a:solidFill>
                <a:schemeClr val="tx2">
                  <a:lumMod val="40000"/>
                  <a:lumOff val="60000"/>
                </a:schemeClr>
              </a:solidFill>
              <a:ln>
                <a:solidFill>
                  <a:schemeClr val="tx2">
                    <a:lumMod val="75000"/>
                  </a:schemeClr>
                </a:solidFill>
              </a:ln>
              <a:effectLst/>
            </c:spPr>
            <c:extLst>
              <c:ext xmlns:c16="http://schemas.microsoft.com/office/drawing/2014/chart" uri="{C3380CC4-5D6E-409C-BE32-E72D297353CC}">
                <c16:uniqueId val="{00000035-CB3C-4C4B-98FC-74DA221A46FC}"/>
              </c:ext>
            </c:extLst>
          </c:dPt>
          <c:dPt>
            <c:idx val="33"/>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1F-3D36-4F4A-9DFD-9519C6F85942}"/>
              </c:ext>
            </c:extLst>
          </c:dPt>
          <c:dPt>
            <c:idx val="35"/>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8-12FD-4003-9985-3C1803CA57D6}"/>
              </c:ext>
            </c:extLst>
          </c:dPt>
          <c:dPt>
            <c:idx val="36"/>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1-3D36-4F4A-9DFD-9519C6F85942}"/>
              </c:ext>
            </c:extLst>
          </c:dPt>
          <c:dPt>
            <c:idx val="38"/>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6-12FD-4003-9985-3C1803CA57D6}"/>
              </c:ext>
            </c:extLst>
          </c:dPt>
          <c:dPt>
            <c:idx val="39"/>
            <c:invertIfNegative val="0"/>
            <c:bubble3D val="0"/>
            <c:spPr>
              <a:solidFill>
                <a:schemeClr val="tx2">
                  <a:lumMod val="40000"/>
                  <a:lumOff val="60000"/>
                </a:schemeClr>
              </a:solidFill>
              <a:ln>
                <a:solidFill>
                  <a:schemeClr val="tx2">
                    <a:lumMod val="75000"/>
                  </a:schemeClr>
                </a:solidFill>
              </a:ln>
              <a:effectLst/>
            </c:spPr>
            <c:extLst>
              <c:ext xmlns:c16="http://schemas.microsoft.com/office/drawing/2014/chart" uri="{C3380CC4-5D6E-409C-BE32-E72D297353CC}">
                <c16:uniqueId val="{0000002E-2DF9-4BA8-8FD1-8BACBDA37EF4}"/>
              </c:ext>
            </c:extLst>
          </c:dPt>
          <c:dPt>
            <c:idx val="40"/>
            <c:invertIfNegative val="0"/>
            <c:bubble3D val="0"/>
            <c:spPr>
              <a:solidFill>
                <a:schemeClr val="tx2">
                  <a:lumMod val="40000"/>
                  <a:lumOff val="60000"/>
                </a:schemeClr>
              </a:solidFill>
              <a:ln>
                <a:solidFill>
                  <a:schemeClr val="tx2">
                    <a:lumMod val="75000"/>
                  </a:schemeClr>
                </a:solidFill>
              </a:ln>
              <a:effectLst/>
            </c:spPr>
            <c:extLst>
              <c:ext xmlns:c16="http://schemas.microsoft.com/office/drawing/2014/chart" uri="{C3380CC4-5D6E-409C-BE32-E72D297353CC}">
                <c16:uniqueId val="{00000034-CB3C-4C4B-98FC-74DA221A46FC}"/>
              </c:ext>
            </c:extLst>
          </c:dPt>
          <c:dPt>
            <c:idx val="44"/>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3-3D36-4F4A-9DFD-9519C6F85942}"/>
              </c:ext>
            </c:extLst>
          </c:dPt>
          <c:dPt>
            <c:idx val="46"/>
            <c:invertIfNegative val="0"/>
            <c:bubble3D val="0"/>
            <c:spPr>
              <a:solidFill>
                <a:schemeClr val="bg1">
                  <a:lumMod val="85000"/>
                </a:schemeClr>
              </a:solidFill>
              <a:ln>
                <a:solidFill>
                  <a:schemeClr val="bg1"/>
                </a:solidFill>
              </a:ln>
              <a:effectLst/>
            </c:spPr>
            <c:extLst>
              <c:ext xmlns:c16="http://schemas.microsoft.com/office/drawing/2014/chart" uri="{C3380CC4-5D6E-409C-BE32-E72D297353CC}">
                <c16:uniqueId val="{0000002F-2DF9-4BA8-8FD1-8BACBDA37EF4}"/>
              </c:ext>
            </c:extLst>
          </c:dPt>
          <c:dLbls>
            <c:dLbl>
              <c:idx val="5"/>
              <c:numFmt formatCode="#,##0.0_);[Red]\(#,##0.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2C-2DF9-4BA8-8FD1-8BACBDA37EF4}"/>
                </c:ext>
              </c:extLst>
            </c:dLbl>
            <c:dLbl>
              <c:idx val="11"/>
              <c:numFmt formatCode="#,##0.0_);[Red]\(#,##0.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36-CB3C-4C4B-98FC-74DA221A46FC}"/>
                </c:ext>
              </c:extLst>
            </c:dLbl>
            <c:dLbl>
              <c:idx val="16"/>
              <c:numFmt formatCode="#,##0.0_);[Red]\(#,##0.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9-3D36-4F4A-9DFD-9519C6F85942}"/>
                </c:ext>
              </c:extLst>
            </c:dLbl>
            <c:dLbl>
              <c:idx val="17"/>
              <c:numFmt formatCode="#,##0.0_);[Red]\(#,##0.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0B-3D36-4F4A-9DFD-9519C6F85942}"/>
                </c:ext>
              </c:extLst>
            </c:dLbl>
            <c:dLbl>
              <c:idx val="32"/>
              <c:numFmt formatCode="#,##0.0_);[Red]\(#,##0.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35-CB3C-4C4B-98FC-74DA221A46FC}"/>
                </c:ext>
              </c:extLst>
            </c:dLbl>
            <c:dLbl>
              <c:idx val="39"/>
              <c:numFmt formatCode="#,##0.0_);[Red]\(#,##0.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2E-2DF9-4BA8-8FD1-8BACBDA37EF4}"/>
                </c:ext>
              </c:extLst>
            </c:dLbl>
            <c:dLbl>
              <c:idx val="40"/>
              <c:numFmt formatCode="#,##0.0_);[Red]\(#,##0.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accent2">
                          <a:lumMod val="7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extLst>
                <c:ext xmlns:c16="http://schemas.microsoft.com/office/drawing/2014/chart" uri="{C3380CC4-5D6E-409C-BE32-E72D297353CC}">
                  <c16:uniqueId val="{00000034-CB3C-4C4B-98FC-74DA221A46FC}"/>
                </c:ext>
              </c:extLst>
            </c:dLbl>
            <c:numFmt formatCode="#,##0.0_);[Red]\(#,##0.0\)" sourceLinked="0"/>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bg1">
                        <a:lumMod val="65000"/>
                      </a:schemeClr>
                    </a:solidFill>
                    <a:effectLst>
                      <a:glow rad="152400">
                        <a:schemeClr val="bg1"/>
                      </a:glow>
                    </a:effectLst>
                    <a:latin typeface="+mj-lt"/>
                    <a:ea typeface="+mn-ea"/>
                    <a:cs typeface="+mn-cs"/>
                  </a:defRPr>
                </a:pPr>
                <a:endParaRPr lang="ja-JP"/>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'【本】全国からみた（外国人）_P7'!$Q$7:$Q$53</c:f>
              <c:strCache>
                <c:ptCount val="47"/>
                <c:pt idx="0">
                  <c:v>東京都</c:v>
                </c:pt>
                <c:pt idx="1">
                  <c:v>大阪府</c:v>
                </c:pt>
                <c:pt idx="2">
                  <c:v>京都府</c:v>
                </c:pt>
                <c:pt idx="3">
                  <c:v>北海道</c:v>
                </c:pt>
                <c:pt idx="4">
                  <c:v>千葉県</c:v>
                </c:pt>
                <c:pt idx="5">
                  <c:v>福岡県</c:v>
                </c:pt>
                <c:pt idx="6">
                  <c:v>沖縄県</c:v>
                </c:pt>
                <c:pt idx="7">
                  <c:v>神奈川県</c:v>
                </c:pt>
                <c:pt idx="8">
                  <c:v>愛知県</c:v>
                </c:pt>
                <c:pt idx="9">
                  <c:v>長野県</c:v>
                </c:pt>
                <c:pt idx="10">
                  <c:v>静岡県</c:v>
                </c:pt>
                <c:pt idx="11">
                  <c:v>大分県</c:v>
                </c:pt>
                <c:pt idx="12">
                  <c:v>山梨県</c:v>
                </c:pt>
                <c:pt idx="13">
                  <c:v>広島県</c:v>
                </c:pt>
                <c:pt idx="14">
                  <c:v>兵庫県</c:v>
                </c:pt>
                <c:pt idx="15">
                  <c:v>岐阜県</c:v>
                </c:pt>
                <c:pt idx="16">
                  <c:v>熊本県</c:v>
                </c:pt>
                <c:pt idx="17">
                  <c:v>長崎県</c:v>
                </c:pt>
                <c:pt idx="18">
                  <c:v>新潟県</c:v>
                </c:pt>
                <c:pt idx="19">
                  <c:v>石川県</c:v>
                </c:pt>
                <c:pt idx="20">
                  <c:v>和歌山県</c:v>
                </c:pt>
                <c:pt idx="21">
                  <c:v>宮城県</c:v>
                </c:pt>
                <c:pt idx="22">
                  <c:v>栃木県</c:v>
                </c:pt>
                <c:pt idx="23">
                  <c:v>岡山県</c:v>
                </c:pt>
                <c:pt idx="24">
                  <c:v>埼玉県</c:v>
                </c:pt>
                <c:pt idx="25">
                  <c:v>茨城県</c:v>
                </c:pt>
                <c:pt idx="26">
                  <c:v>三重県</c:v>
                </c:pt>
                <c:pt idx="27">
                  <c:v>山口県</c:v>
                </c:pt>
                <c:pt idx="28">
                  <c:v>群馬県</c:v>
                </c:pt>
                <c:pt idx="29">
                  <c:v>富山県</c:v>
                </c:pt>
                <c:pt idx="30">
                  <c:v>滋賀県</c:v>
                </c:pt>
                <c:pt idx="31">
                  <c:v>福島県</c:v>
                </c:pt>
                <c:pt idx="32">
                  <c:v>鹿児島県</c:v>
                </c:pt>
                <c:pt idx="33">
                  <c:v>香川県</c:v>
                </c:pt>
                <c:pt idx="34">
                  <c:v>愛媛県</c:v>
                </c:pt>
                <c:pt idx="35">
                  <c:v>青森県</c:v>
                </c:pt>
                <c:pt idx="36">
                  <c:v>奈良県</c:v>
                </c:pt>
                <c:pt idx="37">
                  <c:v>山形県</c:v>
                </c:pt>
                <c:pt idx="38">
                  <c:v>岩手県</c:v>
                </c:pt>
                <c:pt idx="39">
                  <c:v>宮崎県</c:v>
                </c:pt>
                <c:pt idx="40">
                  <c:v>佐賀県</c:v>
                </c:pt>
                <c:pt idx="41">
                  <c:v>徳島県</c:v>
                </c:pt>
                <c:pt idx="42">
                  <c:v>秋田県</c:v>
                </c:pt>
                <c:pt idx="43">
                  <c:v>福井県</c:v>
                </c:pt>
                <c:pt idx="44">
                  <c:v>鳥取県</c:v>
                </c:pt>
                <c:pt idx="45">
                  <c:v>島根県</c:v>
                </c:pt>
                <c:pt idx="46">
                  <c:v>高知県</c:v>
                </c:pt>
              </c:strCache>
            </c:strRef>
          </c:cat>
          <c:val>
            <c:numRef>
              <c:f>'【本】全国からみた（外国人）_P7'!$R$7:$R$53</c:f>
              <c:numCache>
                <c:formatCode>0</c:formatCode>
                <c:ptCount val="47"/>
                <c:pt idx="0">
                  <c:v>677.55899999999997</c:v>
                </c:pt>
                <c:pt idx="1">
                  <c:v>212.96799999999999</c:v>
                </c:pt>
                <c:pt idx="2">
                  <c:v>141.33099999999999</c:v>
                </c:pt>
                <c:pt idx="3">
                  <c:v>85.716999999999999</c:v>
                </c:pt>
                <c:pt idx="4">
                  <c:v>85.164000000000001</c:v>
                </c:pt>
                <c:pt idx="5">
                  <c:v>60.642000000000003</c:v>
                </c:pt>
                <c:pt idx="6">
                  <c:v>58.29</c:v>
                </c:pt>
                <c:pt idx="7">
                  <c:v>50.91</c:v>
                </c:pt>
                <c:pt idx="8">
                  <c:v>34.247</c:v>
                </c:pt>
                <c:pt idx="9" formatCode="0.0">
                  <c:v>17.991</c:v>
                </c:pt>
                <c:pt idx="10" formatCode="0.0">
                  <c:v>17.096</c:v>
                </c:pt>
                <c:pt idx="11" formatCode="0.0">
                  <c:v>16.963000000000001</c:v>
                </c:pt>
                <c:pt idx="12" formatCode="0.0">
                  <c:v>16.72</c:v>
                </c:pt>
                <c:pt idx="13" formatCode="0.0">
                  <c:v>14.254</c:v>
                </c:pt>
                <c:pt idx="14" formatCode="0.0">
                  <c:v>12.565</c:v>
                </c:pt>
                <c:pt idx="15" formatCode="0.0">
                  <c:v>12.154</c:v>
                </c:pt>
                <c:pt idx="16" formatCode="0.0">
                  <c:v>10.016</c:v>
                </c:pt>
                <c:pt idx="17" formatCode="0.0">
                  <c:v>9.5329999999999995</c:v>
                </c:pt>
                <c:pt idx="18" formatCode="0.0">
                  <c:v>8.7449999999999992</c:v>
                </c:pt>
                <c:pt idx="19" formatCode="0.0">
                  <c:v>8.7210000000000001</c:v>
                </c:pt>
                <c:pt idx="20" formatCode="0.0">
                  <c:v>7.38</c:v>
                </c:pt>
                <c:pt idx="21" formatCode="0.0">
                  <c:v>6.5620000000000003</c:v>
                </c:pt>
                <c:pt idx="22" formatCode="0.0">
                  <c:v>6.5359999999999996</c:v>
                </c:pt>
                <c:pt idx="23" formatCode="0.0">
                  <c:v>5.9130000000000003</c:v>
                </c:pt>
                <c:pt idx="24" formatCode="0.0">
                  <c:v>5.71</c:v>
                </c:pt>
                <c:pt idx="25" formatCode="0.0">
                  <c:v>5.54</c:v>
                </c:pt>
                <c:pt idx="26" formatCode="0.0">
                  <c:v>4.8739999999999997</c:v>
                </c:pt>
                <c:pt idx="27" formatCode="0.0">
                  <c:v>4.8600000000000003</c:v>
                </c:pt>
                <c:pt idx="28" formatCode="0.0">
                  <c:v>4.6669999999999998</c:v>
                </c:pt>
                <c:pt idx="29" formatCode="0.0">
                  <c:v>4.1660000000000004</c:v>
                </c:pt>
                <c:pt idx="30" formatCode="0.0">
                  <c:v>4.1059999999999999</c:v>
                </c:pt>
                <c:pt idx="31" formatCode="0.0">
                  <c:v>3.835</c:v>
                </c:pt>
                <c:pt idx="32" formatCode="0.0">
                  <c:v>3.8069999999999999</c:v>
                </c:pt>
                <c:pt idx="33" formatCode="0.0">
                  <c:v>3.3929999999999998</c:v>
                </c:pt>
                <c:pt idx="34" formatCode="0.0">
                  <c:v>3.3420000000000001</c:v>
                </c:pt>
                <c:pt idx="35" formatCode="0.0">
                  <c:v>3.2930000000000001</c:v>
                </c:pt>
                <c:pt idx="36" formatCode="0.0">
                  <c:v>3.1659999999999999</c:v>
                </c:pt>
                <c:pt idx="37" formatCode="0.0">
                  <c:v>2.59</c:v>
                </c:pt>
                <c:pt idx="38" formatCode="0.0">
                  <c:v>2.5640000000000001</c:v>
                </c:pt>
                <c:pt idx="39" formatCode="0.0">
                  <c:v>2.343</c:v>
                </c:pt>
                <c:pt idx="40" formatCode="0.0">
                  <c:v>2.0489999999999999</c:v>
                </c:pt>
                <c:pt idx="41" formatCode="0.0">
                  <c:v>1.8140000000000001</c:v>
                </c:pt>
                <c:pt idx="42" formatCode="0.0">
                  <c:v>1.6279999999999999</c:v>
                </c:pt>
                <c:pt idx="43" formatCode="0.0">
                  <c:v>1.246</c:v>
                </c:pt>
                <c:pt idx="44" formatCode="0.0">
                  <c:v>1.2390000000000001</c:v>
                </c:pt>
                <c:pt idx="45" formatCode="0.0">
                  <c:v>1.0920000000000001</c:v>
                </c:pt>
                <c:pt idx="46" formatCode="0.0">
                  <c:v>0.98899999999999999</c:v>
                </c:pt>
              </c:numCache>
            </c:numRef>
          </c:val>
          <c:extLst>
            <c:ext xmlns:c16="http://schemas.microsoft.com/office/drawing/2014/chart" uri="{C3380CC4-5D6E-409C-BE32-E72D297353CC}">
              <c16:uniqueId val="{00000024-3D36-4F4A-9DFD-9519C6F85942}"/>
            </c:ext>
          </c:extLst>
        </c:ser>
        <c:dLbls>
          <c:showLegendKey val="0"/>
          <c:showVal val="0"/>
          <c:showCatName val="0"/>
          <c:showSerName val="0"/>
          <c:showPercent val="0"/>
          <c:showBubbleSize val="0"/>
        </c:dLbls>
        <c:gapWidth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r>
                  <a:rPr lang="ja-JP" altLang="en-US" sz="700">
                    <a:latin typeface="+mj-ea"/>
                    <a:ea typeface="+mj-ea"/>
                  </a:rPr>
                  <a:t>（ 万人 ）</a:t>
                </a:r>
                <a:endParaRPr lang="en-US" altLang="ja-JP" sz="700">
                  <a:latin typeface="+mj-ea"/>
                  <a:ea typeface="+mj-ea"/>
                </a:endParaRPr>
              </a:p>
            </c:rich>
          </c:tx>
          <c:layout>
            <c:manualLayout>
              <c:xMode val="edge"/>
              <c:yMode val="edge"/>
              <c:x val="0.89489009186351709"/>
              <c:y val="1.3392857142857142E-2"/>
            </c:manualLayout>
          </c:layout>
          <c:overlay val="0"/>
          <c:spPr>
            <a:noFill/>
            <a:ln>
              <a:noFill/>
            </a:ln>
            <a:effectLst/>
          </c:spPr>
          <c:txPr>
            <a:bodyPr rot="0" spcFirstLastPara="1" vertOverflow="ellipsis" vert="horz" wrap="square" anchor="ctr" anchorCtr="1"/>
            <a:lstStyle/>
            <a:p>
              <a:pPr>
                <a:defRPr sz="700" b="0" i="0" u="none" strike="noStrike" kern="1200" baseline="0">
                  <a:solidFill>
                    <a:schemeClr val="tx1">
                      <a:lumMod val="65000"/>
                      <a:lumOff val="35000"/>
                    </a:schemeClr>
                  </a:solidFill>
                  <a:latin typeface="+mj-ea"/>
                  <a:ea typeface="+mj-ea"/>
                  <a:cs typeface="+mn-cs"/>
                </a:defRPr>
              </a:pPr>
              <a:endParaRPr lang="ja-JP"/>
            </a:p>
          </c:txPr>
        </c:title>
        <c:numFmt formatCode="#,##0_ " sourceLinked="0"/>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barChart>
        <c:barDir val="bar"/>
        <c:grouping val="percentStacked"/>
        <c:varyColors val="0"/>
        <c:ser>
          <c:idx val="0"/>
          <c:order val="0"/>
          <c:tx>
            <c:strRef>
              <c:f>'【本】全国からみた（外国人）_P8'!$V$6</c:f>
              <c:strCache>
                <c:ptCount val="1"/>
                <c:pt idx="0">
                  <c:v>No.1</c:v>
                </c:pt>
              </c:strCache>
            </c:strRef>
          </c:tx>
          <c:spPr>
            <a:pattFill prst="pct60">
              <a:fgClr>
                <a:srgbClr val="FFFFFF"/>
              </a:fgClr>
              <a:bgClr>
                <a:srgbClr val="FFC000"/>
              </a:bgClr>
            </a:pattFill>
            <a:ln w="9525">
              <a:solidFill>
                <a:schemeClr val="bg1">
                  <a:lumMod val="75000"/>
                </a:schemeClr>
              </a:solidFill>
            </a:ln>
            <a:effectLst/>
          </c:spPr>
          <c:invertIfNegative val="0"/>
          <c:dPt>
            <c:idx val="0"/>
            <c:invertIfNegative val="0"/>
            <c:bubble3D val="0"/>
            <c:extLst>
              <c:ext xmlns:c16="http://schemas.microsoft.com/office/drawing/2014/chart" uri="{C3380CC4-5D6E-409C-BE32-E72D297353CC}">
                <c16:uniqueId val="{000007EA-8277-4579-A7DD-BBBE8E2BB0F4}"/>
              </c:ext>
            </c:extLst>
          </c:dPt>
          <c:dPt>
            <c:idx val="1"/>
            <c:invertIfNegative val="0"/>
            <c:bubble3D val="0"/>
            <c:extLst>
              <c:ext xmlns:c16="http://schemas.microsoft.com/office/drawing/2014/chart" uri="{C3380CC4-5D6E-409C-BE32-E72D297353CC}">
                <c16:uniqueId val="{000007EB-8277-4579-A7DD-BBBE8E2BB0F4}"/>
              </c:ext>
            </c:extLst>
          </c:dPt>
          <c:dPt>
            <c:idx val="2"/>
            <c:invertIfNegative val="0"/>
            <c:bubble3D val="0"/>
            <c:extLst>
              <c:ext xmlns:c16="http://schemas.microsoft.com/office/drawing/2014/chart" uri="{C3380CC4-5D6E-409C-BE32-E72D297353CC}">
                <c16:uniqueId val="{000007EC-8277-4579-A7DD-BBBE8E2BB0F4}"/>
              </c:ext>
            </c:extLst>
          </c:dPt>
          <c:dPt>
            <c:idx val="3"/>
            <c:invertIfNegative val="0"/>
            <c:bubble3D val="0"/>
            <c:extLst>
              <c:ext xmlns:c16="http://schemas.microsoft.com/office/drawing/2014/chart" uri="{C3380CC4-5D6E-409C-BE32-E72D297353CC}">
                <c16:uniqueId val="{000007ED-8277-4579-A7DD-BBBE8E2BB0F4}"/>
              </c:ext>
            </c:extLst>
          </c:dPt>
          <c:dPt>
            <c:idx val="4"/>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7EF-8277-4579-A7DD-BBBE8E2BB0F4}"/>
              </c:ext>
            </c:extLst>
          </c:dPt>
          <c:dPt>
            <c:idx val="5"/>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7F1-8277-4579-A7DD-BBBE8E2BB0F4}"/>
              </c:ext>
            </c:extLst>
          </c:dPt>
          <c:dPt>
            <c:idx val="6"/>
            <c:invertIfNegative val="0"/>
            <c:bubble3D val="0"/>
            <c:extLst>
              <c:ext xmlns:c16="http://schemas.microsoft.com/office/drawing/2014/chart" uri="{C3380CC4-5D6E-409C-BE32-E72D297353CC}">
                <c16:uniqueId val="{000007F2-8277-4579-A7DD-BBBE8E2BB0F4}"/>
              </c:ext>
            </c:extLst>
          </c:dPt>
          <c:dPt>
            <c:idx val="7"/>
            <c:invertIfNegative val="0"/>
            <c:bubble3D val="0"/>
            <c:extLst>
              <c:ext xmlns:c16="http://schemas.microsoft.com/office/drawing/2014/chart" uri="{C3380CC4-5D6E-409C-BE32-E72D297353CC}">
                <c16:uniqueId val="{000007F3-8277-4579-A7DD-BBBE8E2BB0F4}"/>
              </c:ext>
            </c:extLst>
          </c:dPt>
          <c:dPt>
            <c:idx val="8"/>
            <c:invertIfNegative val="0"/>
            <c:bubble3D val="0"/>
            <c:extLst>
              <c:ext xmlns:c16="http://schemas.microsoft.com/office/drawing/2014/chart" uri="{C3380CC4-5D6E-409C-BE32-E72D297353CC}">
                <c16:uniqueId val="{000007F4-8277-4579-A7DD-BBBE8E2BB0F4}"/>
              </c:ext>
            </c:extLst>
          </c:dPt>
          <c:dPt>
            <c:idx val="9"/>
            <c:invertIfNegative val="0"/>
            <c:bubble3D val="0"/>
            <c:extLst>
              <c:ext xmlns:c16="http://schemas.microsoft.com/office/drawing/2014/chart" uri="{C3380CC4-5D6E-409C-BE32-E72D297353CC}">
                <c16:uniqueId val="{000007F5-8277-4579-A7DD-BBBE8E2BB0F4}"/>
              </c:ext>
            </c:extLst>
          </c:dPt>
          <c:dPt>
            <c:idx val="10"/>
            <c:invertIfNegative val="0"/>
            <c:bubble3D val="0"/>
            <c:extLst>
              <c:ext xmlns:c16="http://schemas.microsoft.com/office/drawing/2014/chart" uri="{C3380CC4-5D6E-409C-BE32-E72D297353CC}">
                <c16:uniqueId val="{000007F6-8277-4579-A7DD-BBBE8E2BB0F4}"/>
              </c:ext>
            </c:extLst>
          </c:dPt>
          <c:dPt>
            <c:idx val="11"/>
            <c:invertIfNegative val="0"/>
            <c:bubble3D val="0"/>
            <c:extLst>
              <c:ext xmlns:c16="http://schemas.microsoft.com/office/drawing/2014/chart" uri="{C3380CC4-5D6E-409C-BE32-E72D297353CC}">
                <c16:uniqueId val="{000007F7-8277-4579-A7DD-BBBE8E2BB0F4}"/>
              </c:ext>
            </c:extLst>
          </c:dPt>
          <c:dPt>
            <c:idx val="12"/>
            <c:invertIfNegative val="0"/>
            <c:bubble3D val="0"/>
            <c:extLst>
              <c:ext xmlns:c16="http://schemas.microsoft.com/office/drawing/2014/chart" uri="{C3380CC4-5D6E-409C-BE32-E72D297353CC}">
                <c16:uniqueId val="{000007F8-8277-4579-A7DD-BBBE8E2BB0F4}"/>
              </c:ext>
            </c:extLst>
          </c:dPt>
          <c:dPt>
            <c:idx val="13"/>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7FA-8277-4579-A7DD-BBBE8E2BB0F4}"/>
              </c:ext>
            </c:extLst>
          </c:dPt>
          <c:dPt>
            <c:idx val="14"/>
            <c:invertIfNegative val="0"/>
            <c:bubble3D val="0"/>
            <c:extLst>
              <c:ext xmlns:c16="http://schemas.microsoft.com/office/drawing/2014/chart" uri="{C3380CC4-5D6E-409C-BE32-E72D297353CC}">
                <c16:uniqueId val="{000007FB-8277-4579-A7DD-BBBE8E2BB0F4}"/>
              </c:ext>
            </c:extLst>
          </c:dPt>
          <c:dPt>
            <c:idx val="15"/>
            <c:invertIfNegative val="0"/>
            <c:bubble3D val="0"/>
            <c:extLst>
              <c:ext xmlns:c16="http://schemas.microsoft.com/office/drawing/2014/chart" uri="{C3380CC4-5D6E-409C-BE32-E72D297353CC}">
                <c16:uniqueId val="{000007FC-8277-4579-A7DD-BBBE8E2BB0F4}"/>
              </c:ext>
            </c:extLst>
          </c:dPt>
          <c:dPt>
            <c:idx val="16"/>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7FE-8277-4579-A7DD-BBBE8E2BB0F4}"/>
              </c:ext>
            </c:extLst>
          </c:dPt>
          <c:dPt>
            <c:idx val="17"/>
            <c:invertIfNegative val="0"/>
            <c:bubble3D val="0"/>
            <c:extLst>
              <c:ext xmlns:c16="http://schemas.microsoft.com/office/drawing/2014/chart" uri="{C3380CC4-5D6E-409C-BE32-E72D297353CC}">
                <c16:uniqueId val="{000007FF-8277-4579-A7DD-BBBE8E2BB0F4}"/>
              </c:ext>
            </c:extLst>
          </c:dPt>
          <c:dPt>
            <c:idx val="18"/>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801-8277-4579-A7DD-BBBE8E2BB0F4}"/>
              </c:ext>
            </c:extLst>
          </c:dPt>
          <c:dPt>
            <c:idx val="19"/>
            <c:invertIfNegative val="0"/>
            <c:bubble3D val="0"/>
            <c:extLst>
              <c:ext xmlns:c16="http://schemas.microsoft.com/office/drawing/2014/chart" uri="{C3380CC4-5D6E-409C-BE32-E72D297353CC}">
                <c16:uniqueId val="{00000802-8277-4579-A7DD-BBBE8E2BB0F4}"/>
              </c:ext>
            </c:extLst>
          </c:dPt>
          <c:dPt>
            <c:idx val="20"/>
            <c:invertIfNegative val="0"/>
            <c:bubble3D val="0"/>
            <c:extLst>
              <c:ext xmlns:c16="http://schemas.microsoft.com/office/drawing/2014/chart" uri="{C3380CC4-5D6E-409C-BE32-E72D297353CC}">
                <c16:uniqueId val="{00000803-8277-4579-A7DD-BBBE8E2BB0F4}"/>
              </c:ext>
            </c:extLst>
          </c:dPt>
          <c:dPt>
            <c:idx val="21"/>
            <c:invertIfNegative val="0"/>
            <c:bubble3D val="0"/>
            <c:extLst>
              <c:ext xmlns:c16="http://schemas.microsoft.com/office/drawing/2014/chart" uri="{C3380CC4-5D6E-409C-BE32-E72D297353CC}">
                <c16:uniqueId val="{00000804-8277-4579-A7DD-BBBE8E2BB0F4}"/>
              </c:ext>
            </c:extLst>
          </c:dPt>
          <c:dPt>
            <c:idx val="22"/>
            <c:invertIfNegative val="0"/>
            <c:bubble3D val="0"/>
            <c:extLst>
              <c:ext xmlns:c16="http://schemas.microsoft.com/office/drawing/2014/chart" uri="{C3380CC4-5D6E-409C-BE32-E72D297353CC}">
                <c16:uniqueId val="{00000805-8277-4579-A7DD-BBBE8E2BB0F4}"/>
              </c:ext>
            </c:extLst>
          </c:dPt>
          <c:dPt>
            <c:idx val="23"/>
            <c:invertIfNegative val="0"/>
            <c:bubble3D val="0"/>
            <c:extLst>
              <c:ext xmlns:c16="http://schemas.microsoft.com/office/drawing/2014/chart" uri="{C3380CC4-5D6E-409C-BE32-E72D297353CC}">
                <c16:uniqueId val="{00000806-8277-4579-A7DD-BBBE8E2BB0F4}"/>
              </c:ext>
            </c:extLst>
          </c:dPt>
          <c:dPt>
            <c:idx val="24"/>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808-8277-4579-A7DD-BBBE8E2BB0F4}"/>
              </c:ext>
            </c:extLst>
          </c:dPt>
          <c:dPt>
            <c:idx val="25"/>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80A-8277-4579-A7DD-BBBE8E2BB0F4}"/>
              </c:ext>
            </c:extLst>
          </c:dPt>
          <c:dPt>
            <c:idx val="26"/>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80C-8277-4579-A7DD-BBBE8E2BB0F4}"/>
              </c:ext>
            </c:extLst>
          </c:dPt>
          <c:dPt>
            <c:idx val="27"/>
            <c:invertIfNegative val="0"/>
            <c:bubble3D val="0"/>
            <c:extLst>
              <c:ext xmlns:c16="http://schemas.microsoft.com/office/drawing/2014/chart" uri="{C3380CC4-5D6E-409C-BE32-E72D297353CC}">
                <c16:uniqueId val="{0000080D-8277-4579-A7DD-BBBE8E2BB0F4}"/>
              </c:ext>
            </c:extLst>
          </c:dPt>
          <c:dPt>
            <c:idx val="28"/>
            <c:invertIfNegative val="0"/>
            <c:bubble3D val="0"/>
            <c:spPr>
              <a:pattFill prst="smCheck">
                <a:fgClr>
                  <a:srgbClr val="FF5050"/>
                </a:fgClr>
                <a:bgClr>
                  <a:srgbClr val="FFFFFF"/>
                </a:bgClr>
              </a:pattFill>
              <a:ln w="9525">
                <a:solidFill>
                  <a:schemeClr val="bg1">
                    <a:lumMod val="75000"/>
                  </a:schemeClr>
                </a:solidFill>
              </a:ln>
              <a:effectLst/>
            </c:spPr>
            <c:extLst>
              <c:ext xmlns:c16="http://schemas.microsoft.com/office/drawing/2014/chart" uri="{C3380CC4-5D6E-409C-BE32-E72D297353CC}">
                <c16:uniqueId val="{0000080F-8277-4579-A7DD-BBBE8E2BB0F4}"/>
              </c:ext>
            </c:extLst>
          </c:dPt>
          <c:dPt>
            <c:idx val="29"/>
            <c:invertIfNegative val="0"/>
            <c:bubble3D val="0"/>
            <c:spPr>
              <a:pattFill prst="dkVert">
                <a:fgClr>
                  <a:srgbClr val="9DC3E6"/>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810-8277-4579-A7DD-BBBE8E2BB0F4}"/>
              </c:ext>
            </c:extLst>
          </c:dPt>
          <c:dPt>
            <c:idx val="30"/>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811-8277-4579-A7DD-BBBE8E2BB0F4}"/>
              </c:ext>
            </c:extLst>
          </c:dPt>
          <c:dPt>
            <c:idx val="31"/>
            <c:invertIfNegative val="0"/>
            <c:bubble3D val="0"/>
            <c:extLst>
              <c:ext xmlns:c16="http://schemas.microsoft.com/office/drawing/2014/chart" uri="{C3380CC4-5D6E-409C-BE32-E72D297353CC}">
                <c16:uniqueId val="{00000812-8277-4579-A7DD-BBBE8E2BB0F4}"/>
              </c:ext>
            </c:extLst>
          </c:dPt>
          <c:dPt>
            <c:idx val="32"/>
            <c:invertIfNegative val="0"/>
            <c:bubble3D val="0"/>
            <c:extLst>
              <c:ext xmlns:c16="http://schemas.microsoft.com/office/drawing/2014/chart" uri="{C3380CC4-5D6E-409C-BE32-E72D297353CC}">
                <c16:uniqueId val="{00000813-8277-4579-A7DD-BBBE8E2BB0F4}"/>
              </c:ext>
            </c:extLst>
          </c:dPt>
          <c:dPt>
            <c:idx val="33"/>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815-8277-4579-A7DD-BBBE8E2BB0F4}"/>
              </c:ext>
            </c:extLst>
          </c:dPt>
          <c:dPt>
            <c:idx val="34"/>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817-8277-4579-A7DD-BBBE8E2BB0F4}"/>
              </c:ext>
            </c:extLst>
          </c:dPt>
          <c:dPt>
            <c:idx val="35"/>
            <c:invertIfNegative val="0"/>
            <c:bubble3D val="0"/>
            <c:spPr>
              <a:pattFill prst="dkVert">
                <a:fgClr>
                  <a:srgbClr val="FFFFFF"/>
                </a:fgClr>
                <a:bgClr>
                  <a:srgbClr val="9DC3E6"/>
                </a:bgClr>
              </a:pattFill>
              <a:ln w="9525">
                <a:solidFill>
                  <a:schemeClr val="bg1">
                    <a:lumMod val="75000"/>
                  </a:schemeClr>
                </a:solidFill>
              </a:ln>
              <a:effectLst/>
            </c:spPr>
            <c:extLst>
              <c:ext xmlns:c16="http://schemas.microsoft.com/office/drawing/2014/chart" uri="{C3380CC4-5D6E-409C-BE32-E72D297353CC}">
                <c16:uniqueId val="{00000818-8277-4579-A7DD-BBBE8E2BB0F4}"/>
              </c:ext>
            </c:extLst>
          </c:dPt>
          <c:dPt>
            <c:idx val="36"/>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819-8277-4579-A7DD-BBBE8E2BB0F4}"/>
              </c:ext>
            </c:extLst>
          </c:dPt>
          <c:dPt>
            <c:idx val="37"/>
            <c:invertIfNegative val="0"/>
            <c:bubble3D val="0"/>
            <c:extLst>
              <c:ext xmlns:c16="http://schemas.microsoft.com/office/drawing/2014/chart" uri="{C3380CC4-5D6E-409C-BE32-E72D297353CC}">
                <c16:uniqueId val="{0000081A-8277-4579-A7DD-BBBE8E2BB0F4}"/>
              </c:ext>
            </c:extLst>
          </c:dPt>
          <c:dPt>
            <c:idx val="38"/>
            <c:invertIfNegative val="0"/>
            <c:bubble3D val="0"/>
            <c:extLst>
              <c:ext xmlns:c16="http://schemas.microsoft.com/office/drawing/2014/chart" uri="{C3380CC4-5D6E-409C-BE32-E72D297353CC}">
                <c16:uniqueId val="{0000081B-8277-4579-A7DD-BBBE8E2BB0F4}"/>
              </c:ext>
            </c:extLst>
          </c:dPt>
          <c:dPt>
            <c:idx val="39"/>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81C-8277-4579-A7DD-BBBE8E2BB0F4}"/>
              </c:ext>
            </c:extLst>
          </c:dPt>
          <c:dPt>
            <c:idx val="40"/>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81D-8277-4579-A7DD-BBBE8E2BB0F4}"/>
              </c:ext>
            </c:extLst>
          </c:dPt>
          <c:dPt>
            <c:idx val="41"/>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81F-8277-4579-A7DD-BBBE8E2BB0F4}"/>
              </c:ext>
            </c:extLst>
          </c:dPt>
          <c:dPt>
            <c:idx val="42"/>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820-8277-4579-A7DD-BBBE8E2BB0F4}"/>
              </c:ext>
            </c:extLst>
          </c:dPt>
          <c:dPt>
            <c:idx val="43"/>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821-8277-4579-A7DD-BBBE8E2BB0F4}"/>
              </c:ext>
            </c:extLst>
          </c:dPt>
          <c:dPt>
            <c:idx val="44"/>
            <c:invertIfNegative val="0"/>
            <c:bubble3D val="0"/>
            <c:spPr>
              <a:pattFill prst="smCheck">
                <a:fgClr>
                  <a:srgbClr val="FF5050"/>
                </a:fgClr>
                <a:bgClr>
                  <a:srgbClr val="FFFFFF"/>
                </a:bgClr>
              </a:pattFill>
              <a:ln w="9525">
                <a:solidFill>
                  <a:schemeClr val="bg1">
                    <a:lumMod val="75000"/>
                  </a:schemeClr>
                </a:solidFill>
              </a:ln>
              <a:effectLst/>
            </c:spPr>
            <c:extLst>
              <c:ext xmlns:c16="http://schemas.microsoft.com/office/drawing/2014/chart" uri="{C3380CC4-5D6E-409C-BE32-E72D297353CC}">
                <c16:uniqueId val="{00000823-8277-4579-A7DD-BBBE8E2BB0F4}"/>
              </c:ext>
            </c:extLst>
          </c:dPt>
          <c:dPt>
            <c:idx val="45"/>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824-8277-4579-A7DD-BBBE8E2BB0F4}"/>
              </c:ext>
            </c:extLst>
          </c:dPt>
          <c:dPt>
            <c:idx val="46"/>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826-8277-4579-A7DD-BBBE8E2BB0F4}"/>
              </c:ext>
            </c:extLst>
          </c:dPt>
          <c:dLbls>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'【本】全国からみた（外国人）_P8'!$V$7:$V$53</c:f>
              <c:numCache>
                <c:formatCode>0.0%</c:formatCode>
                <c:ptCount val="47"/>
                <c:pt idx="0">
                  <c:v>0.28274503985648969</c:v>
                </c:pt>
                <c:pt idx="1">
                  <c:v>0.20716566158212132</c:v>
                </c:pt>
                <c:pt idx="2">
                  <c:v>0.23586572438162545</c:v>
                </c:pt>
                <c:pt idx="3">
                  <c:v>0.25202976995940463</c:v>
                </c:pt>
                <c:pt idx="4">
                  <c:v>0.14126712328767124</c:v>
                </c:pt>
                <c:pt idx="5">
                  <c:v>0.23604757548032937</c:v>
                </c:pt>
                <c:pt idx="6">
                  <c:v>0.28109854604200324</c:v>
                </c:pt>
                <c:pt idx="7">
                  <c:v>0.15542995559144127</c:v>
                </c:pt>
                <c:pt idx="8">
                  <c:v>0.18419259595730184</c:v>
                </c:pt>
                <c:pt idx="9">
                  <c:v>0.21517241379310345</c:v>
                </c:pt>
                <c:pt idx="10">
                  <c:v>0.12585812356979406</c:v>
                </c:pt>
                <c:pt idx="11">
                  <c:v>0.23602713745656353</c:v>
                </c:pt>
                <c:pt idx="12">
                  <c:v>0.17756642302818992</c:v>
                </c:pt>
                <c:pt idx="13">
                  <c:v>0.27418447694038245</c:v>
                </c:pt>
                <c:pt idx="14">
                  <c:v>0.22661304423850323</c:v>
                </c:pt>
                <c:pt idx="15">
                  <c:v>0.19716548561900793</c:v>
                </c:pt>
                <c:pt idx="16">
                  <c:v>0.20693498452012385</c:v>
                </c:pt>
                <c:pt idx="17">
                  <c:v>0.17423540315106581</c:v>
                </c:pt>
                <c:pt idx="18">
                  <c:v>0.43322662726750388</c:v>
                </c:pt>
                <c:pt idx="19">
                  <c:v>0.31184503016830739</c:v>
                </c:pt>
                <c:pt idx="20">
                  <c:v>0.33694656488549618</c:v>
                </c:pt>
                <c:pt idx="21">
                  <c:v>0.26838966202783299</c:v>
                </c:pt>
                <c:pt idx="22">
                  <c:v>0.34726826680811562</c:v>
                </c:pt>
                <c:pt idx="23">
                  <c:v>0.23846345722125217</c:v>
                </c:pt>
                <c:pt idx="24">
                  <c:v>0.18276333789329685</c:v>
                </c:pt>
                <c:pt idx="25">
                  <c:v>0.15402298850574714</c:v>
                </c:pt>
                <c:pt idx="26">
                  <c:v>0.25292845955306525</c:v>
                </c:pt>
                <c:pt idx="27">
                  <c:v>0.15115876859218264</c:v>
                </c:pt>
                <c:pt idx="28">
                  <c:v>0.14169821525148729</c:v>
                </c:pt>
                <c:pt idx="29">
                  <c:v>0.29090303232255915</c:v>
                </c:pt>
                <c:pt idx="30">
                  <c:v>0.14386792452830188</c:v>
                </c:pt>
                <c:pt idx="31">
                  <c:v>0.3280871670702179</c:v>
                </c:pt>
                <c:pt idx="32">
                  <c:v>0.23231283766400823</c:v>
                </c:pt>
                <c:pt idx="33">
                  <c:v>0.25784246238568198</c:v>
                </c:pt>
                <c:pt idx="34">
                  <c:v>0.41047854785478549</c:v>
                </c:pt>
                <c:pt idx="35">
                  <c:v>0.14830508474576271</c:v>
                </c:pt>
                <c:pt idx="36">
                  <c:v>0.18781334361743154</c:v>
                </c:pt>
                <c:pt idx="37">
                  <c:v>0.2462229481420988</c:v>
                </c:pt>
                <c:pt idx="38">
                  <c:v>0.29652042360060515</c:v>
                </c:pt>
                <c:pt idx="39">
                  <c:v>0.48636828353970235</c:v>
                </c:pt>
                <c:pt idx="40">
                  <c:v>0.27289156626506023</c:v>
                </c:pt>
                <c:pt idx="41">
                  <c:v>0.33170515097690939</c:v>
                </c:pt>
                <c:pt idx="42">
                  <c:v>0.28212017586712262</c:v>
                </c:pt>
                <c:pt idx="43">
                  <c:v>0.52018482490272377</c:v>
                </c:pt>
                <c:pt idx="44">
                  <c:v>0.15820895522388059</c:v>
                </c:pt>
                <c:pt idx="45">
                  <c:v>0.16818526955201216</c:v>
                </c:pt>
                <c:pt idx="46">
                  <c:v>0.58751396128071487</c:v>
                </c:pt>
              </c:numCache>
            </c:numRef>
          </c:val>
          <c:extLst>
            <c:ext xmlns:c16="http://schemas.microsoft.com/office/drawing/2014/chart" uri="{C3380CC4-5D6E-409C-BE32-E72D297353CC}">
              <c16:uniqueId val="{00000827-8277-4579-A7DD-BBBE8E2BB0F4}"/>
            </c:ext>
          </c:extLst>
        </c:ser>
        <c:ser>
          <c:idx val="1"/>
          <c:order val="1"/>
          <c:tx>
            <c:strRef>
              <c:f>'【本】全国からみた（外国人）_P8'!$W$6</c:f>
              <c:strCache>
                <c:ptCount val="1"/>
                <c:pt idx="0">
                  <c:v>No.2</c:v>
                </c:pt>
              </c:strCache>
            </c:strRef>
          </c:tx>
          <c:spPr>
            <a:pattFill prst="pct6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2A-8277-4579-A7DD-BBBE8E2BB0F4}"/>
              </c:ext>
            </c:extLst>
          </c:dPt>
          <c:dPt>
            <c:idx val="1"/>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2C-8277-4579-A7DD-BBBE8E2BB0F4}"/>
              </c:ext>
            </c:extLst>
          </c:dPt>
          <c:dPt>
            <c:idx val="2"/>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2E-8277-4579-A7DD-BBBE8E2BB0F4}"/>
              </c:ext>
            </c:extLst>
          </c:dPt>
          <c:dPt>
            <c:idx val="3"/>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30-8277-4579-A7DD-BBBE8E2BB0F4}"/>
              </c:ext>
            </c:extLst>
          </c:dPt>
          <c:dPt>
            <c:idx val="4"/>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32-8277-4579-A7DD-BBBE8E2BB0F4}"/>
              </c:ext>
            </c:extLst>
          </c:dPt>
          <c:dPt>
            <c:idx val="5"/>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34-8277-4579-A7DD-BBBE8E2BB0F4}"/>
              </c:ext>
            </c:extLst>
          </c:dPt>
          <c:dPt>
            <c:idx val="6"/>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35-8277-4579-A7DD-BBBE8E2BB0F4}"/>
              </c:ext>
            </c:extLst>
          </c:dPt>
          <c:dPt>
            <c:idx val="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37-8277-4579-A7DD-BBBE8E2BB0F4}"/>
              </c:ext>
            </c:extLst>
          </c:dPt>
          <c:dPt>
            <c:idx val="8"/>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38-8277-4579-A7DD-BBBE8E2BB0F4}"/>
              </c:ext>
            </c:extLst>
          </c:dPt>
          <c:dPt>
            <c:idx val="9"/>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39-8277-4579-A7DD-BBBE8E2BB0F4}"/>
              </c:ext>
            </c:extLst>
          </c:dPt>
          <c:dPt>
            <c:idx val="10"/>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3A-8277-4579-A7DD-BBBE8E2BB0F4}"/>
              </c:ext>
            </c:extLst>
          </c:dPt>
          <c:dPt>
            <c:idx val="11"/>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3C-8277-4579-A7DD-BBBE8E2BB0F4}"/>
              </c:ext>
            </c:extLst>
          </c:dPt>
          <c:dPt>
            <c:idx val="12"/>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3D-8277-4579-A7DD-BBBE8E2BB0F4}"/>
              </c:ext>
            </c:extLst>
          </c:dPt>
          <c:dPt>
            <c:idx val="13"/>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83F-8277-4579-A7DD-BBBE8E2BB0F4}"/>
              </c:ext>
            </c:extLst>
          </c:dPt>
          <c:dPt>
            <c:idx val="1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1-8277-4579-A7DD-BBBE8E2BB0F4}"/>
              </c:ext>
            </c:extLst>
          </c:dPt>
          <c:dPt>
            <c:idx val="1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2-8277-4579-A7DD-BBBE8E2BB0F4}"/>
              </c:ext>
            </c:extLst>
          </c:dPt>
          <c:dPt>
            <c:idx val="16"/>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44-8277-4579-A7DD-BBBE8E2BB0F4}"/>
              </c:ext>
            </c:extLst>
          </c:dPt>
          <c:dPt>
            <c:idx val="1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5-8277-4579-A7DD-BBBE8E2BB0F4}"/>
              </c:ext>
            </c:extLst>
          </c:dPt>
          <c:dPt>
            <c:idx val="18"/>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7-8277-4579-A7DD-BBBE8E2BB0F4}"/>
              </c:ext>
            </c:extLst>
          </c:dPt>
          <c:dPt>
            <c:idx val="1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8-8277-4579-A7DD-BBBE8E2BB0F4}"/>
              </c:ext>
            </c:extLst>
          </c:dPt>
          <c:dPt>
            <c:idx val="2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9-8277-4579-A7DD-BBBE8E2BB0F4}"/>
              </c:ext>
            </c:extLst>
          </c:dPt>
          <c:dPt>
            <c:idx val="21"/>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4A-8277-4579-A7DD-BBBE8E2BB0F4}"/>
              </c:ext>
            </c:extLst>
          </c:dPt>
          <c:dPt>
            <c:idx val="22"/>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B-8277-4579-A7DD-BBBE8E2BB0F4}"/>
              </c:ext>
            </c:extLst>
          </c:dPt>
          <c:dPt>
            <c:idx val="2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C-8277-4579-A7DD-BBBE8E2BB0F4}"/>
              </c:ext>
            </c:extLst>
          </c:dPt>
          <c:dPt>
            <c:idx val="24"/>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4E-8277-4579-A7DD-BBBE8E2BB0F4}"/>
              </c:ext>
            </c:extLst>
          </c:dPt>
          <c:dPt>
            <c:idx val="25"/>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850-8277-4579-A7DD-BBBE8E2BB0F4}"/>
              </c:ext>
            </c:extLst>
          </c:dPt>
          <c:dPt>
            <c:idx val="26"/>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852-8277-4579-A7DD-BBBE8E2BB0F4}"/>
              </c:ext>
            </c:extLst>
          </c:dPt>
          <c:dPt>
            <c:idx val="27"/>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53-8277-4579-A7DD-BBBE8E2BB0F4}"/>
              </c:ext>
            </c:extLst>
          </c:dPt>
          <c:dPt>
            <c:idx val="28"/>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55-8277-4579-A7DD-BBBE8E2BB0F4}"/>
              </c:ext>
            </c:extLst>
          </c:dPt>
          <c:dPt>
            <c:idx val="29"/>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857-8277-4579-A7DD-BBBE8E2BB0F4}"/>
              </c:ext>
            </c:extLst>
          </c:dPt>
          <c:dPt>
            <c:idx val="30"/>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859-8277-4579-A7DD-BBBE8E2BB0F4}"/>
              </c:ext>
            </c:extLst>
          </c:dPt>
          <c:dPt>
            <c:idx val="31"/>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5A-8277-4579-A7DD-BBBE8E2BB0F4}"/>
              </c:ext>
            </c:extLst>
          </c:dPt>
          <c:dPt>
            <c:idx val="32"/>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5B-8277-4579-A7DD-BBBE8E2BB0F4}"/>
              </c:ext>
            </c:extLst>
          </c:dPt>
          <c:dPt>
            <c:idx val="3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5D-8277-4579-A7DD-BBBE8E2BB0F4}"/>
              </c:ext>
            </c:extLst>
          </c:dPt>
          <c:dPt>
            <c:idx val="3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85F-8277-4579-A7DD-BBBE8E2BB0F4}"/>
              </c:ext>
            </c:extLst>
          </c:dPt>
          <c:dPt>
            <c:idx val="35"/>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61-8277-4579-A7DD-BBBE8E2BB0F4}"/>
              </c:ext>
            </c:extLst>
          </c:dPt>
          <c:dPt>
            <c:idx val="36"/>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863-8277-4579-A7DD-BBBE8E2BB0F4}"/>
              </c:ext>
            </c:extLst>
          </c:dPt>
          <c:dPt>
            <c:idx val="37"/>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64-8277-4579-A7DD-BBBE8E2BB0F4}"/>
              </c:ext>
            </c:extLst>
          </c:dPt>
          <c:dPt>
            <c:idx val="38"/>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66-8277-4579-A7DD-BBBE8E2BB0F4}"/>
              </c:ext>
            </c:extLst>
          </c:dPt>
          <c:dPt>
            <c:idx val="39"/>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868-8277-4579-A7DD-BBBE8E2BB0F4}"/>
              </c:ext>
            </c:extLst>
          </c:dPt>
          <c:dPt>
            <c:idx val="40"/>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86A-8277-4579-A7DD-BBBE8E2BB0F4}"/>
              </c:ext>
            </c:extLst>
          </c:dPt>
          <c:dPt>
            <c:idx val="41"/>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6C-8277-4579-A7DD-BBBE8E2BB0F4}"/>
              </c:ext>
            </c:extLst>
          </c:dPt>
          <c:dPt>
            <c:idx val="42"/>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86E-8277-4579-A7DD-BBBE8E2BB0F4}"/>
              </c:ext>
            </c:extLst>
          </c:dPt>
          <c:dPt>
            <c:idx val="4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870-8277-4579-A7DD-BBBE8E2BB0F4}"/>
              </c:ext>
            </c:extLst>
          </c:dPt>
          <c:dPt>
            <c:idx val="44"/>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72-8277-4579-A7DD-BBBE8E2BB0F4}"/>
              </c:ext>
            </c:extLst>
          </c:dPt>
          <c:dPt>
            <c:idx val="45"/>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874-8277-4579-A7DD-BBBE8E2BB0F4}"/>
              </c:ext>
            </c:extLst>
          </c:dPt>
          <c:dPt>
            <c:idx val="46"/>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75-8277-4579-A7DD-BBBE8E2BB0F4}"/>
              </c:ext>
            </c:extLst>
          </c:dPt>
          <c:dLbls>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'【本】全国からみた（外国人）_P8'!$W$7:$W$53</c:f>
              <c:numCache>
                <c:formatCode>0.0%</c:formatCode>
                <c:ptCount val="47"/>
                <c:pt idx="0">
                  <c:v>0.19032653997113608</c:v>
                </c:pt>
                <c:pt idx="1">
                  <c:v>0.18268889677190492</c:v>
                </c:pt>
                <c:pt idx="2">
                  <c:v>0.11925795053003534</c:v>
                </c:pt>
                <c:pt idx="3">
                  <c:v>0.14445196211096076</c:v>
                </c:pt>
                <c:pt idx="4">
                  <c:v>0.1172945205479452</c:v>
                </c:pt>
                <c:pt idx="5">
                  <c:v>0.14272644098810613</c:v>
                </c:pt>
                <c:pt idx="6">
                  <c:v>9.4668820678513732E-2</c:v>
                </c:pt>
                <c:pt idx="7">
                  <c:v>0.13383124747678643</c:v>
                </c:pt>
                <c:pt idx="8">
                  <c:v>0.15262321144674085</c:v>
                </c:pt>
                <c:pt idx="9">
                  <c:v>0.14317241379310344</c:v>
                </c:pt>
                <c:pt idx="10">
                  <c:v>0.12013729977116705</c:v>
                </c:pt>
                <c:pt idx="11">
                  <c:v>0.15394014994335756</c:v>
                </c:pt>
                <c:pt idx="12">
                  <c:v>0.16061480063761843</c:v>
                </c:pt>
                <c:pt idx="13">
                  <c:v>0.13602145885610453</c:v>
                </c:pt>
                <c:pt idx="14">
                  <c:v>0.11610421402343067</c:v>
                </c:pt>
                <c:pt idx="15">
                  <c:v>0.10004168403501459</c:v>
                </c:pt>
                <c:pt idx="16">
                  <c:v>0.16309597523219815</c:v>
                </c:pt>
                <c:pt idx="17">
                  <c:v>6.5801668211306771E-2</c:v>
                </c:pt>
                <c:pt idx="18">
                  <c:v>0.14544857588442911</c:v>
                </c:pt>
                <c:pt idx="19">
                  <c:v>0.15520800254048905</c:v>
                </c:pt>
                <c:pt idx="20">
                  <c:v>0.10610687022900764</c:v>
                </c:pt>
                <c:pt idx="21">
                  <c:v>9.7654075546719676E-2</c:v>
                </c:pt>
                <c:pt idx="22">
                  <c:v>8.881448083808513E-2</c:v>
                </c:pt>
                <c:pt idx="23">
                  <c:v>0.1282115240708406</c:v>
                </c:pt>
                <c:pt idx="24">
                  <c:v>0.15868673050615595</c:v>
                </c:pt>
                <c:pt idx="25">
                  <c:v>0.13426188866351138</c:v>
                </c:pt>
                <c:pt idx="26">
                  <c:v>0.19621230504511261</c:v>
                </c:pt>
                <c:pt idx="27">
                  <c:v>0.15098581805603598</c:v>
                </c:pt>
                <c:pt idx="28">
                  <c:v>0.11681990265008113</c:v>
                </c:pt>
                <c:pt idx="29">
                  <c:v>0.23692102632455847</c:v>
                </c:pt>
                <c:pt idx="30">
                  <c:v>0.12971698113207547</c:v>
                </c:pt>
                <c:pt idx="31">
                  <c:v>0.11743341404358354</c:v>
                </c:pt>
                <c:pt idx="32">
                  <c:v>0.11808592745047594</c:v>
                </c:pt>
                <c:pt idx="33">
                  <c:v>0.13226472612842954</c:v>
                </c:pt>
                <c:pt idx="34">
                  <c:v>0.14191419141914191</c:v>
                </c:pt>
                <c:pt idx="35">
                  <c:v>0.11440677966101695</c:v>
                </c:pt>
                <c:pt idx="36">
                  <c:v>0.11685306594677979</c:v>
                </c:pt>
                <c:pt idx="37">
                  <c:v>8.4932625561453659E-2</c:v>
                </c:pt>
                <c:pt idx="38">
                  <c:v>0.14220877458396369</c:v>
                </c:pt>
                <c:pt idx="39">
                  <c:v>0.13590063993335605</c:v>
                </c:pt>
                <c:pt idx="40">
                  <c:v>0.16204819277108434</c:v>
                </c:pt>
                <c:pt idx="41">
                  <c:v>0.12799733570159857</c:v>
                </c:pt>
                <c:pt idx="42">
                  <c:v>0.18490473864191501</c:v>
                </c:pt>
                <c:pt idx="43">
                  <c:v>0.15126459143968871</c:v>
                </c:pt>
                <c:pt idx="44">
                  <c:v>0.14925373134328357</c:v>
                </c:pt>
                <c:pt idx="45">
                  <c:v>0.15527714502657555</c:v>
                </c:pt>
                <c:pt idx="46">
                  <c:v>7.452997021593448E-2</c:v>
                </c:pt>
              </c:numCache>
            </c:numRef>
          </c:val>
          <c:extLst>
            <c:ext xmlns:c16="http://schemas.microsoft.com/office/drawing/2014/chart" uri="{C3380CC4-5D6E-409C-BE32-E72D297353CC}">
              <c16:uniqueId val="{00000876-8277-4579-A7DD-BBBE8E2BB0F4}"/>
            </c:ext>
          </c:extLst>
        </c:ser>
        <c:ser>
          <c:idx val="2"/>
          <c:order val="2"/>
          <c:tx>
            <c:strRef>
              <c:f>'【本】全国からみた（外国人）_P8'!$X$6</c:f>
              <c:strCache>
                <c:ptCount val="1"/>
                <c:pt idx="0">
                  <c:v>No.3</c:v>
                </c:pt>
              </c:strCache>
            </c:strRef>
          </c:tx>
          <c:spPr>
            <a:pattFill prst="pct2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79-8277-4579-A7DD-BBBE8E2BB0F4}"/>
              </c:ext>
            </c:extLst>
          </c:dPt>
          <c:dPt>
            <c:idx val="1"/>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7A-8277-4579-A7DD-BBBE8E2BB0F4}"/>
              </c:ext>
            </c:extLst>
          </c:dPt>
          <c:dPt>
            <c:idx val="2"/>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7B-8277-4579-A7DD-BBBE8E2BB0F4}"/>
              </c:ext>
            </c:extLst>
          </c:dPt>
          <c:dPt>
            <c:idx val="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7C-8277-4579-A7DD-BBBE8E2BB0F4}"/>
              </c:ext>
            </c:extLst>
          </c:dPt>
          <c:dPt>
            <c:idx val="4"/>
            <c:invertIfNegative val="0"/>
            <c:bubble3D val="0"/>
            <c:extLst>
              <c:ext xmlns:c16="http://schemas.microsoft.com/office/drawing/2014/chart" uri="{C3380CC4-5D6E-409C-BE32-E72D297353CC}">
                <c16:uniqueId val="{0000087E-8277-4579-A7DD-BBBE8E2BB0F4}"/>
              </c:ext>
            </c:extLst>
          </c:dPt>
          <c:dPt>
            <c:idx val="5"/>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80-8277-4579-A7DD-BBBE8E2BB0F4}"/>
              </c:ext>
            </c:extLst>
          </c:dPt>
          <c:dPt>
            <c:idx val="6"/>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82-8277-4579-A7DD-BBBE8E2BB0F4}"/>
              </c:ext>
            </c:extLst>
          </c:dPt>
          <c:dPt>
            <c:idx val="7"/>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83-8277-4579-A7DD-BBBE8E2BB0F4}"/>
              </c:ext>
            </c:extLst>
          </c:dPt>
          <c:dPt>
            <c:idx val="8"/>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85-8277-4579-A7DD-BBBE8E2BB0F4}"/>
              </c:ext>
            </c:extLst>
          </c:dPt>
          <c:dPt>
            <c:idx val="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87-8277-4579-A7DD-BBBE8E2BB0F4}"/>
              </c:ext>
            </c:extLst>
          </c:dPt>
          <c:dPt>
            <c:idx val="10"/>
            <c:invertIfNegative val="0"/>
            <c:bubble3D val="0"/>
            <c:extLst>
              <c:ext xmlns:c16="http://schemas.microsoft.com/office/drawing/2014/chart" uri="{C3380CC4-5D6E-409C-BE32-E72D297353CC}">
                <c16:uniqueId val="{00000889-8277-4579-A7DD-BBBE8E2BB0F4}"/>
              </c:ext>
            </c:extLst>
          </c:dPt>
          <c:dPt>
            <c:idx val="11"/>
            <c:invertIfNegative val="0"/>
            <c:bubble3D val="0"/>
            <c:extLst>
              <c:ext xmlns:c16="http://schemas.microsoft.com/office/drawing/2014/chart" uri="{C3380CC4-5D6E-409C-BE32-E72D297353CC}">
                <c16:uniqueId val="{0000088A-8277-4579-A7DD-BBBE8E2BB0F4}"/>
              </c:ext>
            </c:extLst>
          </c:dPt>
          <c:dPt>
            <c:idx val="12"/>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8C-8277-4579-A7DD-BBBE8E2BB0F4}"/>
              </c:ext>
            </c:extLst>
          </c:dPt>
          <c:dPt>
            <c:idx val="1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8E-8277-4579-A7DD-BBBE8E2BB0F4}"/>
              </c:ext>
            </c:extLst>
          </c:dPt>
          <c:dPt>
            <c:idx val="14"/>
            <c:invertIfNegative val="0"/>
            <c:bubble3D val="0"/>
            <c:extLst>
              <c:ext xmlns:c16="http://schemas.microsoft.com/office/drawing/2014/chart" uri="{C3380CC4-5D6E-409C-BE32-E72D297353CC}">
                <c16:uniqueId val="{00000890-8277-4579-A7DD-BBBE8E2BB0F4}"/>
              </c:ext>
            </c:extLst>
          </c:dPt>
          <c:dPt>
            <c:idx val="15"/>
            <c:invertIfNegative val="0"/>
            <c:bubble3D val="0"/>
            <c:extLst>
              <c:ext xmlns:c16="http://schemas.microsoft.com/office/drawing/2014/chart" uri="{C3380CC4-5D6E-409C-BE32-E72D297353CC}">
                <c16:uniqueId val="{00000891-8277-4579-A7DD-BBBE8E2BB0F4}"/>
              </c:ext>
            </c:extLst>
          </c:dPt>
          <c:dPt>
            <c:idx val="16"/>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92-8277-4579-A7DD-BBBE8E2BB0F4}"/>
              </c:ext>
            </c:extLst>
          </c:dPt>
          <c:dPt>
            <c:idx val="17"/>
            <c:invertIfNegative val="0"/>
            <c:bubble3D val="0"/>
            <c:extLst>
              <c:ext xmlns:c16="http://schemas.microsoft.com/office/drawing/2014/chart" uri="{C3380CC4-5D6E-409C-BE32-E72D297353CC}">
                <c16:uniqueId val="{00000893-8277-4579-A7DD-BBBE8E2BB0F4}"/>
              </c:ext>
            </c:extLst>
          </c:dPt>
          <c:dPt>
            <c:idx val="18"/>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94-8277-4579-A7DD-BBBE8E2BB0F4}"/>
              </c:ext>
            </c:extLst>
          </c:dPt>
          <c:dPt>
            <c:idx val="19"/>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96-8277-4579-A7DD-BBBE8E2BB0F4}"/>
              </c:ext>
            </c:extLst>
          </c:dPt>
          <c:dPt>
            <c:idx val="2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98-8277-4579-A7DD-BBBE8E2BB0F4}"/>
              </c:ext>
            </c:extLst>
          </c:dPt>
          <c:dPt>
            <c:idx val="21"/>
            <c:invertIfNegative val="0"/>
            <c:bubble3D val="0"/>
            <c:extLst>
              <c:ext xmlns:c16="http://schemas.microsoft.com/office/drawing/2014/chart" uri="{C3380CC4-5D6E-409C-BE32-E72D297353CC}">
                <c16:uniqueId val="{00000899-8277-4579-A7DD-BBBE8E2BB0F4}"/>
              </c:ext>
            </c:extLst>
          </c:dPt>
          <c:dPt>
            <c:idx val="22"/>
            <c:invertIfNegative val="0"/>
            <c:bubble3D val="0"/>
            <c:extLst>
              <c:ext xmlns:c16="http://schemas.microsoft.com/office/drawing/2014/chart" uri="{C3380CC4-5D6E-409C-BE32-E72D297353CC}">
                <c16:uniqueId val="{0000089B-8277-4579-A7DD-BBBE8E2BB0F4}"/>
              </c:ext>
            </c:extLst>
          </c:dPt>
          <c:dPt>
            <c:idx val="23"/>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9D-8277-4579-A7DD-BBBE8E2BB0F4}"/>
              </c:ext>
            </c:extLst>
          </c:dPt>
          <c:dPt>
            <c:idx val="2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9F-8277-4579-A7DD-BBBE8E2BB0F4}"/>
              </c:ext>
            </c:extLst>
          </c:dPt>
          <c:dPt>
            <c:idx val="2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A0-8277-4579-A7DD-BBBE8E2BB0F4}"/>
              </c:ext>
            </c:extLst>
          </c:dPt>
          <c:dPt>
            <c:idx val="26"/>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A1-8277-4579-A7DD-BBBE8E2BB0F4}"/>
              </c:ext>
            </c:extLst>
          </c:dPt>
          <c:dPt>
            <c:idx val="27"/>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A3-8277-4579-A7DD-BBBE8E2BB0F4}"/>
              </c:ext>
            </c:extLst>
          </c:dPt>
          <c:dPt>
            <c:idx val="28"/>
            <c:invertIfNegative val="0"/>
            <c:bubble3D val="0"/>
            <c:extLst>
              <c:ext xmlns:c16="http://schemas.microsoft.com/office/drawing/2014/chart" uri="{C3380CC4-5D6E-409C-BE32-E72D297353CC}">
                <c16:uniqueId val="{000008A5-8277-4579-A7DD-BBBE8E2BB0F4}"/>
              </c:ext>
            </c:extLst>
          </c:dPt>
          <c:dPt>
            <c:idx val="29"/>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A7-8277-4579-A7DD-BBBE8E2BB0F4}"/>
              </c:ext>
            </c:extLst>
          </c:dPt>
          <c:dPt>
            <c:idx val="3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A9-8277-4579-A7DD-BBBE8E2BB0F4}"/>
              </c:ext>
            </c:extLst>
          </c:dPt>
          <c:dPt>
            <c:idx val="31"/>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AB-8277-4579-A7DD-BBBE8E2BB0F4}"/>
              </c:ext>
            </c:extLst>
          </c:dPt>
          <c:dPt>
            <c:idx val="32"/>
            <c:invertIfNegative val="0"/>
            <c:bubble3D val="0"/>
            <c:extLst>
              <c:ext xmlns:c16="http://schemas.microsoft.com/office/drawing/2014/chart" uri="{C3380CC4-5D6E-409C-BE32-E72D297353CC}">
                <c16:uniqueId val="{000008AD-8277-4579-A7DD-BBBE8E2BB0F4}"/>
              </c:ext>
            </c:extLst>
          </c:dPt>
          <c:dPt>
            <c:idx val="3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8AF-8277-4579-A7DD-BBBE8E2BB0F4}"/>
              </c:ext>
            </c:extLst>
          </c:dPt>
          <c:dPt>
            <c:idx val="34"/>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B0-8277-4579-A7DD-BBBE8E2BB0F4}"/>
              </c:ext>
            </c:extLst>
          </c:dPt>
          <c:dPt>
            <c:idx val="3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B1-8277-4579-A7DD-BBBE8E2BB0F4}"/>
              </c:ext>
            </c:extLst>
          </c:dPt>
          <c:dPt>
            <c:idx val="36"/>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B3-8277-4579-A7DD-BBBE8E2BB0F4}"/>
              </c:ext>
            </c:extLst>
          </c:dPt>
          <c:dPt>
            <c:idx val="37"/>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B5-8277-4579-A7DD-BBBE8E2BB0F4}"/>
              </c:ext>
            </c:extLst>
          </c:dPt>
          <c:dPt>
            <c:idx val="38"/>
            <c:invertIfNegative val="0"/>
            <c:bubble3D val="0"/>
            <c:extLst>
              <c:ext xmlns:c16="http://schemas.microsoft.com/office/drawing/2014/chart" uri="{C3380CC4-5D6E-409C-BE32-E72D297353CC}">
                <c16:uniqueId val="{000008B6-8277-4579-A7DD-BBBE8E2BB0F4}"/>
              </c:ext>
            </c:extLst>
          </c:dPt>
          <c:dPt>
            <c:idx val="3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B7-8277-4579-A7DD-BBBE8E2BB0F4}"/>
              </c:ext>
            </c:extLst>
          </c:dPt>
          <c:dPt>
            <c:idx val="4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B8-8277-4579-A7DD-BBBE8E2BB0F4}"/>
              </c:ext>
            </c:extLst>
          </c:dPt>
          <c:dPt>
            <c:idx val="41"/>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8BA-8277-4579-A7DD-BBBE8E2BB0F4}"/>
              </c:ext>
            </c:extLst>
          </c:dPt>
          <c:dPt>
            <c:idx val="42"/>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BC-8277-4579-A7DD-BBBE8E2BB0F4}"/>
              </c:ext>
            </c:extLst>
          </c:dPt>
          <c:dPt>
            <c:idx val="43"/>
            <c:invertIfNegative val="0"/>
            <c:bubble3D val="0"/>
            <c:spPr>
              <a:pattFill prst="dkVert">
                <a:fgClr>
                  <a:srgbClr val="9DC3E6"/>
                </a:fgClr>
                <a:bgClr>
                  <a:srgbClr val="FFFFFF"/>
                </a:bgClr>
              </a:pattFill>
              <a:ln>
                <a:solidFill>
                  <a:schemeClr val="bg1">
                    <a:lumMod val="75000"/>
                  </a:schemeClr>
                </a:solidFill>
              </a:ln>
              <a:effectLst/>
            </c:spPr>
            <c:extLst>
              <c:ext xmlns:c16="http://schemas.microsoft.com/office/drawing/2014/chart" uri="{C3380CC4-5D6E-409C-BE32-E72D297353CC}">
                <c16:uniqueId val="{000008BE-8277-4579-A7DD-BBBE8E2BB0F4}"/>
              </c:ext>
            </c:extLst>
          </c:dPt>
          <c:dPt>
            <c:idx val="44"/>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C0-8277-4579-A7DD-BBBE8E2BB0F4}"/>
              </c:ext>
            </c:extLst>
          </c:dPt>
          <c:dPt>
            <c:idx val="45"/>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C2-8277-4579-A7DD-BBBE8E2BB0F4}"/>
              </c:ext>
            </c:extLst>
          </c:dPt>
          <c:dPt>
            <c:idx val="46"/>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C4-8277-4579-A7DD-BBBE8E2BB0F4}"/>
              </c:ext>
            </c:extLst>
          </c:dPt>
          <c:dLbls>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'【本】全国からみた（外国人）_P8'!$X$7:$X$53</c:f>
              <c:numCache>
                <c:formatCode>0.0%</c:formatCode>
                <c:ptCount val="47"/>
                <c:pt idx="0">
                  <c:v>0.12222656829554497</c:v>
                </c:pt>
                <c:pt idx="1">
                  <c:v>0.12947853848882582</c:v>
                </c:pt>
                <c:pt idx="2">
                  <c:v>0.11395759717314488</c:v>
                </c:pt>
                <c:pt idx="3">
                  <c:v>8.7449255751014879E-2</c:v>
                </c:pt>
                <c:pt idx="4">
                  <c:v>0.10873287671232877</c:v>
                </c:pt>
                <c:pt idx="5">
                  <c:v>9.835315645013723E-2</c:v>
                </c:pt>
                <c:pt idx="6">
                  <c:v>7.2051696284329558E-2</c:v>
                </c:pt>
                <c:pt idx="7">
                  <c:v>0.11384739604360113</c:v>
                </c:pt>
                <c:pt idx="8">
                  <c:v>8.9711560299795601E-2</c:v>
                </c:pt>
                <c:pt idx="9">
                  <c:v>0.12468965517241379</c:v>
                </c:pt>
                <c:pt idx="10">
                  <c:v>0.11418764302059496</c:v>
                </c:pt>
                <c:pt idx="11">
                  <c:v>9.0016929088756789E-2</c:v>
                </c:pt>
                <c:pt idx="12">
                  <c:v>0.11703887730821244</c:v>
                </c:pt>
                <c:pt idx="13">
                  <c:v>9.0226702431426845E-2</c:v>
                </c:pt>
                <c:pt idx="14">
                  <c:v>0.10945969575100542</c:v>
                </c:pt>
                <c:pt idx="15">
                  <c:v>8.6702792830345973E-2</c:v>
                </c:pt>
                <c:pt idx="16">
                  <c:v>0.11975232198142415</c:v>
                </c:pt>
                <c:pt idx="17">
                  <c:v>5.7460611677479144E-2</c:v>
                </c:pt>
                <c:pt idx="18">
                  <c:v>0.10580316834933924</c:v>
                </c:pt>
                <c:pt idx="19">
                  <c:v>8.081930771673547E-2</c:v>
                </c:pt>
                <c:pt idx="20">
                  <c:v>9.8625954198473281E-2</c:v>
                </c:pt>
                <c:pt idx="21">
                  <c:v>8.8906560636182907E-2</c:v>
                </c:pt>
                <c:pt idx="22">
                  <c:v>8.510144543164036E-2</c:v>
                </c:pt>
                <c:pt idx="23">
                  <c:v>9.4038413569468696E-2</c:v>
                </c:pt>
                <c:pt idx="24">
                  <c:v>0.15102599179206566</c:v>
                </c:pt>
                <c:pt idx="25">
                  <c:v>0.11828713094433176</c:v>
                </c:pt>
                <c:pt idx="26">
                  <c:v>8.8350135668747651E-2</c:v>
                </c:pt>
                <c:pt idx="27">
                  <c:v>9.7111726046350738E-2</c:v>
                </c:pt>
                <c:pt idx="28">
                  <c:v>0.1141157382368848</c:v>
                </c:pt>
                <c:pt idx="29">
                  <c:v>8.0639786737754085E-2</c:v>
                </c:pt>
                <c:pt idx="30">
                  <c:v>0.1214622641509434</c:v>
                </c:pt>
                <c:pt idx="31">
                  <c:v>8.4745762711864403E-2</c:v>
                </c:pt>
                <c:pt idx="32">
                  <c:v>9.0043735528685359E-2</c:v>
                </c:pt>
                <c:pt idx="33">
                  <c:v>0.11800570360900776</c:v>
                </c:pt>
                <c:pt idx="34">
                  <c:v>0.10272277227722772</c:v>
                </c:pt>
                <c:pt idx="35">
                  <c:v>0.11101694915254237</c:v>
                </c:pt>
                <c:pt idx="36">
                  <c:v>0.10991129965291169</c:v>
                </c:pt>
                <c:pt idx="37">
                  <c:v>7.9216006533278885E-2</c:v>
                </c:pt>
                <c:pt idx="38">
                  <c:v>8.4720121028744322E-2</c:v>
                </c:pt>
                <c:pt idx="39">
                  <c:v>6.3766140330947782E-2</c:v>
                </c:pt>
                <c:pt idx="40">
                  <c:v>0.11746987951807229</c:v>
                </c:pt>
                <c:pt idx="41">
                  <c:v>9.0364120781527529E-2</c:v>
                </c:pt>
                <c:pt idx="42">
                  <c:v>0.12616023448949681</c:v>
                </c:pt>
                <c:pt idx="43">
                  <c:v>5.7717250324254218E-2</c:v>
                </c:pt>
                <c:pt idx="44">
                  <c:v>0.11393034825870647</c:v>
                </c:pt>
                <c:pt idx="45">
                  <c:v>0.1108580106302202</c:v>
                </c:pt>
                <c:pt idx="46">
                  <c:v>7.1621370067014148E-2</c:v>
                </c:pt>
              </c:numCache>
            </c:numRef>
          </c:val>
          <c:extLst>
            <c:ext xmlns:c16="http://schemas.microsoft.com/office/drawing/2014/chart" uri="{C3380CC4-5D6E-409C-BE32-E72D297353CC}">
              <c16:uniqueId val="{000008C5-8277-4579-A7DD-BBBE8E2BB0F4}"/>
            </c:ext>
          </c:extLst>
        </c:ser>
        <c:ser>
          <c:idx val="3"/>
          <c:order val="3"/>
          <c:tx>
            <c:strRef>
              <c:f>'【本】全国からみた（外国人）_P8'!$Y$6</c:f>
              <c:strCache>
                <c:ptCount val="1"/>
                <c:pt idx="0">
                  <c:v>No.4</c:v>
                </c:pt>
              </c:strCache>
            </c:strRef>
          </c:tx>
          <c:spPr>
            <a:pattFill prst="pct6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C8-8277-4579-A7DD-BBBE8E2BB0F4}"/>
              </c:ext>
            </c:extLst>
          </c:dPt>
          <c:dPt>
            <c:idx val="1"/>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C9-8277-4579-A7DD-BBBE8E2BB0F4}"/>
              </c:ext>
            </c:extLst>
          </c:dPt>
          <c:dPt>
            <c:idx val="2"/>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CB-8277-4579-A7DD-BBBE8E2BB0F4}"/>
              </c:ext>
            </c:extLst>
          </c:dPt>
          <c:dPt>
            <c:idx val="3"/>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CC-8277-4579-A7DD-BBBE8E2BB0F4}"/>
              </c:ext>
            </c:extLst>
          </c:dPt>
          <c:dPt>
            <c:idx val="4"/>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CD-8277-4579-A7DD-BBBE8E2BB0F4}"/>
              </c:ext>
            </c:extLst>
          </c:dPt>
          <c:dPt>
            <c:idx val="5"/>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CE-8277-4579-A7DD-BBBE8E2BB0F4}"/>
              </c:ext>
            </c:extLst>
          </c:dPt>
          <c:dPt>
            <c:idx val="6"/>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CF-8277-4579-A7DD-BBBE8E2BB0F4}"/>
              </c:ext>
            </c:extLst>
          </c:dPt>
          <c:dPt>
            <c:idx val="7"/>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D1-8277-4579-A7DD-BBBE8E2BB0F4}"/>
              </c:ext>
            </c:extLst>
          </c:dPt>
          <c:dPt>
            <c:idx val="8"/>
            <c:invertIfNegative val="0"/>
            <c:bubble3D val="0"/>
            <c:extLst>
              <c:ext xmlns:c16="http://schemas.microsoft.com/office/drawing/2014/chart" uri="{C3380CC4-5D6E-409C-BE32-E72D297353CC}">
                <c16:uniqueId val="{000008D2-8277-4579-A7DD-BBBE8E2BB0F4}"/>
              </c:ext>
            </c:extLst>
          </c:dPt>
          <c:dPt>
            <c:idx val="9"/>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D4-8277-4579-A7DD-BBBE8E2BB0F4}"/>
              </c:ext>
            </c:extLst>
          </c:dPt>
          <c:dPt>
            <c:idx val="1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D6-8277-4579-A7DD-BBBE8E2BB0F4}"/>
              </c:ext>
            </c:extLst>
          </c:dPt>
          <c:dPt>
            <c:idx val="11"/>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D8-8277-4579-A7DD-BBBE8E2BB0F4}"/>
              </c:ext>
            </c:extLst>
          </c:dPt>
          <c:dPt>
            <c:idx val="12"/>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D9-8277-4579-A7DD-BBBE8E2BB0F4}"/>
              </c:ext>
            </c:extLst>
          </c:dPt>
          <c:dPt>
            <c:idx val="13"/>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DA-8277-4579-A7DD-BBBE8E2BB0F4}"/>
              </c:ext>
            </c:extLst>
          </c:dPt>
          <c:dPt>
            <c:idx val="14"/>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DB-8277-4579-A7DD-BBBE8E2BB0F4}"/>
              </c:ext>
            </c:extLst>
          </c:dPt>
          <c:dPt>
            <c:idx val="15"/>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DD-8277-4579-A7DD-BBBE8E2BB0F4}"/>
              </c:ext>
            </c:extLst>
          </c:dPt>
          <c:dPt>
            <c:idx val="16"/>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DF-8277-4579-A7DD-BBBE8E2BB0F4}"/>
              </c:ext>
            </c:extLst>
          </c:dPt>
          <c:dPt>
            <c:idx val="17"/>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E1-8277-4579-A7DD-BBBE8E2BB0F4}"/>
              </c:ext>
            </c:extLst>
          </c:dPt>
          <c:dPt>
            <c:idx val="18"/>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8E3-8277-4579-A7DD-BBBE8E2BB0F4}"/>
              </c:ext>
            </c:extLst>
          </c:dPt>
          <c:dPt>
            <c:idx val="19"/>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E4-8277-4579-A7DD-BBBE8E2BB0F4}"/>
              </c:ext>
            </c:extLst>
          </c:dPt>
          <c:dPt>
            <c:idx val="2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E6-8277-4579-A7DD-BBBE8E2BB0F4}"/>
              </c:ext>
            </c:extLst>
          </c:dPt>
          <c:dPt>
            <c:idx val="21"/>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E8-8277-4579-A7DD-BBBE8E2BB0F4}"/>
              </c:ext>
            </c:extLst>
          </c:dPt>
          <c:dPt>
            <c:idx val="22"/>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EA-8277-4579-A7DD-BBBE8E2BB0F4}"/>
              </c:ext>
            </c:extLst>
          </c:dPt>
          <c:dPt>
            <c:idx val="2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EC-8277-4579-A7DD-BBBE8E2BB0F4}"/>
              </c:ext>
            </c:extLst>
          </c:dPt>
          <c:dPt>
            <c:idx val="24"/>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EE-8277-4579-A7DD-BBBE8E2BB0F4}"/>
              </c:ext>
            </c:extLst>
          </c:dPt>
          <c:dPt>
            <c:idx val="25"/>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EF-8277-4579-A7DD-BBBE8E2BB0F4}"/>
              </c:ext>
            </c:extLst>
          </c:dPt>
          <c:dPt>
            <c:idx val="26"/>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0-8277-4579-A7DD-BBBE8E2BB0F4}"/>
              </c:ext>
            </c:extLst>
          </c:dPt>
          <c:dPt>
            <c:idx val="27"/>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2-8277-4579-A7DD-BBBE8E2BB0F4}"/>
              </c:ext>
            </c:extLst>
          </c:dPt>
          <c:dPt>
            <c:idx val="28"/>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3-8277-4579-A7DD-BBBE8E2BB0F4}"/>
              </c:ext>
            </c:extLst>
          </c:dPt>
          <c:dPt>
            <c:idx val="29"/>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4-8277-4579-A7DD-BBBE8E2BB0F4}"/>
              </c:ext>
            </c:extLst>
          </c:dPt>
          <c:dPt>
            <c:idx val="3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5-8277-4579-A7DD-BBBE8E2BB0F4}"/>
              </c:ext>
            </c:extLst>
          </c:dPt>
          <c:dPt>
            <c:idx val="31"/>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7-8277-4579-A7DD-BBBE8E2BB0F4}"/>
              </c:ext>
            </c:extLst>
          </c:dPt>
          <c:dPt>
            <c:idx val="32"/>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8F8-8277-4579-A7DD-BBBE8E2BB0F4}"/>
              </c:ext>
            </c:extLst>
          </c:dPt>
          <c:dPt>
            <c:idx val="33"/>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9-8277-4579-A7DD-BBBE8E2BB0F4}"/>
              </c:ext>
            </c:extLst>
          </c:dPt>
          <c:dPt>
            <c:idx val="34"/>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A-8277-4579-A7DD-BBBE8E2BB0F4}"/>
              </c:ext>
            </c:extLst>
          </c:dPt>
          <c:dPt>
            <c:idx val="35"/>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8FC-8277-4579-A7DD-BBBE8E2BB0F4}"/>
              </c:ext>
            </c:extLst>
          </c:dPt>
          <c:dPt>
            <c:idx val="36"/>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8FE-8277-4579-A7DD-BBBE8E2BB0F4}"/>
              </c:ext>
            </c:extLst>
          </c:dPt>
          <c:dPt>
            <c:idx val="37"/>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0-8277-4579-A7DD-BBBE8E2BB0F4}"/>
              </c:ext>
            </c:extLst>
          </c:dPt>
          <c:dPt>
            <c:idx val="38"/>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2-8277-4579-A7DD-BBBE8E2BB0F4}"/>
              </c:ext>
            </c:extLst>
          </c:dPt>
          <c:dPt>
            <c:idx val="39"/>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3-8277-4579-A7DD-BBBE8E2BB0F4}"/>
              </c:ext>
            </c:extLst>
          </c:dPt>
          <c:dPt>
            <c:idx val="40"/>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5-8277-4579-A7DD-BBBE8E2BB0F4}"/>
              </c:ext>
            </c:extLst>
          </c:dPt>
          <c:dPt>
            <c:idx val="41"/>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6-8277-4579-A7DD-BBBE8E2BB0F4}"/>
              </c:ext>
            </c:extLst>
          </c:dPt>
          <c:dPt>
            <c:idx val="42"/>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8-8277-4579-A7DD-BBBE8E2BB0F4}"/>
              </c:ext>
            </c:extLst>
          </c:dPt>
          <c:dPt>
            <c:idx val="4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A-8277-4579-A7DD-BBBE8E2BB0F4}"/>
              </c:ext>
            </c:extLst>
          </c:dPt>
          <c:dPt>
            <c:idx val="44"/>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90C-8277-4579-A7DD-BBBE8E2BB0F4}"/>
              </c:ext>
            </c:extLst>
          </c:dPt>
          <c:dPt>
            <c:idx val="45"/>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D-8277-4579-A7DD-BBBE8E2BB0F4}"/>
              </c:ext>
            </c:extLst>
          </c:dPt>
          <c:dPt>
            <c:idx val="46"/>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0F-8277-4579-A7DD-BBBE8E2BB0F4}"/>
              </c:ext>
            </c:extLst>
          </c:dPt>
          <c:dLbls>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'【本】全国からみた（外国人）_P8'!$Y$7:$Y$53</c:f>
              <c:numCache>
                <c:formatCode>0.0%</c:formatCode>
                <c:ptCount val="47"/>
                <c:pt idx="0">
                  <c:v>0.11681795497767766</c:v>
                </c:pt>
                <c:pt idx="1">
                  <c:v>0.11954593827598439</c:v>
                </c:pt>
                <c:pt idx="2">
                  <c:v>9.4081272084805656E-2</c:v>
                </c:pt>
                <c:pt idx="3">
                  <c:v>8.4912043301759138E-2</c:v>
                </c:pt>
                <c:pt idx="4">
                  <c:v>8.2191780821917804E-2</c:v>
                </c:pt>
                <c:pt idx="5">
                  <c:v>9.7895699908508688E-2</c:v>
                </c:pt>
                <c:pt idx="6">
                  <c:v>7.1082390953150248E-2</c:v>
                </c:pt>
                <c:pt idx="7">
                  <c:v>8.3770690351231331E-2</c:v>
                </c:pt>
                <c:pt idx="8">
                  <c:v>8.1081081081081086E-2</c:v>
                </c:pt>
                <c:pt idx="9">
                  <c:v>9.737931034482758E-2</c:v>
                </c:pt>
                <c:pt idx="10">
                  <c:v>0.10938215102974828</c:v>
                </c:pt>
                <c:pt idx="11">
                  <c:v>4.7516006262489974E-2</c:v>
                </c:pt>
                <c:pt idx="12">
                  <c:v>8.827318786108164E-2</c:v>
                </c:pt>
                <c:pt idx="13">
                  <c:v>7.8329151163796837E-2</c:v>
                </c:pt>
                <c:pt idx="14">
                  <c:v>8.2007343941248464E-2</c:v>
                </c:pt>
                <c:pt idx="15">
                  <c:v>7.7115464776990411E-2</c:v>
                </c:pt>
                <c:pt idx="16">
                  <c:v>7.3312693498452014E-2</c:v>
                </c:pt>
                <c:pt idx="17">
                  <c:v>5.4680259499536608E-2</c:v>
                </c:pt>
                <c:pt idx="18">
                  <c:v>4.4734466059262908E-2</c:v>
                </c:pt>
                <c:pt idx="19">
                  <c:v>5.9383931406795806E-2</c:v>
                </c:pt>
                <c:pt idx="20">
                  <c:v>8.839694656488549E-2</c:v>
                </c:pt>
                <c:pt idx="21">
                  <c:v>6.6481113320079527E-2</c:v>
                </c:pt>
                <c:pt idx="22">
                  <c:v>6.5409096936745792E-2</c:v>
                </c:pt>
                <c:pt idx="23">
                  <c:v>8.0568720379146919E-2</c:v>
                </c:pt>
                <c:pt idx="24">
                  <c:v>0.10533515731874145</c:v>
                </c:pt>
                <c:pt idx="25">
                  <c:v>0.10549470362857787</c:v>
                </c:pt>
                <c:pt idx="26">
                  <c:v>7.6801747148750307E-2</c:v>
                </c:pt>
                <c:pt idx="27">
                  <c:v>9.3825665859564158E-2</c:v>
                </c:pt>
                <c:pt idx="28">
                  <c:v>8.7614926987560848E-2</c:v>
                </c:pt>
                <c:pt idx="29">
                  <c:v>7.4308563812062647E-2</c:v>
                </c:pt>
                <c:pt idx="30">
                  <c:v>8.7264150943396221E-2</c:v>
                </c:pt>
                <c:pt idx="31">
                  <c:v>5.8111380145278453E-2</c:v>
                </c:pt>
                <c:pt idx="32">
                  <c:v>8.3869307949575506E-2</c:v>
                </c:pt>
                <c:pt idx="33">
                  <c:v>5.0545776379191658E-2</c:v>
                </c:pt>
                <c:pt idx="34">
                  <c:v>6.4356435643564358E-2</c:v>
                </c:pt>
                <c:pt idx="35">
                  <c:v>0.10338983050847457</c:v>
                </c:pt>
                <c:pt idx="36">
                  <c:v>9.0628615503278054E-2</c:v>
                </c:pt>
                <c:pt idx="37">
                  <c:v>6.2474479379338504E-2</c:v>
                </c:pt>
                <c:pt idx="38">
                  <c:v>7.7155824508320731E-2</c:v>
                </c:pt>
                <c:pt idx="39">
                  <c:v>6.1986444015297813E-2</c:v>
                </c:pt>
                <c:pt idx="40">
                  <c:v>8.3734939759036148E-2</c:v>
                </c:pt>
                <c:pt idx="41">
                  <c:v>4.4960035523978682E-2</c:v>
                </c:pt>
                <c:pt idx="42">
                  <c:v>8.8177821201758669E-2</c:v>
                </c:pt>
                <c:pt idx="43">
                  <c:v>4.085603112840467E-2</c:v>
                </c:pt>
                <c:pt idx="44">
                  <c:v>9.6517412935323385E-2</c:v>
                </c:pt>
                <c:pt idx="45">
                  <c:v>8.8838268792710701E-2</c:v>
                </c:pt>
                <c:pt idx="46">
                  <c:v>5.6938756515264331E-2</c:v>
                </c:pt>
              </c:numCache>
            </c:numRef>
          </c:val>
          <c:extLst>
            <c:ext xmlns:c16="http://schemas.microsoft.com/office/drawing/2014/chart" uri="{C3380CC4-5D6E-409C-BE32-E72D297353CC}">
              <c16:uniqueId val="{00000910-8277-4579-A7DD-BBBE8E2BB0F4}"/>
            </c:ext>
          </c:extLst>
        </c:ser>
        <c:ser>
          <c:idx val="4"/>
          <c:order val="4"/>
          <c:tx>
            <c:strRef>
              <c:f>'【本】全国からみた（外国人）_P8'!$Z$6</c:f>
              <c:strCache>
                <c:ptCount val="1"/>
                <c:pt idx="0">
                  <c:v>No.5</c:v>
                </c:pt>
              </c:strCache>
            </c:strRef>
          </c:tx>
          <c:spPr>
            <a:pattFill prst="pct10">
              <a:fgClr>
                <a:srgbClr val="44546A"/>
              </a:fgClr>
              <a:bgClr>
                <a:sysClr val="window" lastClr="FFFFFF"/>
              </a:bgClr>
            </a:pattFill>
            <a:ln>
              <a:solidFill>
                <a:schemeClr val="bg1">
                  <a:lumMod val="75000"/>
                </a:schemeClr>
              </a:solidFill>
            </a:ln>
            <a:effectLst/>
          </c:spPr>
          <c:invertIfNegative val="0"/>
          <c:dPt>
            <c:idx val="0"/>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13-8277-4579-A7DD-BBBE8E2BB0F4}"/>
              </c:ext>
            </c:extLst>
          </c:dPt>
          <c:dPt>
            <c:idx val="1"/>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14-8277-4579-A7DD-BBBE8E2BB0F4}"/>
              </c:ext>
            </c:extLst>
          </c:dPt>
          <c:dPt>
            <c:idx val="2"/>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16-8277-4579-A7DD-BBBE8E2BB0F4}"/>
              </c:ext>
            </c:extLst>
          </c:dPt>
          <c:dPt>
            <c:idx val="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18-8277-4579-A7DD-BBBE8E2BB0F4}"/>
              </c:ext>
            </c:extLst>
          </c:dPt>
          <c:dPt>
            <c:idx val="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19-8277-4579-A7DD-BBBE8E2BB0F4}"/>
              </c:ext>
            </c:extLst>
          </c:dPt>
          <c:dPt>
            <c:idx val="5"/>
            <c:invertIfNegative val="0"/>
            <c:bubble3D val="0"/>
            <c:extLst>
              <c:ext xmlns:c16="http://schemas.microsoft.com/office/drawing/2014/chart" uri="{C3380CC4-5D6E-409C-BE32-E72D297353CC}">
                <c16:uniqueId val="{0000091A-8277-4579-A7DD-BBBE8E2BB0F4}"/>
              </c:ext>
            </c:extLst>
          </c:dPt>
          <c:dPt>
            <c:idx val="6"/>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1C-8277-4579-A7DD-BBBE8E2BB0F4}"/>
              </c:ext>
            </c:extLst>
          </c:dPt>
          <c:dPt>
            <c:idx val="7"/>
            <c:invertIfNegative val="0"/>
            <c:bubble3D val="0"/>
            <c:spPr>
              <a:pattFill prst="pct8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1E-8277-4579-A7DD-BBBE8E2BB0F4}"/>
              </c:ext>
            </c:extLst>
          </c:dPt>
          <c:dPt>
            <c:idx val="8"/>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1F-8277-4579-A7DD-BBBE8E2BB0F4}"/>
              </c:ext>
            </c:extLst>
          </c:dPt>
          <c:dPt>
            <c:idx val="9"/>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1-8277-4579-A7DD-BBBE8E2BB0F4}"/>
              </c:ext>
            </c:extLst>
          </c:dPt>
          <c:dPt>
            <c:idx val="1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2-8277-4579-A7DD-BBBE8E2BB0F4}"/>
              </c:ext>
            </c:extLst>
          </c:dPt>
          <c:dPt>
            <c:idx val="11"/>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4-8277-4579-A7DD-BBBE8E2BB0F4}"/>
              </c:ext>
            </c:extLst>
          </c:dPt>
          <c:dPt>
            <c:idx val="12"/>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6-8277-4579-A7DD-BBBE8E2BB0F4}"/>
              </c:ext>
            </c:extLst>
          </c:dPt>
          <c:dPt>
            <c:idx val="13"/>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7-8277-4579-A7DD-BBBE8E2BB0F4}"/>
              </c:ext>
            </c:extLst>
          </c:dPt>
          <c:dPt>
            <c:idx val="14"/>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9-8277-4579-A7DD-BBBE8E2BB0F4}"/>
              </c:ext>
            </c:extLst>
          </c:dPt>
          <c:dPt>
            <c:idx val="15"/>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B-8277-4579-A7DD-BBBE8E2BB0F4}"/>
              </c:ext>
            </c:extLst>
          </c:dPt>
          <c:dPt>
            <c:idx val="16"/>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C-8277-4579-A7DD-BBBE8E2BB0F4}"/>
              </c:ext>
            </c:extLst>
          </c:dPt>
          <c:dPt>
            <c:idx val="17"/>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92D-8277-4579-A7DD-BBBE8E2BB0F4}"/>
              </c:ext>
            </c:extLst>
          </c:dPt>
          <c:dPt>
            <c:idx val="18"/>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E-8277-4579-A7DD-BBBE8E2BB0F4}"/>
              </c:ext>
            </c:extLst>
          </c:dPt>
          <c:dPt>
            <c:idx val="19"/>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2F-8277-4579-A7DD-BBBE8E2BB0F4}"/>
              </c:ext>
            </c:extLst>
          </c:dPt>
          <c:dPt>
            <c:idx val="20"/>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931-8277-4579-A7DD-BBBE8E2BB0F4}"/>
              </c:ext>
            </c:extLst>
          </c:dPt>
          <c:dPt>
            <c:idx val="21"/>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33-8277-4579-A7DD-BBBE8E2BB0F4}"/>
              </c:ext>
            </c:extLst>
          </c:dPt>
          <c:dPt>
            <c:idx val="22"/>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35-8277-4579-A7DD-BBBE8E2BB0F4}"/>
              </c:ext>
            </c:extLst>
          </c:dPt>
          <c:dPt>
            <c:idx val="23"/>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37-8277-4579-A7DD-BBBE8E2BB0F4}"/>
              </c:ext>
            </c:extLst>
          </c:dPt>
          <c:dPt>
            <c:idx val="24"/>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39-8277-4579-A7DD-BBBE8E2BB0F4}"/>
              </c:ext>
            </c:extLst>
          </c:dPt>
          <c:dPt>
            <c:idx val="25"/>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3A-8277-4579-A7DD-BBBE8E2BB0F4}"/>
              </c:ext>
            </c:extLst>
          </c:dPt>
          <c:dPt>
            <c:idx val="26"/>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93B-8277-4579-A7DD-BBBE8E2BB0F4}"/>
              </c:ext>
            </c:extLst>
          </c:dPt>
          <c:dPt>
            <c:idx val="2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3D-8277-4579-A7DD-BBBE8E2BB0F4}"/>
              </c:ext>
            </c:extLst>
          </c:dPt>
          <c:dPt>
            <c:idx val="28"/>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93F-8277-4579-A7DD-BBBE8E2BB0F4}"/>
              </c:ext>
            </c:extLst>
          </c:dPt>
          <c:dPt>
            <c:idx val="29"/>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0-8277-4579-A7DD-BBBE8E2BB0F4}"/>
              </c:ext>
            </c:extLst>
          </c:dPt>
          <c:dPt>
            <c:idx val="30"/>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1-8277-4579-A7DD-BBBE8E2BB0F4}"/>
              </c:ext>
            </c:extLst>
          </c:dPt>
          <c:dPt>
            <c:idx val="31"/>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3-8277-4579-A7DD-BBBE8E2BB0F4}"/>
              </c:ext>
            </c:extLst>
          </c:dPt>
          <c:dPt>
            <c:idx val="32"/>
            <c:invertIfNegative val="0"/>
            <c:bubble3D val="0"/>
            <c:extLst>
              <c:ext xmlns:c16="http://schemas.microsoft.com/office/drawing/2014/chart" uri="{C3380CC4-5D6E-409C-BE32-E72D297353CC}">
                <c16:uniqueId val="{00000944-8277-4579-A7DD-BBBE8E2BB0F4}"/>
              </c:ext>
            </c:extLst>
          </c:dPt>
          <c:dPt>
            <c:idx val="33"/>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5-8277-4579-A7DD-BBBE8E2BB0F4}"/>
              </c:ext>
            </c:extLst>
          </c:dPt>
          <c:dPt>
            <c:idx val="34"/>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6-8277-4579-A7DD-BBBE8E2BB0F4}"/>
              </c:ext>
            </c:extLst>
          </c:dPt>
          <c:dPt>
            <c:idx val="35"/>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8-8277-4579-A7DD-BBBE8E2BB0F4}"/>
              </c:ext>
            </c:extLst>
          </c:dPt>
          <c:dPt>
            <c:idx val="36"/>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949-8277-4579-A7DD-BBBE8E2BB0F4}"/>
              </c:ext>
            </c:extLst>
          </c:dPt>
          <c:dPt>
            <c:idx val="3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B-8277-4579-A7DD-BBBE8E2BB0F4}"/>
              </c:ext>
            </c:extLst>
          </c:dPt>
          <c:dPt>
            <c:idx val="38"/>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D-8277-4579-A7DD-BBBE8E2BB0F4}"/>
              </c:ext>
            </c:extLst>
          </c:dPt>
          <c:dPt>
            <c:idx val="39"/>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4E-8277-4579-A7DD-BBBE8E2BB0F4}"/>
              </c:ext>
            </c:extLst>
          </c:dPt>
          <c:dPt>
            <c:idx val="40"/>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50-8277-4579-A7DD-BBBE8E2BB0F4}"/>
              </c:ext>
            </c:extLst>
          </c:dPt>
          <c:dPt>
            <c:idx val="41"/>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51-8277-4579-A7DD-BBBE8E2BB0F4}"/>
              </c:ext>
            </c:extLst>
          </c:dPt>
          <c:dPt>
            <c:idx val="42"/>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952-8277-4579-A7DD-BBBE8E2BB0F4}"/>
              </c:ext>
            </c:extLst>
          </c:dPt>
          <c:dPt>
            <c:idx val="43"/>
            <c:invertIfNegative val="0"/>
            <c:bubble3D val="0"/>
            <c:spPr>
              <a:pattFill prst="wdDnDiag">
                <a:fgClr>
                  <a:sysClr val="window" lastClr="FFFFFF"/>
                </a:fgClr>
                <a:bgClr>
                  <a:srgbClr val="A9D18E"/>
                </a:bgClr>
              </a:pattFill>
              <a:ln>
                <a:solidFill>
                  <a:schemeClr val="bg1">
                    <a:lumMod val="75000"/>
                  </a:schemeClr>
                </a:solidFill>
              </a:ln>
              <a:effectLst/>
            </c:spPr>
            <c:extLst>
              <c:ext xmlns:c16="http://schemas.microsoft.com/office/drawing/2014/chart" uri="{C3380CC4-5D6E-409C-BE32-E72D297353CC}">
                <c16:uniqueId val="{00000954-8277-4579-A7DD-BBBE8E2BB0F4}"/>
              </c:ext>
            </c:extLst>
          </c:dPt>
          <c:dPt>
            <c:idx val="44"/>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56-8277-4579-A7DD-BBBE8E2BB0F4}"/>
              </c:ext>
            </c:extLst>
          </c:dPt>
          <c:dPt>
            <c:idx val="4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57-8277-4579-A7DD-BBBE8E2BB0F4}"/>
              </c:ext>
            </c:extLst>
          </c:dPt>
          <c:dPt>
            <c:idx val="46"/>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958-8277-4579-A7DD-BBBE8E2BB0F4}"/>
              </c:ext>
            </c:extLst>
          </c:dPt>
          <c:dLbls>
            <c:dLbl>
              <c:idx val="6"/>
              <c:layout>
                <c:manualLayout>
                  <c:x val="2.3049722951296904E-3"/>
                  <c:y val="2.617199502313342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91C-8277-4579-A7DD-BBBE8E2BB0F4}"/>
                </c:ext>
              </c:extLst>
            </c:dLbl>
            <c:dLbl>
              <c:idx val="7"/>
              <c:layout>
                <c:manualLayout>
                  <c:x val="-2.3049641850309936E-3"/>
                  <c:y val="2.989735867638258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91E-8277-4579-A7DD-BBBE8E2BB0F4}"/>
                </c:ext>
              </c:extLst>
            </c:dLbl>
            <c:dLbl>
              <c:idx val="11"/>
              <c:layout>
                <c:manualLayout>
                  <c:x val="1.6266026564671826E-2"/>
                  <c:y val="1.278978127469650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924-8277-4579-A7DD-BBBE8E2BB0F4}"/>
                </c:ext>
              </c:extLst>
            </c:dLbl>
            <c:dLbl>
              <c:idx val="18"/>
              <c:layout>
                <c:manualLayout>
                  <c:x val="6.956521739130435E-3"/>
                  <c:y val="2.6316090723670128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92E-8277-4579-A7DD-BBBE8E2BB0F4}"/>
                </c:ext>
              </c:extLst>
            </c:dLbl>
            <c:dLbl>
              <c:idx val="41"/>
              <c:layout>
                <c:manualLayout>
                  <c:x val="4.6376811594202047E-3"/>
                  <c:y val="2.6316090735924509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951-8277-4579-A7DD-BBBE8E2BB0F4}"/>
                </c:ext>
              </c:extLst>
            </c:dLbl>
            <c:dLbl>
              <c:idx val="43"/>
              <c:layout>
                <c:manualLayout>
                  <c:x val="1.6231884057970929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954-8277-4579-A7DD-BBBE8E2BB0F4}"/>
                </c:ext>
              </c:extLst>
            </c:dLbl>
            <c:dLbl>
              <c:idx val="46"/>
              <c:layout>
                <c:manualLayout>
                  <c:x val="9.2753623188404945E-3"/>
                  <c:y val="1.315804537408944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958-8277-4579-A7DD-BBBE8E2BB0F4}"/>
                </c:ext>
              </c:extLst>
            </c:dLbl>
            <c:spPr>
              <a:noFill/>
              <a:ln>
                <a:noFill/>
              </a:ln>
              <a:effectLst/>
            </c:spPr>
            <c:txPr>
              <a:bodyPr wrap="square" lIns="38100" tIns="19050" rIns="38100" bIns="19050" anchor="ctr" anchorCtr="0">
                <a:spAutoFit/>
              </a:bodyPr>
              <a:lstStyle/>
              <a:p>
                <a:pPr algn="ctr">
                  <a:defRPr lang="en-US" altLang="ja-JP"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'【本】全国からみた（外国人）_P8'!$Z$7:$Z$53</c:f>
              <c:numCache>
                <c:formatCode>0.0%</c:formatCode>
                <c:ptCount val="47"/>
                <c:pt idx="0">
                  <c:v>6.3999676292469748E-2</c:v>
                </c:pt>
                <c:pt idx="1">
                  <c:v>9.1521816246896065E-2</c:v>
                </c:pt>
                <c:pt idx="2">
                  <c:v>9.187279151943463E-2</c:v>
                </c:pt>
                <c:pt idx="3">
                  <c:v>6.9350473612990529E-2</c:v>
                </c:pt>
                <c:pt idx="4">
                  <c:v>7.2773972602739725E-2</c:v>
                </c:pt>
                <c:pt idx="5">
                  <c:v>6.7703568161024699E-2</c:v>
                </c:pt>
                <c:pt idx="6">
                  <c:v>6.7851373182552507E-2</c:v>
                </c:pt>
                <c:pt idx="7">
                  <c:v>7.0851836899475176E-2</c:v>
                </c:pt>
                <c:pt idx="8">
                  <c:v>7.7447195094253921E-2</c:v>
                </c:pt>
                <c:pt idx="9">
                  <c:v>8.3586206896551718E-2</c:v>
                </c:pt>
                <c:pt idx="10">
                  <c:v>9.4736842105263161E-2</c:v>
                </c:pt>
                <c:pt idx="11">
                  <c:v>2.8079375787584487E-2</c:v>
                </c:pt>
                <c:pt idx="12">
                  <c:v>8.0805872913479015E-2</c:v>
                </c:pt>
                <c:pt idx="13">
                  <c:v>6.431167257938912E-2</c:v>
                </c:pt>
                <c:pt idx="14">
                  <c:v>7.7985661828991082E-2</c:v>
                </c:pt>
                <c:pt idx="15">
                  <c:v>7.5864943726552725E-2</c:v>
                </c:pt>
                <c:pt idx="16">
                  <c:v>6.2414860681114549E-2</c:v>
                </c:pt>
                <c:pt idx="17">
                  <c:v>5.0046339202965709E-2</c:v>
                </c:pt>
                <c:pt idx="18">
                  <c:v>4.1451202495280309E-2</c:v>
                </c:pt>
                <c:pt idx="19">
                  <c:v>5.8590028580501746E-2</c:v>
                </c:pt>
                <c:pt idx="20">
                  <c:v>8.106870229007633E-2</c:v>
                </c:pt>
                <c:pt idx="21">
                  <c:v>5.6540755467196821E-2</c:v>
                </c:pt>
                <c:pt idx="22">
                  <c:v>4.5816204747380983E-2</c:v>
                </c:pt>
                <c:pt idx="23">
                  <c:v>7.9072087802444499E-2</c:v>
                </c:pt>
                <c:pt idx="24">
                  <c:v>0.10314637482900137</c:v>
                </c:pt>
                <c:pt idx="25">
                  <c:v>9.3098940725715576E-2</c:v>
                </c:pt>
                <c:pt idx="26">
                  <c:v>6.8678167258608896E-2</c:v>
                </c:pt>
                <c:pt idx="27">
                  <c:v>8.4313386371497753E-2</c:v>
                </c:pt>
                <c:pt idx="28">
                  <c:v>8.6533261222282318E-2</c:v>
                </c:pt>
                <c:pt idx="29">
                  <c:v>6.0313228923692105E-2</c:v>
                </c:pt>
                <c:pt idx="30">
                  <c:v>6.7216981132075471E-2</c:v>
                </c:pt>
                <c:pt idx="31">
                  <c:v>4.8426150121065374E-2</c:v>
                </c:pt>
                <c:pt idx="32">
                  <c:v>6.4831489580653462E-2</c:v>
                </c:pt>
                <c:pt idx="33">
                  <c:v>4.592388632117219E-2</c:v>
                </c:pt>
                <c:pt idx="34">
                  <c:v>4.6617161716171619E-2</c:v>
                </c:pt>
                <c:pt idx="35">
                  <c:v>7.5423728813559326E-2</c:v>
                </c:pt>
                <c:pt idx="36">
                  <c:v>8.4843810258387969E-2</c:v>
                </c:pt>
                <c:pt idx="37">
                  <c:v>5.6757860351163737E-2</c:v>
                </c:pt>
                <c:pt idx="38">
                  <c:v>6.6565809379727683E-2</c:v>
                </c:pt>
                <c:pt idx="39">
                  <c:v>5.098640614941876E-2</c:v>
                </c:pt>
                <c:pt idx="40">
                  <c:v>8.0722891566265054E-2</c:v>
                </c:pt>
                <c:pt idx="41">
                  <c:v>4.1740674955595025E-2</c:v>
                </c:pt>
                <c:pt idx="42">
                  <c:v>6.9858329262335123E-2</c:v>
                </c:pt>
                <c:pt idx="43">
                  <c:v>2.472438391699092E-2</c:v>
                </c:pt>
                <c:pt idx="44">
                  <c:v>6.2189054726368161E-2</c:v>
                </c:pt>
                <c:pt idx="45">
                  <c:v>8.3902809415337884E-2</c:v>
                </c:pt>
                <c:pt idx="46">
                  <c:v>2.7480454206999256E-2</c:v>
                </c:pt>
              </c:numCache>
            </c:numRef>
          </c:val>
          <c:extLst>
            <c:ext xmlns:c16="http://schemas.microsoft.com/office/drawing/2014/chart" uri="{C3380CC4-5D6E-409C-BE32-E72D297353CC}">
              <c16:uniqueId val="{00000959-8277-4579-A7DD-BBBE8E2BB0F4}"/>
            </c:ext>
          </c:extLst>
        </c:ser>
        <c:ser>
          <c:idx val="5"/>
          <c:order val="5"/>
          <c:tx>
            <c:strRef>
              <c:f>'【本】全国からみた（外国人）_P8'!$AA$6</c:f>
              <c:strCache>
                <c:ptCount val="1"/>
                <c:pt idx="0">
                  <c:v>その他</c:v>
                </c:pt>
              </c:strCache>
            </c:strRef>
          </c:tx>
          <c:spPr>
            <a:solidFill>
              <a:sysClr val="window" lastClr="FFFFFF"/>
            </a:solidFill>
            <a:ln>
              <a:solidFill>
                <a:schemeClr val="bg1">
                  <a:lumMod val="75000"/>
                </a:schemeClr>
              </a:solidFill>
            </a:ln>
            <a:effectLst/>
          </c:spPr>
          <c:invertIfNegative val="0"/>
          <c:dLbls>
            <c:dLbl>
              <c:idx val="1"/>
              <c:spPr>
                <a:noFill/>
                <a:ln>
                  <a:noFill/>
                </a:ln>
                <a:effectLst/>
              </c:spPr>
              <c:txPr>
                <a:bodyPr rot="0" spcFirstLastPara="1" vertOverflow="ellipsis" vert="horz" wrap="square" lIns="38100" tIns="19050" rIns="38100" bIns="19050" anchor="ctr" anchorCtr="1">
                  <a:spAutoFit/>
                </a:bodyPr>
                <a:lstStyle/>
                <a:p>
                  <a:pPr>
                    <a:defRPr kumimoji="1" lang="en-US" altLang="ja-JP" sz="600" b="1">
                      <a:solidFill>
                        <a:srgbClr val="000000"/>
                      </a:solidFill>
                      <a:effectLst>
                        <a:glow rad="101600">
                          <a:schemeClr val="bg1"/>
                        </a:glow>
                      </a:effectLst>
                      <a:latin typeface="+mj-ea"/>
                      <a:ea typeface="+mj-ea"/>
                      <a:cs typeface="+mn-cs"/>
                    </a:defRPr>
                  </a:pPr>
                  <a:endParaRPr lang="ja-JP"/>
                </a:p>
              </c:txPr>
              <c:showLegendKey val="0"/>
              <c:showVal val="1"/>
              <c:showCatName val="0"/>
              <c:showSerName val="0"/>
              <c:showPercent val="0"/>
              <c:showBubbleSize val="0"/>
              <c:extLst>
                <c:ext xmlns:c16="http://schemas.microsoft.com/office/drawing/2014/chart" uri="{C3380CC4-5D6E-409C-BE32-E72D297353CC}">
                  <c16:uniqueId val="{0000095B-8277-4579-A7DD-BBBE8E2BB0F4}"/>
                </c:ext>
              </c:extLst>
            </c:dLbl>
            <c:spPr>
              <a:noFill/>
              <a:ln>
                <a:noFill/>
              </a:ln>
              <a:effectLst/>
            </c:spPr>
            <c:txPr>
              <a:bodyPr rot="0" spcFirstLastPara="1" vertOverflow="ellipsis" vert="horz" wrap="square" lIns="38100" tIns="19050" rIns="38100" bIns="19050" anchor="ctr" anchorCtr="1">
                <a:spAutoFit/>
              </a:bodyPr>
              <a:lstStyle/>
              <a:p>
                <a:pPr>
                  <a:defRPr kumimoji="1" lang="en-US" altLang="ja-JP" sz="600" b="1">
                    <a:solidFill>
                      <a:sysClr val="windowText" lastClr="000000"/>
                    </a:solidFill>
                    <a:effectLst>
                      <a:glow rad="101600">
                        <a:schemeClr val="bg1"/>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'【本】全国からみた（外国人）_P8'!$AA$7:$AA$53</c:f>
              <c:numCache>
                <c:formatCode>0.0%</c:formatCode>
                <c:ptCount val="47"/>
                <c:pt idx="0">
                  <c:v>0.22388422060668189</c:v>
                </c:pt>
                <c:pt idx="1">
                  <c:v>0.26959914863426748</c:v>
                </c:pt>
                <c:pt idx="2">
                  <c:v>0.34496466431095407</c:v>
                </c:pt>
                <c:pt idx="3">
                  <c:v>0.3618064952638701</c:v>
                </c:pt>
                <c:pt idx="4">
                  <c:v>0.47773972602739723</c:v>
                </c:pt>
                <c:pt idx="5">
                  <c:v>0.35727355901189384</c:v>
                </c:pt>
                <c:pt idx="6">
                  <c:v>0.41324717285945067</c:v>
                </c:pt>
                <c:pt idx="7">
                  <c:v>0.4422688736374647</c:v>
                </c:pt>
                <c:pt idx="8">
                  <c:v>0.4149443561208267</c:v>
                </c:pt>
                <c:pt idx="9">
                  <c:v>0.33599999999999997</c:v>
                </c:pt>
                <c:pt idx="10">
                  <c:v>0.43569794050343247</c:v>
                </c:pt>
                <c:pt idx="11">
                  <c:v>0.44442040146124773</c:v>
                </c:pt>
                <c:pt idx="12">
                  <c:v>0.37570083825141842</c:v>
                </c:pt>
                <c:pt idx="13">
                  <c:v>0.35692653802890029</c:v>
                </c:pt>
                <c:pt idx="14">
                  <c:v>0.3878300402168211</c:v>
                </c:pt>
                <c:pt idx="15">
                  <c:v>0.46310962901208841</c:v>
                </c:pt>
                <c:pt idx="16">
                  <c:v>0.3744891640866872</c:v>
                </c:pt>
                <c:pt idx="17">
                  <c:v>0.59777571825764597</c:v>
                </c:pt>
                <c:pt idx="18">
                  <c:v>0.22933595994418454</c:v>
                </c:pt>
                <c:pt idx="19">
                  <c:v>0.33415369958717056</c:v>
                </c:pt>
                <c:pt idx="20">
                  <c:v>0.28885496183206105</c:v>
                </c:pt>
                <c:pt idx="21">
                  <c:v>0.4220278330019881</c:v>
                </c:pt>
                <c:pt idx="22">
                  <c:v>0.36759050523803205</c:v>
                </c:pt>
                <c:pt idx="23">
                  <c:v>0.37964579695684719</c:v>
                </c:pt>
                <c:pt idx="24">
                  <c:v>0.29904240766073875</c:v>
                </c:pt>
                <c:pt idx="25">
                  <c:v>0.39483434753211633</c:v>
                </c:pt>
                <c:pt idx="26">
                  <c:v>0.31702918532571533</c:v>
                </c:pt>
                <c:pt idx="27">
                  <c:v>0.42260463507436874</c:v>
                </c:pt>
                <c:pt idx="28">
                  <c:v>0.45321795565170364</c:v>
                </c:pt>
                <c:pt idx="29">
                  <c:v>0.25691436187937355</c:v>
                </c:pt>
                <c:pt idx="30">
                  <c:v>0.45047169811320753</c:v>
                </c:pt>
                <c:pt idx="31">
                  <c:v>0.36319612590799033</c:v>
                </c:pt>
                <c:pt idx="32">
                  <c:v>0.4108567018266015</c:v>
                </c:pt>
                <c:pt idx="33">
                  <c:v>0.39541744517651689</c:v>
                </c:pt>
                <c:pt idx="34">
                  <c:v>0.2339108910891089</c:v>
                </c:pt>
                <c:pt idx="35">
                  <c:v>0.44745762711864412</c:v>
                </c:pt>
                <c:pt idx="36">
                  <c:v>0.409949865021211</c:v>
                </c:pt>
                <c:pt idx="37">
                  <c:v>0.47039608003266642</c:v>
                </c:pt>
                <c:pt idx="38">
                  <c:v>0.33282904689863846</c:v>
                </c:pt>
                <c:pt idx="39">
                  <c:v>0.20099208603127727</c:v>
                </c:pt>
                <c:pt idx="40">
                  <c:v>0.2831325301204819</c:v>
                </c:pt>
                <c:pt idx="41">
                  <c:v>0.36323268206039083</c:v>
                </c:pt>
                <c:pt idx="42">
                  <c:v>0.24877870053737172</c:v>
                </c:pt>
                <c:pt idx="43">
                  <c:v>0.20525291828793768</c:v>
                </c:pt>
                <c:pt idx="44">
                  <c:v>0.41990049751243785</c:v>
                </c:pt>
                <c:pt idx="45">
                  <c:v>0.3929384965831435</c:v>
                </c:pt>
                <c:pt idx="46">
                  <c:v>0.18191548771407284</c:v>
                </c:pt>
              </c:numCache>
            </c:numRef>
          </c:val>
          <c:extLst>
            <c:ext xmlns:c16="http://schemas.microsoft.com/office/drawing/2014/chart" uri="{C3380CC4-5D6E-409C-BE32-E72D297353CC}">
              <c16:uniqueId val="{0000095C-8277-4579-A7DD-BBBE8E2BB0F4}"/>
            </c:ext>
          </c:extLst>
        </c:ser>
        <c:dLbls>
          <c:dLblPos val="ctr"/>
          <c:showLegendKey val="0"/>
          <c:showVal val="1"/>
          <c:showCatName val="0"/>
          <c:showSerName val="0"/>
          <c:showPercent val="0"/>
          <c:showBubbleSize val="0"/>
        </c:dLbls>
        <c:gapWidth val="50"/>
        <c:overlap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j-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bg1">
                  <a:lumMod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plotArea>
    <c:plotVisOnly val="1"/>
    <c:dispBlanksAs val="gap"/>
    <c:showDLblsOverMax val="0"/>
    <c:extLst/>
  </c:chart>
  <c:txPr>
    <a:bodyPr/>
    <a:lstStyle/>
    <a:p>
      <a:pPr>
        <a:defRPr sz="900"/>
      </a:pPr>
      <a:endParaRPr lang="ja-JP"/>
    </a:p>
  </c:txPr>
  <c:printSettings>
    <c:headerFooter/>
    <c:pageMargins b="0.75" l="0.7" r="0.7" t="0.75" header="0.3" footer="0.3"/>
    <c:pageSetup orientation="portrait"/>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barChart>
        <c:barDir val="bar"/>
        <c:grouping val="percentStacked"/>
        <c:varyColors val="0"/>
        <c:ser>
          <c:idx val="0"/>
          <c:order val="0"/>
          <c:tx>
            <c:strRef>
              <c:f>'【本】全国からみた（外国人）_P8'!$V$6</c:f>
              <c:strCache>
                <c:ptCount val="1"/>
                <c:pt idx="0">
                  <c:v>No.1</c:v>
                </c:pt>
              </c:strCache>
            </c:strRef>
          </c:tx>
          <c:spPr>
            <a:pattFill prst="pct60">
              <a:fgClr>
                <a:srgbClr val="FFFFFF"/>
              </a:fgClr>
              <a:bgClr>
                <a:srgbClr val="FFC000"/>
              </a:bgClr>
            </a:pattFill>
            <a:ln w="9525">
              <a:solidFill>
                <a:schemeClr val="bg1">
                  <a:lumMod val="75000"/>
                </a:schemeClr>
              </a:solidFill>
            </a:ln>
            <a:effectLst/>
          </c:spPr>
          <c:invertIfNegative val="0"/>
          <c:dPt>
            <c:idx val="0"/>
            <c:invertIfNegative val="0"/>
            <c:bubble3D val="0"/>
            <c:extLst>
              <c:ext xmlns:c16="http://schemas.microsoft.com/office/drawing/2014/chart" uri="{C3380CC4-5D6E-409C-BE32-E72D297353CC}">
                <c16:uniqueId val="{00000000-47C1-4287-9FBE-9B46727C5CAB}"/>
              </c:ext>
            </c:extLst>
          </c:dPt>
          <c:dPt>
            <c:idx val="1"/>
            <c:invertIfNegative val="0"/>
            <c:bubble3D val="0"/>
            <c:extLst>
              <c:ext xmlns:c16="http://schemas.microsoft.com/office/drawing/2014/chart" uri="{C3380CC4-5D6E-409C-BE32-E72D297353CC}">
                <c16:uniqueId val="{00000001-47C1-4287-9FBE-9B46727C5CAB}"/>
              </c:ext>
            </c:extLst>
          </c:dPt>
          <c:dPt>
            <c:idx val="2"/>
            <c:invertIfNegative val="0"/>
            <c:bubble3D val="0"/>
            <c:extLst>
              <c:ext xmlns:c16="http://schemas.microsoft.com/office/drawing/2014/chart" uri="{C3380CC4-5D6E-409C-BE32-E72D297353CC}">
                <c16:uniqueId val="{00000002-47C1-4287-9FBE-9B46727C5CAB}"/>
              </c:ext>
            </c:extLst>
          </c:dPt>
          <c:dPt>
            <c:idx val="3"/>
            <c:invertIfNegative val="0"/>
            <c:bubble3D val="0"/>
            <c:extLst>
              <c:ext xmlns:c16="http://schemas.microsoft.com/office/drawing/2014/chart" uri="{C3380CC4-5D6E-409C-BE32-E72D297353CC}">
                <c16:uniqueId val="{00000003-47C1-4287-9FBE-9B46727C5CAB}"/>
              </c:ext>
            </c:extLst>
          </c:dPt>
          <c:dPt>
            <c:idx val="4"/>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05-47C1-4287-9FBE-9B46727C5CAB}"/>
              </c:ext>
            </c:extLst>
          </c:dPt>
          <c:dPt>
            <c:idx val="5"/>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07-47C1-4287-9FBE-9B46727C5CAB}"/>
              </c:ext>
            </c:extLst>
          </c:dPt>
          <c:dPt>
            <c:idx val="6"/>
            <c:invertIfNegative val="0"/>
            <c:bubble3D val="0"/>
            <c:extLst>
              <c:ext xmlns:c16="http://schemas.microsoft.com/office/drawing/2014/chart" uri="{C3380CC4-5D6E-409C-BE32-E72D297353CC}">
                <c16:uniqueId val="{00000008-47C1-4287-9FBE-9B46727C5CAB}"/>
              </c:ext>
            </c:extLst>
          </c:dPt>
          <c:dPt>
            <c:idx val="7"/>
            <c:invertIfNegative val="0"/>
            <c:bubble3D val="0"/>
            <c:extLst>
              <c:ext xmlns:c16="http://schemas.microsoft.com/office/drawing/2014/chart" uri="{C3380CC4-5D6E-409C-BE32-E72D297353CC}">
                <c16:uniqueId val="{00000009-47C1-4287-9FBE-9B46727C5CAB}"/>
              </c:ext>
            </c:extLst>
          </c:dPt>
          <c:dPt>
            <c:idx val="8"/>
            <c:invertIfNegative val="0"/>
            <c:bubble3D val="0"/>
            <c:extLst>
              <c:ext xmlns:c16="http://schemas.microsoft.com/office/drawing/2014/chart" uri="{C3380CC4-5D6E-409C-BE32-E72D297353CC}">
                <c16:uniqueId val="{0000000A-47C1-4287-9FBE-9B46727C5CAB}"/>
              </c:ext>
            </c:extLst>
          </c:dPt>
          <c:dPt>
            <c:idx val="9"/>
            <c:invertIfNegative val="0"/>
            <c:bubble3D val="0"/>
            <c:extLst>
              <c:ext xmlns:c16="http://schemas.microsoft.com/office/drawing/2014/chart" uri="{C3380CC4-5D6E-409C-BE32-E72D297353CC}">
                <c16:uniqueId val="{0000000B-47C1-4287-9FBE-9B46727C5CAB}"/>
              </c:ext>
            </c:extLst>
          </c:dPt>
          <c:dPt>
            <c:idx val="10"/>
            <c:invertIfNegative val="0"/>
            <c:bubble3D val="0"/>
            <c:extLst>
              <c:ext xmlns:c16="http://schemas.microsoft.com/office/drawing/2014/chart" uri="{C3380CC4-5D6E-409C-BE32-E72D297353CC}">
                <c16:uniqueId val="{0000000C-47C1-4287-9FBE-9B46727C5CAB}"/>
              </c:ext>
            </c:extLst>
          </c:dPt>
          <c:dPt>
            <c:idx val="11"/>
            <c:invertIfNegative val="0"/>
            <c:bubble3D val="0"/>
            <c:extLst>
              <c:ext xmlns:c16="http://schemas.microsoft.com/office/drawing/2014/chart" uri="{C3380CC4-5D6E-409C-BE32-E72D297353CC}">
                <c16:uniqueId val="{0000000D-47C1-4287-9FBE-9B46727C5CAB}"/>
              </c:ext>
            </c:extLst>
          </c:dPt>
          <c:dPt>
            <c:idx val="12"/>
            <c:invertIfNegative val="0"/>
            <c:bubble3D val="0"/>
            <c:extLst>
              <c:ext xmlns:c16="http://schemas.microsoft.com/office/drawing/2014/chart" uri="{C3380CC4-5D6E-409C-BE32-E72D297353CC}">
                <c16:uniqueId val="{0000000E-47C1-4287-9FBE-9B46727C5CAB}"/>
              </c:ext>
            </c:extLst>
          </c:dPt>
          <c:dPt>
            <c:idx val="13"/>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10-47C1-4287-9FBE-9B46727C5CAB}"/>
              </c:ext>
            </c:extLst>
          </c:dPt>
          <c:dPt>
            <c:idx val="14"/>
            <c:invertIfNegative val="0"/>
            <c:bubble3D val="0"/>
            <c:extLst>
              <c:ext xmlns:c16="http://schemas.microsoft.com/office/drawing/2014/chart" uri="{C3380CC4-5D6E-409C-BE32-E72D297353CC}">
                <c16:uniqueId val="{00000011-47C1-4287-9FBE-9B46727C5CAB}"/>
              </c:ext>
            </c:extLst>
          </c:dPt>
          <c:dPt>
            <c:idx val="15"/>
            <c:invertIfNegative val="0"/>
            <c:bubble3D val="0"/>
            <c:extLst>
              <c:ext xmlns:c16="http://schemas.microsoft.com/office/drawing/2014/chart" uri="{C3380CC4-5D6E-409C-BE32-E72D297353CC}">
                <c16:uniqueId val="{00000012-47C1-4287-9FBE-9B46727C5CAB}"/>
              </c:ext>
            </c:extLst>
          </c:dPt>
          <c:dPt>
            <c:idx val="16"/>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14-47C1-4287-9FBE-9B46727C5CAB}"/>
              </c:ext>
            </c:extLst>
          </c:dPt>
          <c:dPt>
            <c:idx val="17"/>
            <c:invertIfNegative val="0"/>
            <c:bubble3D val="0"/>
            <c:extLst>
              <c:ext xmlns:c16="http://schemas.microsoft.com/office/drawing/2014/chart" uri="{C3380CC4-5D6E-409C-BE32-E72D297353CC}">
                <c16:uniqueId val="{00000015-47C1-4287-9FBE-9B46727C5CAB}"/>
              </c:ext>
            </c:extLst>
          </c:dPt>
          <c:dPt>
            <c:idx val="18"/>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17-47C1-4287-9FBE-9B46727C5CAB}"/>
              </c:ext>
            </c:extLst>
          </c:dPt>
          <c:dPt>
            <c:idx val="19"/>
            <c:invertIfNegative val="0"/>
            <c:bubble3D val="0"/>
            <c:extLst>
              <c:ext xmlns:c16="http://schemas.microsoft.com/office/drawing/2014/chart" uri="{C3380CC4-5D6E-409C-BE32-E72D297353CC}">
                <c16:uniqueId val="{00000018-47C1-4287-9FBE-9B46727C5CAB}"/>
              </c:ext>
            </c:extLst>
          </c:dPt>
          <c:dPt>
            <c:idx val="20"/>
            <c:invertIfNegative val="0"/>
            <c:bubble3D val="0"/>
            <c:extLst>
              <c:ext xmlns:c16="http://schemas.microsoft.com/office/drawing/2014/chart" uri="{C3380CC4-5D6E-409C-BE32-E72D297353CC}">
                <c16:uniqueId val="{00000019-47C1-4287-9FBE-9B46727C5CAB}"/>
              </c:ext>
            </c:extLst>
          </c:dPt>
          <c:dPt>
            <c:idx val="21"/>
            <c:invertIfNegative val="0"/>
            <c:bubble3D val="0"/>
            <c:extLst>
              <c:ext xmlns:c16="http://schemas.microsoft.com/office/drawing/2014/chart" uri="{C3380CC4-5D6E-409C-BE32-E72D297353CC}">
                <c16:uniqueId val="{0000001A-47C1-4287-9FBE-9B46727C5CAB}"/>
              </c:ext>
            </c:extLst>
          </c:dPt>
          <c:dPt>
            <c:idx val="22"/>
            <c:invertIfNegative val="0"/>
            <c:bubble3D val="0"/>
            <c:extLst>
              <c:ext xmlns:c16="http://schemas.microsoft.com/office/drawing/2014/chart" uri="{C3380CC4-5D6E-409C-BE32-E72D297353CC}">
                <c16:uniqueId val="{0000001B-47C1-4287-9FBE-9B46727C5CAB}"/>
              </c:ext>
            </c:extLst>
          </c:dPt>
          <c:dPt>
            <c:idx val="23"/>
            <c:invertIfNegative val="0"/>
            <c:bubble3D val="0"/>
            <c:extLst>
              <c:ext xmlns:c16="http://schemas.microsoft.com/office/drawing/2014/chart" uri="{C3380CC4-5D6E-409C-BE32-E72D297353CC}">
                <c16:uniqueId val="{0000001C-47C1-4287-9FBE-9B46727C5CAB}"/>
              </c:ext>
            </c:extLst>
          </c:dPt>
          <c:dPt>
            <c:idx val="24"/>
            <c:invertIfNegative val="0"/>
            <c:bubble3D val="0"/>
            <c:spPr>
              <a:pattFill prst="pct60">
                <a:fgClr>
                  <a:sysClr val="window" lastClr="FFFFFF"/>
                </a:fgClr>
                <a:bgClr>
                  <a:srgbClr val="FFC000"/>
                </a:bgClr>
              </a:pattFill>
              <a:ln w="9525">
                <a:solidFill>
                  <a:schemeClr val="bg1">
                    <a:lumMod val="75000"/>
                  </a:schemeClr>
                </a:solidFill>
              </a:ln>
              <a:effectLst/>
            </c:spPr>
            <c:extLst>
              <c:ext xmlns:c16="http://schemas.microsoft.com/office/drawing/2014/chart" uri="{C3380CC4-5D6E-409C-BE32-E72D297353CC}">
                <c16:uniqueId val="{0000001E-47C1-4287-9FBE-9B46727C5CAB}"/>
              </c:ext>
            </c:extLst>
          </c:dPt>
          <c:dPt>
            <c:idx val="25"/>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20-47C1-4287-9FBE-9B46727C5CAB}"/>
              </c:ext>
            </c:extLst>
          </c:dPt>
          <c:dPt>
            <c:idx val="26"/>
            <c:invertIfNegative val="0"/>
            <c:bubble3D val="0"/>
            <c:spPr>
              <a:pattFill prst="pct10">
                <a:fgClr>
                  <a:srgbClr val="44546A"/>
                </a:fgClr>
                <a:bgClr>
                  <a:sysClr val="window" lastClr="FFFFFF"/>
                </a:bgClr>
              </a:pattFill>
              <a:ln w="9525">
                <a:solidFill>
                  <a:schemeClr val="bg1">
                    <a:lumMod val="75000"/>
                  </a:schemeClr>
                </a:solidFill>
              </a:ln>
              <a:effectLst/>
            </c:spPr>
            <c:extLst>
              <c:ext xmlns:c16="http://schemas.microsoft.com/office/drawing/2014/chart" uri="{C3380CC4-5D6E-409C-BE32-E72D297353CC}">
                <c16:uniqueId val="{00000022-47C1-4287-9FBE-9B46727C5CAB}"/>
              </c:ext>
            </c:extLst>
          </c:dPt>
          <c:dPt>
            <c:idx val="27"/>
            <c:invertIfNegative val="0"/>
            <c:bubble3D val="0"/>
            <c:extLst>
              <c:ext xmlns:c16="http://schemas.microsoft.com/office/drawing/2014/chart" uri="{C3380CC4-5D6E-409C-BE32-E72D297353CC}">
                <c16:uniqueId val="{00000023-47C1-4287-9FBE-9B46727C5CAB}"/>
              </c:ext>
            </c:extLst>
          </c:dPt>
          <c:dPt>
            <c:idx val="28"/>
            <c:invertIfNegative val="0"/>
            <c:bubble3D val="0"/>
            <c:spPr>
              <a:pattFill prst="smCheck">
                <a:fgClr>
                  <a:srgbClr val="FF5050"/>
                </a:fgClr>
                <a:bgClr>
                  <a:srgbClr val="FFFFFF"/>
                </a:bgClr>
              </a:pattFill>
              <a:ln w="9525">
                <a:solidFill>
                  <a:schemeClr val="bg1">
                    <a:lumMod val="75000"/>
                  </a:schemeClr>
                </a:solidFill>
              </a:ln>
              <a:effectLst/>
            </c:spPr>
            <c:extLst>
              <c:ext xmlns:c16="http://schemas.microsoft.com/office/drawing/2014/chart" uri="{C3380CC4-5D6E-409C-BE32-E72D297353CC}">
                <c16:uniqueId val="{00000025-47C1-4287-9FBE-9B46727C5CAB}"/>
              </c:ext>
            </c:extLst>
          </c:dPt>
          <c:dPt>
            <c:idx val="29"/>
            <c:invertIfNegative val="0"/>
            <c:bubble3D val="0"/>
            <c:extLst>
              <c:ext xmlns:c16="http://schemas.microsoft.com/office/drawing/2014/chart" uri="{C3380CC4-5D6E-409C-BE32-E72D297353CC}">
                <c16:uniqueId val="{00000026-47C1-4287-9FBE-9B46727C5CAB}"/>
              </c:ext>
            </c:extLst>
          </c:dPt>
          <c:dPt>
            <c:idx val="30"/>
            <c:invertIfNegative val="0"/>
            <c:bubble3D val="0"/>
            <c:extLst>
              <c:ext xmlns:c16="http://schemas.microsoft.com/office/drawing/2014/chart" uri="{C3380CC4-5D6E-409C-BE32-E72D297353CC}">
                <c16:uniqueId val="{00000027-47C1-4287-9FBE-9B46727C5CAB}"/>
              </c:ext>
            </c:extLst>
          </c:dPt>
          <c:dPt>
            <c:idx val="31"/>
            <c:invertIfNegative val="0"/>
            <c:bubble3D val="0"/>
            <c:extLst>
              <c:ext xmlns:c16="http://schemas.microsoft.com/office/drawing/2014/chart" uri="{C3380CC4-5D6E-409C-BE32-E72D297353CC}">
                <c16:uniqueId val="{00000028-47C1-4287-9FBE-9B46727C5CAB}"/>
              </c:ext>
            </c:extLst>
          </c:dPt>
          <c:dPt>
            <c:idx val="32"/>
            <c:invertIfNegative val="0"/>
            <c:bubble3D val="0"/>
            <c:extLst>
              <c:ext xmlns:c16="http://schemas.microsoft.com/office/drawing/2014/chart" uri="{C3380CC4-5D6E-409C-BE32-E72D297353CC}">
                <c16:uniqueId val="{00000029-47C1-4287-9FBE-9B46727C5CAB}"/>
              </c:ext>
            </c:extLst>
          </c:dPt>
          <c:dPt>
            <c:idx val="33"/>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2B-47C1-4287-9FBE-9B46727C5CAB}"/>
              </c:ext>
            </c:extLst>
          </c:dPt>
          <c:dPt>
            <c:idx val="34"/>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2D-47C1-4287-9FBE-9B46727C5CAB}"/>
              </c:ext>
            </c:extLst>
          </c:dPt>
          <c:dPt>
            <c:idx val="35"/>
            <c:invertIfNegative val="0"/>
            <c:bubble3D val="0"/>
            <c:extLst>
              <c:ext xmlns:c16="http://schemas.microsoft.com/office/drawing/2014/chart" uri="{C3380CC4-5D6E-409C-BE32-E72D297353CC}">
                <c16:uniqueId val="{0000002E-47C1-4287-9FBE-9B46727C5CAB}"/>
              </c:ext>
            </c:extLst>
          </c:dPt>
          <c:dPt>
            <c:idx val="36"/>
            <c:invertIfNegative val="0"/>
            <c:bubble3D val="0"/>
            <c:extLst>
              <c:ext xmlns:c16="http://schemas.microsoft.com/office/drawing/2014/chart" uri="{C3380CC4-5D6E-409C-BE32-E72D297353CC}">
                <c16:uniqueId val="{0000002F-47C1-4287-9FBE-9B46727C5CAB}"/>
              </c:ext>
            </c:extLst>
          </c:dPt>
          <c:dPt>
            <c:idx val="37"/>
            <c:invertIfNegative val="0"/>
            <c:bubble3D val="0"/>
            <c:extLst>
              <c:ext xmlns:c16="http://schemas.microsoft.com/office/drawing/2014/chart" uri="{C3380CC4-5D6E-409C-BE32-E72D297353CC}">
                <c16:uniqueId val="{00000030-47C1-4287-9FBE-9B46727C5CAB}"/>
              </c:ext>
            </c:extLst>
          </c:dPt>
          <c:dPt>
            <c:idx val="38"/>
            <c:invertIfNegative val="0"/>
            <c:bubble3D val="0"/>
            <c:extLst>
              <c:ext xmlns:c16="http://schemas.microsoft.com/office/drawing/2014/chart" uri="{C3380CC4-5D6E-409C-BE32-E72D297353CC}">
                <c16:uniqueId val="{00000031-47C1-4287-9FBE-9B46727C5CAB}"/>
              </c:ext>
            </c:extLst>
          </c:dPt>
          <c:dPt>
            <c:idx val="39"/>
            <c:invertIfNegative val="0"/>
            <c:bubble3D val="0"/>
            <c:extLst>
              <c:ext xmlns:c16="http://schemas.microsoft.com/office/drawing/2014/chart" uri="{C3380CC4-5D6E-409C-BE32-E72D297353CC}">
                <c16:uniqueId val="{00000032-47C1-4287-9FBE-9B46727C5CAB}"/>
              </c:ext>
            </c:extLst>
          </c:dPt>
          <c:dPt>
            <c:idx val="40"/>
            <c:invertIfNegative val="0"/>
            <c:bubble3D val="0"/>
            <c:extLst>
              <c:ext xmlns:c16="http://schemas.microsoft.com/office/drawing/2014/chart" uri="{C3380CC4-5D6E-409C-BE32-E72D297353CC}">
                <c16:uniqueId val="{00000033-47C1-4287-9FBE-9B46727C5CAB}"/>
              </c:ext>
            </c:extLst>
          </c:dPt>
          <c:dPt>
            <c:idx val="41"/>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35-47C1-4287-9FBE-9B46727C5CAB}"/>
              </c:ext>
            </c:extLst>
          </c:dPt>
          <c:dPt>
            <c:idx val="42"/>
            <c:invertIfNegative val="0"/>
            <c:bubble3D val="0"/>
            <c:extLst>
              <c:ext xmlns:c16="http://schemas.microsoft.com/office/drawing/2014/chart" uri="{C3380CC4-5D6E-409C-BE32-E72D297353CC}">
                <c16:uniqueId val="{00000036-47C1-4287-9FBE-9B46727C5CAB}"/>
              </c:ext>
            </c:extLst>
          </c:dPt>
          <c:dPt>
            <c:idx val="43"/>
            <c:invertIfNegative val="0"/>
            <c:bubble3D val="0"/>
            <c:extLst>
              <c:ext xmlns:c16="http://schemas.microsoft.com/office/drawing/2014/chart" uri="{C3380CC4-5D6E-409C-BE32-E72D297353CC}">
                <c16:uniqueId val="{00000037-47C1-4287-9FBE-9B46727C5CAB}"/>
              </c:ext>
            </c:extLst>
          </c:dPt>
          <c:dPt>
            <c:idx val="44"/>
            <c:invertIfNegative val="0"/>
            <c:bubble3D val="0"/>
            <c:spPr>
              <a:pattFill prst="smCheck">
                <a:fgClr>
                  <a:srgbClr val="FF5050"/>
                </a:fgClr>
                <a:bgClr>
                  <a:srgbClr val="FFFFFF"/>
                </a:bgClr>
              </a:pattFill>
              <a:ln w="9525">
                <a:solidFill>
                  <a:schemeClr val="bg1">
                    <a:lumMod val="75000"/>
                  </a:schemeClr>
                </a:solidFill>
              </a:ln>
              <a:effectLst/>
            </c:spPr>
            <c:extLst>
              <c:ext xmlns:c16="http://schemas.microsoft.com/office/drawing/2014/chart" uri="{C3380CC4-5D6E-409C-BE32-E72D297353CC}">
                <c16:uniqueId val="{00000039-47C1-4287-9FBE-9B46727C5CAB}"/>
              </c:ext>
            </c:extLst>
          </c:dPt>
          <c:dPt>
            <c:idx val="45"/>
            <c:invertIfNegative val="0"/>
            <c:bubble3D val="0"/>
            <c:extLst>
              <c:ext xmlns:c16="http://schemas.microsoft.com/office/drawing/2014/chart" uri="{C3380CC4-5D6E-409C-BE32-E72D297353CC}">
                <c16:uniqueId val="{0000003A-47C1-4287-9FBE-9B46727C5CAB}"/>
              </c:ext>
            </c:extLst>
          </c:dPt>
          <c:dPt>
            <c:idx val="46"/>
            <c:invertIfNegative val="0"/>
            <c:bubble3D val="0"/>
            <c:spPr>
              <a:pattFill prst="wdDnDiag">
                <a:fgClr>
                  <a:srgbClr val="FFFFFF"/>
                </a:fgClr>
                <a:bgClr>
                  <a:srgbClr val="A9D18E"/>
                </a:bgClr>
              </a:pattFill>
              <a:ln w="9525">
                <a:solidFill>
                  <a:schemeClr val="bg1">
                    <a:lumMod val="75000"/>
                  </a:schemeClr>
                </a:solidFill>
              </a:ln>
              <a:effectLst/>
            </c:spPr>
            <c:extLst>
              <c:ext xmlns:c16="http://schemas.microsoft.com/office/drawing/2014/chart" uri="{C3380CC4-5D6E-409C-BE32-E72D297353CC}">
                <c16:uniqueId val="{0000003C-47C1-4287-9FBE-9B46727C5CAB}"/>
              </c:ext>
            </c:extLst>
          </c:dPt>
          <c:dLbls>
            <c:spPr>
              <a:noFill/>
              <a:ln w="38100">
                <a:solidFill>
                  <a:schemeClr val="bg1"/>
                </a:solidFill>
              </a:ln>
              <a:effectLst>
                <a:softEdge rad="31750"/>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76200">
                        <a:schemeClr val="bg1"/>
                      </a:glow>
                    </a:effectLst>
                    <a:latin typeface="+mj-lt"/>
                    <a:ea typeface="+mn-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'【本】全国からみた（外国人）_P8'!$V$7:$V$53</c:f>
              <c:numCache>
                <c:formatCode>0.0%</c:formatCode>
                <c:ptCount val="47"/>
                <c:pt idx="0">
                  <c:v>0.28274503985648969</c:v>
                </c:pt>
                <c:pt idx="1">
                  <c:v>0.20716566158212132</c:v>
                </c:pt>
                <c:pt idx="2">
                  <c:v>0.23586572438162545</c:v>
                </c:pt>
                <c:pt idx="3">
                  <c:v>0.25202976995940463</c:v>
                </c:pt>
                <c:pt idx="4">
                  <c:v>0.14126712328767124</c:v>
                </c:pt>
                <c:pt idx="5">
                  <c:v>0.23604757548032937</c:v>
                </c:pt>
                <c:pt idx="6">
                  <c:v>0.28109854604200324</c:v>
                </c:pt>
                <c:pt idx="7">
                  <c:v>0.15542995559144127</c:v>
                </c:pt>
                <c:pt idx="8">
                  <c:v>0.18419259595730184</c:v>
                </c:pt>
                <c:pt idx="9">
                  <c:v>0.21517241379310345</c:v>
                </c:pt>
                <c:pt idx="10">
                  <c:v>0.12585812356979406</c:v>
                </c:pt>
                <c:pt idx="11">
                  <c:v>0.23602713745656353</c:v>
                </c:pt>
                <c:pt idx="12">
                  <c:v>0.17756642302818992</c:v>
                </c:pt>
                <c:pt idx="13">
                  <c:v>0.27418447694038245</c:v>
                </c:pt>
                <c:pt idx="14">
                  <c:v>0.22661304423850323</c:v>
                </c:pt>
                <c:pt idx="15">
                  <c:v>0.19716548561900793</c:v>
                </c:pt>
                <c:pt idx="16">
                  <c:v>0.20693498452012385</c:v>
                </c:pt>
                <c:pt idx="17">
                  <c:v>0.17423540315106581</c:v>
                </c:pt>
                <c:pt idx="18">
                  <c:v>0.43322662726750388</c:v>
                </c:pt>
                <c:pt idx="19">
                  <c:v>0.31184503016830739</c:v>
                </c:pt>
                <c:pt idx="20">
                  <c:v>0.33694656488549618</c:v>
                </c:pt>
                <c:pt idx="21">
                  <c:v>0.26838966202783299</c:v>
                </c:pt>
                <c:pt idx="22">
                  <c:v>0.34726826680811562</c:v>
                </c:pt>
                <c:pt idx="23">
                  <c:v>0.23846345722125217</c:v>
                </c:pt>
                <c:pt idx="24">
                  <c:v>0.18276333789329685</c:v>
                </c:pt>
                <c:pt idx="25">
                  <c:v>0.15402298850574714</c:v>
                </c:pt>
                <c:pt idx="26">
                  <c:v>0.25292845955306525</c:v>
                </c:pt>
                <c:pt idx="27">
                  <c:v>0.15115876859218264</c:v>
                </c:pt>
                <c:pt idx="28">
                  <c:v>0.14169821525148729</c:v>
                </c:pt>
                <c:pt idx="29">
                  <c:v>0.29090303232255915</c:v>
                </c:pt>
                <c:pt idx="30">
                  <c:v>0.14386792452830188</c:v>
                </c:pt>
                <c:pt idx="31">
                  <c:v>0.3280871670702179</c:v>
                </c:pt>
                <c:pt idx="32">
                  <c:v>0.23231283766400823</c:v>
                </c:pt>
                <c:pt idx="33">
                  <c:v>0.25784246238568198</c:v>
                </c:pt>
                <c:pt idx="34">
                  <c:v>0.41047854785478549</c:v>
                </c:pt>
                <c:pt idx="35">
                  <c:v>0.14830508474576271</c:v>
                </c:pt>
                <c:pt idx="36">
                  <c:v>0.18781334361743154</c:v>
                </c:pt>
                <c:pt idx="37">
                  <c:v>0.2462229481420988</c:v>
                </c:pt>
                <c:pt idx="38">
                  <c:v>0.29652042360060515</c:v>
                </c:pt>
                <c:pt idx="39">
                  <c:v>0.48636828353970235</c:v>
                </c:pt>
                <c:pt idx="40">
                  <c:v>0.27289156626506023</c:v>
                </c:pt>
                <c:pt idx="41">
                  <c:v>0.33170515097690939</c:v>
                </c:pt>
                <c:pt idx="42">
                  <c:v>0.28212017586712262</c:v>
                </c:pt>
                <c:pt idx="43">
                  <c:v>0.52018482490272377</c:v>
                </c:pt>
                <c:pt idx="44">
                  <c:v>0.15820895522388059</c:v>
                </c:pt>
                <c:pt idx="45">
                  <c:v>0.16818526955201216</c:v>
                </c:pt>
                <c:pt idx="46">
                  <c:v>0.58751396128071487</c:v>
                </c:pt>
              </c:numCache>
            </c:numRef>
          </c:val>
          <c:extLst>
            <c:ext xmlns:c16="http://schemas.microsoft.com/office/drawing/2014/chart" uri="{C3380CC4-5D6E-409C-BE32-E72D297353CC}">
              <c16:uniqueId val="{0000003D-47C1-4287-9FBE-9B46727C5CAB}"/>
            </c:ext>
          </c:extLst>
        </c:ser>
        <c:ser>
          <c:idx val="1"/>
          <c:order val="1"/>
          <c:tx>
            <c:strRef>
              <c:f>'【本】全国からみた（外国人）_P8'!$W$6</c:f>
              <c:strCache>
                <c:ptCount val="1"/>
                <c:pt idx="0">
                  <c:v>No.2</c:v>
                </c:pt>
              </c:strCache>
            </c:strRef>
          </c:tx>
          <c:spPr>
            <a:pattFill prst="pct6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3F-47C1-4287-9FBE-9B46727C5CAB}"/>
              </c:ext>
            </c:extLst>
          </c:dPt>
          <c:dPt>
            <c:idx val="1"/>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41-47C1-4287-9FBE-9B46727C5CAB}"/>
              </c:ext>
            </c:extLst>
          </c:dPt>
          <c:dPt>
            <c:idx val="2"/>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43-47C1-4287-9FBE-9B46727C5CAB}"/>
              </c:ext>
            </c:extLst>
          </c:dPt>
          <c:dPt>
            <c:idx val="3"/>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45-47C1-4287-9FBE-9B46727C5CAB}"/>
              </c:ext>
            </c:extLst>
          </c:dPt>
          <c:dPt>
            <c:idx val="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47-47C1-4287-9FBE-9B46727C5CAB}"/>
              </c:ext>
            </c:extLst>
          </c:dPt>
          <c:dPt>
            <c:idx val="5"/>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49-47C1-4287-9FBE-9B46727C5CAB}"/>
              </c:ext>
            </c:extLst>
          </c:dPt>
          <c:dPt>
            <c:idx val="6"/>
            <c:invertIfNegative val="0"/>
            <c:bubble3D val="0"/>
            <c:extLst>
              <c:ext xmlns:c16="http://schemas.microsoft.com/office/drawing/2014/chart" uri="{C3380CC4-5D6E-409C-BE32-E72D297353CC}">
                <c16:uniqueId val="{0000004A-47C1-4287-9FBE-9B46727C5CAB}"/>
              </c:ext>
            </c:extLst>
          </c:dPt>
          <c:dPt>
            <c:idx val="7"/>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4C-47C1-4287-9FBE-9B46727C5CAB}"/>
              </c:ext>
            </c:extLst>
          </c:dPt>
          <c:dPt>
            <c:idx val="8"/>
            <c:invertIfNegative val="0"/>
            <c:bubble3D val="0"/>
            <c:extLst>
              <c:ext xmlns:c16="http://schemas.microsoft.com/office/drawing/2014/chart" uri="{C3380CC4-5D6E-409C-BE32-E72D297353CC}">
                <c16:uniqueId val="{0000004D-47C1-4287-9FBE-9B46727C5CAB}"/>
              </c:ext>
            </c:extLst>
          </c:dPt>
          <c:dPt>
            <c:idx val="9"/>
            <c:invertIfNegative val="0"/>
            <c:bubble3D val="0"/>
            <c:extLst>
              <c:ext xmlns:c16="http://schemas.microsoft.com/office/drawing/2014/chart" uri="{C3380CC4-5D6E-409C-BE32-E72D297353CC}">
                <c16:uniqueId val="{0000004E-47C1-4287-9FBE-9B46727C5CAB}"/>
              </c:ext>
            </c:extLst>
          </c:dPt>
          <c:dPt>
            <c:idx val="10"/>
            <c:invertIfNegative val="0"/>
            <c:bubble3D val="0"/>
            <c:extLst>
              <c:ext xmlns:c16="http://schemas.microsoft.com/office/drawing/2014/chart" uri="{C3380CC4-5D6E-409C-BE32-E72D297353CC}">
                <c16:uniqueId val="{0000004F-47C1-4287-9FBE-9B46727C5CAB}"/>
              </c:ext>
            </c:extLst>
          </c:dPt>
          <c:dPt>
            <c:idx val="11"/>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51-47C1-4287-9FBE-9B46727C5CAB}"/>
              </c:ext>
            </c:extLst>
          </c:dPt>
          <c:dPt>
            <c:idx val="12"/>
            <c:invertIfNegative val="0"/>
            <c:bubble3D val="0"/>
            <c:extLst>
              <c:ext xmlns:c16="http://schemas.microsoft.com/office/drawing/2014/chart" uri="{C3380CC4-5D6E-409C-BE32-E72D297353CC}">
                <c16:uniqueId val="{00000052-47C1-4287-9FBE-9B46727C5CAB}"/>
              </c:ext>
            </c:extLst>
          </c:dPt>
          <c:dPt>
            <c:idx val="13"/>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54-47C1-4287-9FBE-9B46727C5CAB}"/>
              </c:ext>
            </c:extLst>
          </c:dPt>
          <c:dPt>
            <c:idx val="1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56-47C1-4287-9FBE-9B46727C5CAB}"/>
              </c:ext>
            </c:extLst>
          </c:dPt>
          <c:dPt>
            <c:idx val="15"/>
            <c:invertIfNegative val="0"/>
            <c:bubble3D val="0"/>
            <c:extLst>
              <c:ext xmlns:c16="http://schemas.microsoft.com/office/drawing/2014/chart" uri="{C3380CC4-5D6E-409C-BE32-E72D297353CC}">
                <c16:uniqueId val="{00000057-47C1-4287-9FBE-9B46727C5CAB}"/>
              </c:ext>
            </c:extLst>
          </c:dPt>
          <c:dPt>
            <c:idx val="16"/>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59-47C1-4287-9FBE-9B46727C5CAB}"/>
              </c:ext>
            </c:extLst>
          </c:dPt>
          <c:dPt>
            <c:idx val="17"/>
            <c:invertIfNegative val="0"/>
            <c:bubble3D val="0"/>
            <c:extLst>
              <c:ext xmlns:c16="http://schemas.microsoft.com/office/drawing/2014/chart" uri="{C3380CC4-5D6E-409C-BE32-E72D297353CC}">
                <c16:uniqueId val="{0000005A-47C1-4287-9FBE-9B46727C5CAB}"/>
              </c:ext>
            </c:extLst>
          </c:dPt>
          <c:dPt>
            <c:idx val="18"/>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5C-47C1-4287-9FBE-9B46727C5CAB}"/>
              </c:ext>
            </c:extLst>
          </c:dPt>
          <c:dPt>
            <c:idx val="19"/>
            <c:invertIfNegative val="0"/>
            <c:bubble3D val="0"/>
            <c:extLst>
              <c:ext xmlns:c16="http://schemas.microsoft.com/office/drawing/2014/chart" uri="{C3380CC4-5D6E-409C-BE32-E72D297353CC}">
                <c16:uniqueId val="{0000005D-47C1-4287-9FBE-9B46727C5CAB}"/>
              </c:ext>
            </c:extLst>
          </c:dPt>
          <c:dPt>
            <c:idx val="20"/>
            <c:invertIfNegative val="0"/>
            <c:bubble3D val="0"/>
            <c:extLst>
              <c:ext xmlns:c16="http://schemas.microsoft.com/office/drawing/2014/chart" uri="{C3380CC4-5D6E-409C-BE32-E72D297353CC}">
                <c16:uniqueId val="{0000005E-47C1-4287-9FBE-9B46727C5CAB}"/>
              </c:ext>
            </c:extLst>
          </c:dPt>
          <c:dPt>
            <c:idx val="21"/>
            <c:invertIfNegative val="0"/>
            <c:bubble3D val="0"/>
            <c:extLst>
              <c:ext xmlns:c16="http://schemas.microsoft.com/office/drawing/2014/chart" uri="{C3380CC4-5D6E-409C-BE32-E72D297353CC}">
                <c16:uniqueId val="{0000005F-47C1-4287-9FBE-9B46727C5CAB}"/>
              </c:ext>
            </c:extLst>
          </c:dPt>
          <c:dPt>
            <c:idx val="22"/>
            <c:invertIfNegative val="0"/>
            <c:bubble3D val="0"/>
            <c:extLst>
              <c:ext xmlns:c16="http://schemas.microsoft.com/office/drawing/2014/chart" uri="{C3380CC4-5D6E-409C-BE32-E72D297353CC}">
                <c16:uniqueId val="{00000060-47C1-4287-9FBE-9B46727C5CAB}"/>
              </c:ext>
            </c:extLst>
          </c:dPt>
          <c:dPt>
            <c:idx val="23"/>
            <c:invertIfNegative val="0"/>
            <c:bubble3D val="0"/>
            <c:extLst>
              <c:ext xmlns:c16="http://schemas.microsoft.com/office/drawing/2014/chart" uri="{C3380CC4-5D6E-409C-BE32-E72D297353CC}">
                <c16:uniqueId val="{00000061-47C1-4287-9FBE-9B46727C5CAB}"/>
              </c:ext>
            </c:extLst>
          </c:dPt>
          <c:dPt>
            <c:idx val="2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63-47C1-4287-9FBE-9B46727C5CAB}"/>
              </c:ext>
            </c:extLst>
          </c:dPt>
          <c:dPt>
            <c:idx val="25"/>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65-47C1-4287-9FBE-9B46727C5CAB}"/>
              </c:ext>
            </c:extLst>
          </c:dPt>
          <c:dPt>
            <c:idx val="26"/>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67-47C1-4287-9FBE-9B46727C5CAB}"/>
              </c:ext>
            </c:extLst>
          </c:dPt>
          <c:dPt>
            <c:idx val="27"/>
            <c:invertIfNegative val="0"/>
            <c:bubble3D val="0"/>
            <c:extLst>
              <c:ext xmlns:c16="http://schemas.microsoft.com/office/drawing/2014/chart" uri="{C3380CC4-5D6E-409C-BE32-E72D297353CC}">
                <c16:uniqueId val="{00000068-47C1-4287-9FBE-9B46727C5CAB}"/>
              </c:ext>
            </c:extLst>
          </c:dPt>
          <c:dPt>
            <c:idx val="28"/>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6A-47C1-4287-9FBE-9B46727C5CAB}"/>
              </c:ext>
            </c:extLst>
          </c:dPt>
          <c:dPt>
            <c:idx val="29"/>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6C-47C1-4287-9FBE-9B46727C5CAB}"/>
              </c:ext>
            </c:extLst>
          </c:dPt>
          <c:dPt>
            <c:idx val="30"/>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6E-47C1-4287-9FBE-9B46727C5CAB}"/>
              </c:ext>
            </c:extLst>
          </c:dPt>
          <c:dPt>
            <c:idx val="31"/>
            <c:invertIfNegative val="0"/>
            <c:bubble3D val="0"/>
            <c:extLst>
              <c:ext xmlns:c16="http://schemas.microsoft.com/office/drawing/2014/chart" uri="{C3380CC4-5D6E-409C-BE32-E72D297353CC}">
                <c16:uniqueId val="{0000006F-47C1-4287-9FBE-9B46727C5CAB}"/>
              </c:ext>
            </c:extLst>
          </c:dPt>
          <c:dPt>
            <c:idx val="32"/>
            <c:invertIfNegative val="0"/>
            <c:bubble3D val="0"/>
            <c:extLst>
              <c:ext xmlns:c16="http://schemas.microsoft.com/office/drawing/2014/chart" uri="{C3380CC4-5D6E-409C-BE32-E72D297353CC}">
                <c16:uniqueId val="{00000070-47C1-4287-9FBE-9B46727C5CAB}"/>
              </c:ext>
            </c:extLst>
          </c:dPt>
          <c:dPt>
            <c:idx val="33"/>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72-47C1-4287-9FBE-9B46727C5CAB}"/>
              </c:ext>
            </c:extLst>
          </c:dPt>
          <c:dPt>
            <c:idx val="3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74-47C1-4287-9FBE-9B46727C5CAB}"/>
              </c:ext>
            </c:extLst>
          </c:dPt>
          <c:dPt>
            <c:idx val="35"/>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76-47C1-4287-9FBE-9B46727C5CAB}"/>
              </c:ext>
            </c:extLst>
          </c:dPt>
          <c:dPt>
            <c:idx val="36"/>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78-47C1-4287-9FBE-9B46727C5CAB}"/>
              </c:ext>
            </c:extLst>
          </c:dPt>
          <c:dPt>
            <c:idx val="37"/>
            <c:invertIfNegative val="0"/>
            <c:bubble3D val="0"/>
            <c:extLst>
              <c:ext xmlns:c16="http://schemas.microsoft.com/office/drawing/2014/chart" uri="{C3380CC4-5D6E-409C-BE32-E72D297353CC}">
                <c16:uniqueId val="{00000079-47C1-4287-9FBE-9B46727C5CAB}"/>
              </c:ext>
            </c:extLst>
          </c:dPt>
          <c:dPt>
            <c:idx val="38"/>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7B-47C1-4287-9FBE-9B46727C5CAB}"/>
              </c:ext>
            </c:extLst>
          </c:dPt>
          <c:dPt>
            <c:idx val="39"/>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7D-47C1-4287-9FBE-9B46727C5CAB}"/>
              </c:ext>
            </c:extLst>
          </c:dPt>
          <c:dPt>
            <c:idx val="40"/>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7F-47C1-4287-9FBE-9B46727C5CAB}"/>
              </c:ext>
            </c:extLst>
          </c:dPt>
          <c:dPt>
            <c:idx val="41"/>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81-47C1-4287-9FBE-9B46727C5CAB}"/>
              </c:ext>
            </c:extLst>
          </c:dPt>
          <c:dPt>
            <c:idx val="42"/>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83-47C1-4287-9FBE-9B46727C5CAB}"/>
              </c:ext>
            </c:extLst>
          </c:dPt>
          <c:dPt>
            <c:idx val="4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85-47C1-4287-9FBE-9B46727C5CAB}"/>
              </c:ext>
            </c:extLst>
          </c:dPt>
          <c:dPt>
            <c:idx val="44"/>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87-47C1-4287-9FBE-9B46727C5CAB}"/>
              </c:ext>
            </c:extLst>
          </c:dPt>
          <c:dPt>
            <c:idx val="45"/>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89-47C1-4287-9FBE-9B46727C5CAB}"/>
              </c:ext>
            </c:extLst>
          </c:dPt>
          <c:dPt>
            <c:idx val="46"/>
            <c:invertIfNegative val="0"/>
            <c:bubble3D val="0"/>
            <c:extLst>
              <c:ext xmlns:c16="http://schemas.microsoft.com/office/drawing/2014/chart" uri="{C3380CC4-5D6E-409C-BE32-E72D297353CC}">
                <c16:uniqueId val="{0000008A-47C1-4287-9FBE-9B46727C5CAB}"/>
              </c:ext>
            </c:extLst>
          </c:dPt>
          <c:dLbls>
            <c:dLbl>
              <c:idx val="19"/>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5D-47C1-4287-9FBE-9B46727C5CAB}"/>
                </c:ext>
              </c:extLst>
            </c:dLbl>
            <c:dLbl>
              <c:idx val="46"/>
              <c:layout>
                <c:manualLayout>
                  <c:x val="0"/>
                  <c:y val="1.612343156984028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8A-47C1-4287-9FBE-9B46727C5CAB}"/>
                </c:ext>
              </c:extLst>
            </c:dLbl>
            <c:spPr>
              <a:noFill/>
              <a:ln w="38100">
                <a:solidFill>
                  <a:schemeClr val="bg1"/>
                </a:solidFill>
              </a:ln>
              <a:effectLst>
                <a:softEdge rad="31750"/>
              </a:effectLst>
            </c:spPr>
            <c:txPr>
              <a:bodyPr rot="0" spcFirstLastPara="1" vertOverflow="ellipsis" vert="horz" wrap="square" lIns="38100" tIns="19050" rIns="38100" bIns="19050" anchor="ctr" anchorCtr="1">
                <a:spAutoFit/>
              </a:bodyPr>
              <a:lstStyle/>
              <a:p>
                <a:pPr>
                  <a:defRPr sz="600" b="1" i="0" u="none" strike="noStrike" kern="1200" baseline="0">
                    <a:ln>
                      <a:noFill/>
                    </a:ln>
                    <a:solidFill>
                      <a:schemeClr val="tx1">
                        <a:lumMod val="75000"/>
                        <a:lumOff val="25000"/>
                      </a:schemeClr>
                    </a:solidFill>
                    <a:effectLst>
                      <a:glow rad="76200">
                        <a:schemeClr val="bg1"/>
                      </a:glow>
                    </a:effectLst>
                    <a:latin typeface="BIZ UDPゴシック" panose="020B0400000000000000" pitchFamily="50" charset="-128"/>
                    <a:ea typeface="+mn-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'【本】全国からみた（外国人）_P8'!$W$7:$W$53</c:f>
              <c:numCache>
                <c:formatCode>0.0%</c:formatCode>
                <c:ptCount val="47"/>
                <c:pt idx="0">
                  <c:v>0.19032653997113608</c:v>
                </c:pt>
                <c:pt idx="1">
                  <c:v>0.18268889677190492</c:v>
                </c:pt>
                <c:pt idx="2">
                  <c:v>0.11925795053003534</c:v>
                </c:pt>
                <c:pt idx="3">
                  <c:v>0.14445196211096076</c:v>
                </c:pt>
                <c:pt idx="4">
                  <c:v>0.1172945205479452</c:v>
                </c:pt>
                <c:pt idx="5">
                  <c:v>0.14272644098810613</c:v>
                </c:pt>
                <c:pt idx="6">
                  <c:v>9.4668820678513732E-2</c:v>
                </c:pt>
                <c:pt idx="7">
                  <c:v>0.13383124747678643</c:v>
                </c:pt>
                <c:pt idx="8">
                  <c:v>0.15262321144674085</c:v>
                </c:pt>
                <c:pt idx="9">
                  <c:v>0.14317241379310344</c:v>
                </c:pt>
                <c:pt idx="10">
                  <c:v>0.12013729977116705</c:v>
                </c:pt>
                <c:pt idx="11">
                  <c:v>0.15394014994335756</c:v>
                </c:pt>
                <c:pt idx="12">
                  <c:v>0.16061480063761843</c:v>
                </c:pt>
                <c:pt idx="13">
                  <c:v>0.13602145885610453</c:v>
                </c:pt>
                <c:pt idx="14">
                  <c:v>0.11610421402343067</c:v>
                </c:pt>
                <c:pt idx="15">
                  <c:v>0.10004168403501459</c:v>
                </c:pt>
                <c:pt idx="16">
                  <c:v>0.16309597523219815</c:v>
                </c:pt>
                <c:pt idx="17">
                  <c:v>6.5801668211306771E-2</c:v>
                </c:pt>
                <c:pt idx="18">
                  <c:v>0.14544857588442911</c:v>
                </c:pt>
                <c:pt idx="19">
                  <c:v>0.15520800254048905</c:v>
                </c:pt>
                <c:pt idx="20">
                  <c:v>0.10610687022900764</c:v>
                </c:pt>
                <c:pt idx="21">
                  <c:v>9.7654075546719676E-2</c:v>
                </c:pt>
                <c:pt idx="22">
                  <c:v>8.881448083808513E-2</c:v>
                </c:pt>
                <c:pt idx="23">
                  <c:v>0.1282115240708406</c:v>
                </c:pt>
                <c:pt idx="24">
                  <c:v>0.15868673050615595</c:v>
                </c:pt>
                <c:pt idx="25">
                  <c:v>0.13426188866351138</c:v>
                </c:pt>
                <c:pt idx="26">
                  <c:v>0.19621230504511261</c:v>
                </c:pt>
                <c:pt idx="27">
                  <c:v>0.15098581805603598</c:v>
                </c:pt>
                <c:pt idx="28">
                  <c:v>0.11681990265008113</c:v>
                </c:pt>
                <c:pt idx="29">
                  <c:v>0.23692102632455847</c:v>
                </c:pt>
                <c:pt idx="30">
                  <c:v>0.12971698113207547</c:v>
                </c:pt>
                <c:pt idx="31">
                  <c:v>0.11743341404358354</c:v>
                </c:pt>
                <c:pt idx="32">
                  <c:v>0.11808592745047594</c:v>
                </c:pt>
                <c:pt idx="33">
                  <c:v>0.13226472612842954</c:v>
                </c:pt>
                <c:pt idx="34">
                  <c:v>0.14191419141914191</c:v>
                </c:pt>
                <c:pt idx="35">
                  <c:v>0.11440677966101695</c:v>
                </c:pt>
                <c:pt idx="36">
                  <c:v>0.11685306594677979</c:v>
                </c:pt>
                <c:pt idx="37">
                  <c:v>8.4932625561453659E-2</c:v>
                </c:pt>
                <c:pt idx="38">
                  <c:v>0.14220877458396369</c:v>
                </c:pt>
                <c:pt idx="39">
                  <c:v>0.13590063993335605</c:v>
                </c:pt>
                <c:pt idx="40">
                  <c:v>0.16204819277108434</c:v>
                </c:pt>
                <c:pt idx="41">
                  <c:v>0.12799733570159857</c:v>
                </c:pt>
                <c:pt idx="42">
                  <c:v>0.18490473864191501</c:v>
                </c:pt>
                <c:pt idx="43">
                  <c:v>0.15126459143968871</c:v>
                </c:pt>
                <c:pt idx="44">
                  <c:v>0.14925373134328357</c:v>
                </c:pt>
                <c:pt idx="45">
                  <c:v>0.15527714502657555</c:v>
                </c:pt>
                <c:pt idx="46">
                  <c:v>7.452997021593448E-2</c:v>
                </c:pt>
              </c:numCache>
            </c:numRef>
          </c:val>
          <c:extLst>
            <c:ext xmlns:c16="http://schemas.microsoft.com/office/drawing/2014/chart" uri="{C3380CC4-5D6E-409C-BE32-E72D297353CC}">
              <c16:uniqueId val="{0000008B-47C1-4287-9FBE-9B46727C5CAB}"/>
            </c:ext>
          </c:extLst>
        </c:ser>
        <c:ser>
          <c:idx val="2"/>
          <c:order val="2"/>
          <c:tx>
            <c:strRef>
              <c:f>'【本】全国からみた（外国人）_P8'!$X$6</c:f>
              <c:strCache>
                <c:ptCount val="1"/>
                <c:pt idx="0">
                  <c:v>No.3</c:v>
                </c:pt>
              </c:strCache>
            </c:strRef>
          </c:tx>
          <c:spPr>
            <a:pattFill prst="pct2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8D-47C1-4287-9FBE-9B46727C5CAB}"/>
              </c:ext>
            </c:extLst>
          </c:dPt>
          <c:dPt>
            <c:idx val="1"/>
            <c:invertIfNegative val="0"/>
            <c:bubble3D val="0"/>
            <c:extLst>
              <c:ext xmlns:c16="http://schemas.microsoft.com/office/drawing/2014/chart" uri="{C3380CC4-5D6E-409C-BE32-E72D297353CC}">
                <c16:uniqueId val="{0000008E-47C1-4287-9FBE-9B46727C5CAB}"/>
              </c:ext>
            </c:extLst>
          </c:dPt>
          <c:dPt>
            <c:idx val="2"/>
            <c:invertIfNegative val="0"/>
            <c:bubble3D val="0"/>
            <c:extLst>
              <c:ext xmlns:c16="http://schemas.microsoft.com/office/drawing/2014/chart" uri="{C3380CC4-5D6E-409C-BE32-E72D297353CC}">
                <c16:uniqueId val="{0000008F-47C1-4287-9FBE-9B46727C5CAB}"/>
              </c:ext>
            </c:extLst>
          </c:dPt>
          <c:dPt>
            <c:idx val="3"/>
            <c:invertIfNegative val="0"/>
            <c:bubble3D val="0"/>
            <c:extLst>
              <c:ext xmlns:c16="http://schemas.microsoft.com/office/drawing/2014/chart" uri="{C3380CC4-5D6E-409C-BE32-E72D297353CC}">
                <c16:uniqueId val="{00000090-47C1-4287-9FBE-9B46727C5CAB}"/>
              </c:ext>
            </c:extLst>
          </c:dPt>
          <c:dPt>
            <c:idx val="4"/>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92-47C1-4287-9FBE-9B46727C5CAB}"/>
              </c:ext>
            </c:extLst>
          </c:dPt>
          <c:dPt>
            <c:idx val="5"/>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94-47C1-4287-9FBE-9B46727C5CAB}"/>
              </c:ext>
            </c:extLst>
          </c:dPt>
          <c:dPt>
            <c:idx val="6"/>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96-47C1-4287-9FBE-9B46727C5CAB}"/>
              </c:ext>
            </c:extLst>
          </c:dPt>
          <c:dPt>
            <c:idx val="7"/>
            <c:invertIfNegative val="0"/>
            <c:bubble3D val="0"/>
            <c:extLst>
              <c:ext xmlns:c16="http://schemas.microsoft.com/office/drawing/2014/chart" uri="{C3380CC4-5D6E-409C-BE32-E72D297353CC}">
                <c16:uniqueId val="{00000097-47C1-4287-9FBE-9B46727C5CAB}"/>
              </c:ext>
            </c:extLst>
          </c:dPt>
          <c:dPt>
            <c:idx val="8"/>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9-47C1-4287-9FBE-9B46727C5CAB}"/>
              </c:ext>
            </c:extLst>
          </c:dPt>
          <c:dPt>
            <c:idx val="9"/>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9B-47C1-4287-9FBE-9B46727C5CAB}"/>
              </c:ext>
            </c:extLst>
          </c:dPt>
          <c:dPt>
            <c:idx val="10"/>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9D-47C1-4287-9FBE-9B46727C5CAB}"/>
              </c:ext>
            </c:extLst>
          </c:dPt>
          <c:dPt>
            <c:idx val="11"/>
            <c:invertIfNegative val="0"/>
            <c:bubble3D val="0"/>
            <c:extLst>
              <c:ext xmlns:c16="http://schemas.microsoft.com/office/drawing/2014/chart" uri="{C3380CC4-5D6E-409C-BE32-E72D297353CC}">
                <c16:uniqueId val="{0000009E-47C1-4287-9FBE-9B46727C5CAB}"/>
              </c:ext>
            </c:extLst>
          </c:dPt>
          <c:dPt>
            <c:idx val="12"/>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A0-47C1-4287-9FBE-9B46727C5CAB}"/>
              </c:ext>
            </c:extLst>
          </c:dPt>
          <c:dPt>
            <c:idx val="1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2-47C1-4287-9FBE-9B46727C5CAB}"/>
              </c:ext>
            </c:extLst>
          </c:dPt>
          <c:dPt>
            <c:idx val="14"/>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A4-47C1-4287-9FBE-9B46727C5CAB}"/>
              </c:ext>
            </c:extLst>
          </c:dPt>
          <c:dPt>
            <c:idx val="15"/>
            <c:invertIfNegative val="0"/>
            <c:bubble3D val="0"/>
            <c:extLst>
              <c:ext xmlns:c16="http://schemas.microsoft.com/office/drawing/2014/chart" uri="{C3380CC4-5D6E-409C-BE32-E72D297353CC}">
                <c16:uniqueId val="{000000A5-47C1-4287-9FBE-9B46727C5CAB}"/>
              </c:ext>
            </c:extLst>
          </c:dPt>
          <c:dPt>
            <c:idx val="16"/>
            <c:invertIfNegative val="0"/>
            <c:bubble3D val="0"/>
            <c:extLst>
              <c:ext xmlns:c16="http://schemas.microsoft.com/office/drawing/2014/chart" uri="{C3380CC4-5D6E-409C-BE32-E72D297353CC}">
                <c16:uniqueId val="{000000A6-47C1-4287-9FBE-9B46727C5CAB}"/>
              </c:ext>
            </c:extLst>
          </c:dPt>
          <c:dPt>
            <c:idx val="17"/>
            <c:invertIfNegative val="0"/>
            <c:bubble3D val="0"/>
            <c:extLst>
              <c:ext xmlns:c16="http://schemas.microsoft.com/office/drawing/2014/chart" uri="{C3380CC4-5D6E-409C-BE32-E72D297353CC}">
                <c16:uniqueId val="{000000A7-47C1-4287-9FBE-9B46727C5CAB}"/>
              </c:ext>
            </c:extLst>
          </c:dPt>
          <c:dPt>
            <c:idx val="18"/>
            <c:invertIfNegative val="0"/>
            <c:bubble3D val="0"/>
            <c:extLst>
              <c:ext xmlns:c16="http://schemas.microsoft.com/office/drawing/2014/chart" uri="{C3380CC4-5D6E-409C-BE32-E72D297353CC}">
                <c16:uniqueId val="{000000A8-47C1-4287-9FBE-9B46727C5CAB}"/>
              </c:ext>
            </c:extLst>
          </c:dPt>
          <c:dPt>
            <c:idx val="19"/>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AA-47C1-4287-9FBE-9B46727C5CAB}"/>
              </c:ext>
            </c:extLst>
          </c:dPt>
          <c:dPt>
            <c:idx val="20"/>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0AC-47C1-4287-9FBE-9B46727C5CAB}"/>
              </c:ext>
            </c:extLst>
          </c:dPt>
          <c:dPt>
            <c:idx val="21"/>
            <c:invertIfNegative val="0"/>
            <c:bubble3D val="0"/>
            <c:extLst>
              <c:ext xmlns:c16="http://schemas.microsoft.com/office/drawing/2014/chart" uri="{C3380CC4-5D6E-409C-BE32-E72D297353CC}">
                <c16:uniqueId val="{000000AD-47C1-4287-9FBE-9B46727C5CAB}"/>
              </c:ext>
            </c:extLst>
          </c:dPt>
          <c:dPt>
            <c:idx val="22"/>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AF-47C1-4287-9FBE-9B46727C5CAB}"/>
              </c:ext>
            </c:extLst>
          </c:dPt>
          <c:dPt>
            <c:idx val="23"/>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1-47C1-4287-9FBE-9B46727C5CAB}"/>
              </c:ext>
            </c:extLst>
          </c:dPt>
          <c:dPt>
            <c:idx val="24"/>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3-47C1-4287-9FBE-9B46727C5CAB}"/>
              </c:ext>
            </c:extLst>
          </c:dPt>
          <c:dPt>
            <c:idx val="25"/>
            <c:invertIfNegative val="0"/>
            <c:bubble3D val="0"/>
            <c:extLst>
              <c:ext xmlns:c16="http://schemas.microsoft.com/office/drawing/2014/chart" uri="{C3380CC4-5D6E-409C-BE32-E72D297353CC}">
                <c16:uniqueId val="{000000B4-47C1-4287-9FBE-9B46727C5CAB}"/>
              </c:ext>
            </c:extLst>
          </c:dPt>
          <c:dPt>
            <c:idx val="26"/>
            <c:invertIfNegative val="0"/>
            <c:bubble3D val="0"/>
            <c:extLst>
              <c:ext xmlns:c16="http://schemas.microsoft.com/office/drawing/2014/chart" uri="{C3380CC4-5D6E-409C-BE32-E72D297353CC}">
                <c16:uniqueId val="{000000B5-47C1-4287-9FBE-9B46727C5CAB}"/>
              </c:ext>
            </c:extLst>
          </c:dPt>
          <c:dPt>
            <c:idx val="2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B7-47C1-4287-9FBE-9B46727C5CAB}"/>
              </c:ext>
            </c:extLst>
          </c:dPt>
          <c:dPt>
            <c:idx val="28"/>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B9-47C1-4287-9FBE-9B46727C5CAB}"/>
              </c:ext>
            </c:extLst>
          </c:dPt>
          <c:dPt>
            <c:idx val="29"/>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BB-47C1-4287-9FBE-9B46727C5CAB}"/>
              </c:ext>
            </c:extLst>
          </c:dPt>
          <c:dPt>
            <c:idx val="30"/>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BD-47C1-4287-9FBE-9B46727C5CAB}"/>
              </c:ext>
            </c:extLst>
          </c:dPt>
          <c:dPt>
            <c:idx val="31"/>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BF-47C1-4287-9FBE-9B46727C5CAB}"/>
              </c:ext>
            </c:extLst>
          </c:dPt>
          <c:dPt>
            <c:idx val="32"/>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C1-47C1-4287-9FBE-9B46727C5CAB}"/>
              </c:ext>
            </c:extLst>
          </c:dPt>
          <c:dPt>
            <c:idx val="33"/>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C3-47C1-4287-9FBE-9B46727C5CAB}"/>
              </c:ext>
            </c:extLst>
          </c:dPt>
          <c:dPt>
            <c:idx val="34"/>
            <c:invertIfNegative val="0"/>
            <c:bubble3D val="0"/>
            <c:extLst>
              <c:ext xmlns:c16="http://schemas.microsoft.com/office/drawing/2014/chart" uri="{C3380CC4-5D6E-409C-BE32-E72D297353CC}">
                <c16:uniqueId val="{000000C4-47C1-4287-9FBE-9B46727C5CAB}"/>
              </c:ext>
            </c:extLst>
          </c:dPt>
          <c:dPt>
            <c:idx val="35"/>
            <c:invertIfNegative val="0"/>
            <c:bubble3D val="0"/>
            <c:extLst>
              <c:ext xmlns:c16="http://schemas.microsoft.com/office/drawing/2014/chart" uri="{C3380CC4-5D6E-409C-BE32-E72D297353CC}">
                <c16:uniqueId val="{000000C5-47C1-4287-9FBE-9B46727C5CAB}"/>
              </c:ext>
            </c:extLst>
          </c:dPt>
          <c:dPt>
            <c:idx val="36"/>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C7-47C1-4287-9FBE-9B46727C5CAB}"/>
              </c:ext>
            </c:extLst>
          </c:dPt>
          <c:dPt>
            <c:idx val="37"/>
            <c:invertIfNegative val="0"/>
            <c:bubble3D val="0"/>
            <c:spPr>
              <a:pattFill prst="pct8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C9-47C1-4287-9FBE-9B46727C5CAB}"/>
              </c:ext>
            </c:extLst>
          </c:dPt>
          <c:dPt>
            <c:idx val="38"/>
            <c:invertIfNegative val="0"/>
            <c:bubble3D val="0"/>
            <c:extLst>
              <c:ext xmlns:c16="http://schemas.microsoft.com/office/drawing/2014/chart" uri="{C3380CC4-5D6E-409C-BE32-E72D297353CC}">
                <c16:uniqueId val="{000000CA-47C1-4287-9FBE-9B46727C5CAB}"/>
              </c:ext>
            </c:extLst>
          </c:dPt>
          <c:dPt>
            <c:idx val="39"/>
            <c:invertIfNegative val="0"/>
            <c:bubble3D val="0"/>
            <c:extLst>
              <c:ext xmlns:c16="http://schemas.microsoft.com/office/drawing/2014/chart" uri="{C3380CC4-5D6E-409C-BE32-E72D297353CC}">
                <c16:uniqueId val="{000000CB-47C1-4287-9FBE-9B46727C5CAB}"/>
              </c:ext>
            </c:extLst>
          </c:dPt>
          <c:dPt>
            <c:idx val="40"/>
            <c:invertIfNegative val="0"/>
            <c:bubble3D val="0"/>
            <c:extLst>
              <c:ext xmlns:c16="http://schemas.microsoft.com/office/drawing/2014/chart" uri="{C3380CC4-5D6E-409C-BE32-E72D297353CC}">
                <c16:uniqueId val="{000000CC-47C1-4287-9FBE-9B46727C5CAB}"/>
              </c:ext>
            </c:extLst>
          </c:dPt>
          <c:dPt>
            <c:idx val="41"/>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0CE-47C1-4287-9FBE-9B46727C5CAB}"/>
              </c:ext>
            </c:extLst>
          </c:dPt>
          <c:dPt>
            <c:idx val="42"/>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0-47C1-4287-9FBE-9B46727C5CAB}"/>
              </c:ext>
            </c:extLst>
          </c:dPt>
          <c:dPt>
            <c:idx val="43"/>
            <c:invertIfNegative val="0"/>
            <c:bubble3D val="0"/>
            <c:spPr>
              <a:pattFill prst="pct10">
                <a:fgClr>
                  <a:srgbClr val="44546A"/>
                </a:fgClr>
                <a:bgClr>
                  <a:srgbClr val="FFFFFF"/>
                </a:bgClr>
              </a:pattFill>
              <a:ln>
                <a:solidFill>
                  <a:schemeClr val="bg1">
                    <a:lumMod val="75000"/>
                  </a:schemeClr>
                </a:solidFill>
              </a:ln>
              <a:effectLst/>
            </c:spPr>
            <c:extLst>
              <c:ext xmlns:c16="http://schemas.microsoft.com/office/drawing/2014/chart" uri="{C3380CC4-5D6E-409C-BE32-E72D297353CC}">
                <c16:uniqueId val="{000000D2-47C1-4287-9FBE-9B46727C5CAB}"/>
              </c:ext>
            </c:extLst>
          </c:dPt>
          <c:dPt>
            <c:idx val="44"/>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D4-47C1-4287-9FBE-9B46727C5CAB}"/>
              </c:ext>
            </c:extLst>
          </c:dPt>
          <c:dPt>
            <c:idx val="45"/>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6-47C1-4287-9FBE-9B46727C5CAB}"/>
              </c:ext>
            </c:extLst>
          </c:dPt>
          <c:dPt>
            <c:idx val="46"/>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8-47C1-4287-9FBE-9B46727C5CAB}"/>
              </c:ext>
            </c:extLst>
          </c:dPt>
          <c:dLbls>
            <c:dLbl>
              <c:idx val="1"/>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rgbClr val="404040"/>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extLst>
                <c:ext xmlns:c16="http://schemas.microsoft.com/office/drawing/2014/chart" uri="{C3380CC4-5D6E-409C-BE32-E72D297353CC}">
                  <c16:uniqueId val="{0000008E-47C1-4287-9FBE-9B46727C5CAB}"/>
                </c:ext>
              </c:extLst>
            </c:dLbl>
            <c:dLbl>
              <c:idx val="2"/>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rgbClr val="404040"/>
                      </a:solidFill>
                      <a:effectLst>
                        <a:glow rad="1016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8F-47C1-4287-9FBE-9B46727C5CAB}"/>
                </c:ext>
              </c:extLst>
            </c:dLbl>
            <c:dLbl>
              <c:idx val="6"/>
              <c:layout>
                <c:manualLayout>
                  <c:x val="2.3255813953487947E-3"/>
                  <c:y val="6.3458090249497291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96-47C1-4287-9FBE-9B46727C5CAB}"/>
                </c:ext>
              </c:extLst>
            </c:dLbl>
            <c:dLbl>
              <c:idx val="13"/>
              <c:layout>
                <c:manualLayout>
                  <c:x val="2.2951297754446511E-3"/>
                  <c:y val="-3.1344957970023129E-5"/>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A2-47C1-4287-9FBE-9B46727C5CAB}"/>
                </c:ext>
              </c:extLst>
            </c:dLbl>
            <c:dLbl>
              <c:idx val="21"/>
              <c:layout>
                <c:manualLayout>
                  <c:x val="1.9685039370078739E-5"/>
                  <c:y val="3.869747897533719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AD-47C1-4287-9FBE-9B46727C5CAB}"/>
                </c:ext>
              </c:extLst>
            </c:dLbl>
            <c:dLbl>
              <c:idx val="22"/>
              <c:layout>
                <c:manualLayout>
                  <c:x val="-8.5270332779296701E-17"/>
                  <c:y val="5.076647219723384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AF-47C1-4287-9FBE-9B46727C5CAB}"/>
                </c:ext>
              </c:extLst>
            </c:dLbl>
            <c:dLbl>
              <c:idx val="28"/>
              <c:layout>
                <c:manualLayout>
                  <c:x val="1.8311664530305805E-6"/>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B9-47C1-4287-9FBE-9B46727C5CAB}"/>
                </c:ext>
              </c:extLst>
            </c:dLbl>
            <c:dLbl>
              <c:idx val="30"/>
              <c:layout>
                <c:manualLayout>
                  <c:x val="-2.3255813953487947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BD-47C1-4287-9FBE-9B46727C5CAB}"/>
                </c:ext>
              </c:extLst>
            </c:dLbl>
            <c:dLbl>
              <c:idx val="31"/>
              <c:layout>
                <c:manualLayout>
                  <c:x val="0"/>
                  <c:y val="9.67164753447551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BF-47C1-4287-9FBE-9B46727C5CAB}"/>
                </c:ext>
              </c:extLst>
            </c:dLbl>
            <c:dLbl>
              <c:idx val="33"/>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C3-47C1-4287-9FBE-9B46727C5CAB}"/>
                </c:ext>
              </c:extLst>
            </c:dLbl>
            <c:dLbl>
              <c:idx val="36"/>
              <c:layout>
                <c:manualLayout>
                  <c:x val="0"/>
                  <c:y val="2.538323611043691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C7-47C1-4287-9FBE-9B46727C5CAB}"/>
                </c:ext>
              </c:extLst>
            </c:dLbl>
            <c:dLbl>
              <c:idx val="37"/>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76200">
                          <a:schemeClr val="tx1">
                            <a:lumMod val="75000"/>
                            <a:lumOff val="25000"/>
                          </a:schemeClr>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extLst>
                <c:ext xmlns:c16="http://schemas.microsoft.com/office/drawing/2014/chart" uri="{C3380CC4-5D6E-409C-BE32-E72D297353CC}">
                  <c16:uniqueId val="{000000C9-47C1-4287-9FBE-9B46727C5CAB}"/>
                </c:ext>
              </c:extLst>
            </c:dLbl>
            <c:dLbl>
              <c:idx val="41"/>
              <c:layout>
                <c:manualLayout>
                  <c:x val="2.3255686789150506E-3"/>
                  <c:y val="1.422141734799861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CE-47C1-4287-9FBE-9B46727C5CAB}"/>
                </c:ext>
              </c:extLst>
            </c:dLbl>
            <c:dLbl>
              <c:idx val="42"/>
              <c:layout>
                <c:manualLayout>
                  <c:x val="-8.5270332779296701E-17"/>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D0-47C1-4287-9FBE-9B46727C5CAB}"/>
                </c:ext>
              </c:extLst>
            </c:dLbl>
            <c:dLbl>
              <c:idx val="43"/>
              <c:layout>
                <c:manualLayout>
                  <c:x val="2.3255813953487517E-3"/>
                  <c:y val="7.614970829585075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D2-47C1-4287-9FBE-9B46727C5CAB}"/>
                </c:ext>
              </c:extLst>
            </c:dLbl>
            <c:dLbl>
              <c:idx val="46"/>
              <c:layout>
                <c:manualLayout>
                  <c:x val="4.6511627906976744E-3"/>
                  <c:y val="-1.12824676972937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D8-47C1-4287-9FBE-9B46727C5CAB}"/>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'【本】全国からみた（外国人）_P8'!$X$7:$X$53</c:f>
              <c:numCache>
                <c:formatCode>0.0%</c:formatCode>
                <c:ptCount val="47"/>
                <c:pt idx="0">
                  <c:v>0.12222656829554497</c:v>
                </c:pt>
                <c:pt idx="1">
                  <c:v>0.12947853848882582</c:v>
                </c:pt>
                <c:pt idx="2">
                  <c:v>0.11395759717314488</c:v>
                </c:pt>
                <c:pt idx="3">
                  <c:v>8.7449255751014879E-2</c:v>
                </c:pt>
                <c:pt idx="4">
                  <c:v>0.10873287671232877</c:v>
                </c:pt>
                <c:pt idx="5">
                  <c:v>9.835315645013723E-2</c:v>
                </c:pt>
                <c:pt idx="6">
                  <c:v>7.2051696284329558E-2</c:v>
                </c:pt>
                <c:pt idx="7">
                  <c:v>0.11384739604360113</c:v>
                </c:pt>
                <c:pt idx="8">
                  <c:v>8.9711560299795601E-2</c:v>
                </c:pt>
                <c:pt idx="9">
                  <c:v>0.12468965517241379</c:v>
                </c:pt>
                <c:pt idx="10">
                  <c:v>0.11418764302059496</c:v>
                </c:pt>
                <c:pt idx="11">
                  <c:v>9.0016929088756789E-2</c:v>
                </c:pt>
                <c:pt idx="12">
                  <c:v>0.11703887730821244</c:v>
                </c:pt>
                <c:pt idx="13">
                  <c:v>9.0226702431426845E-2</c:v>
                </c:pt>
                <c:pt idx="14">
                  <c:v>0.10945969575100542</c:v>
                </c:pt>
                <c:pt idx="15">
                  <c:v>8.6702792830345973E-2</c:v>
                </c:pt>
                <c:pt idx="16">
                  <c:v>0.11975232198142415</c:v>
                </c:pt>
                <c:pt idx="17">
                  <c:v>5.7460611677479144E-2</c:v>
                </c:pt>
                <c:pt idx="18">
                  <c:v>0.10580316834933924</c:v>
                </c:pt>
                <c:pt idx="19">
                  <c:v>8.081930771673547E-2</c:v>
                </c:pt>
                <c:pt idx="20">
                  <c:v>9.8625954198473281E-2</c:v>
                </c:pt>
                <c:pt idx="21">
                  <c:v>8.8906560636182907E-2</c:v>
                </c:pt>
                <c:pt idx="22">
                  <c:v>8.510144543164036E-2</c:v>
                </c:pt>
                <c:pt idx="23">
                  <c:v>9.4038413569468696E-2</c:v>
                </c:pt>
                <c:pt idx="24">
                  <c:v>0.15102599179206566</c:v>
                </c:pt>
                <c:pt idx="25">
                  <c:v>0.11828713094433176</c:v>
                </c:pt>
                <c:pt idx="26">
                  <c:v>8.8350135668747651E-2</c:v>
                </c:pt>
                <c:pt idx="27">
                  <c:v>9.7111726046350738E-2</c:v>
                </c:pt>
                <c:pt idx="28">
                  <c:v>0.1141157382368848</c:v>
                </c:pt>
                <c:pt idx="29">
                  <c:v>8.0639786737754085E-2</c:v>
                </c:pt>
                <c:pt idx="30">
                  <c:v>0.1214622641509434</c:v>
                </c:pt>
                <c:pt idx="31">
                  <c:v>8.4745762711864403E-2</c:v>
                </c:pt>
                <c:pt idx="32">
                  <c:v>9.0043735528685359E-2</c:v>
                </c:pt>
                <c:pt idx="33">
                  <c:v>0.11800570360900776</c:v>
                </c:pt>
                <c:pt idx="34">
                  <c:v>0.10272277227722772</c:v>
                </c:pt>
                <c:pt idx="35">
                  <c:v>0.11101694915254237</c:v>
                </c:pt>
                <c:pt idx="36">
                  <c:v>0.10991129965291169</c:v>
                </c:pt>
                <c:pt idx="37">
                  <c:v>7.9216006533278885E-2</c:v>
                </c:pt>
                <c:pt idx="38">
                  <c:v>8.4720121028744322E-2</c:v>
                </c:pt>
                <c:pt idx="39">
                  <c:v>6.3766140330947782E-2</c:v>
                </c:pt>
                <c:pt idx="40">
                  <c:v>0.11746987951807229</c:v>
                </c:pt>
                <c:pt idx="41">
                  <c:v>9.0364120781527529E-2</c:v>
                </c:pt>
                <c:pt idx="42">
                  <c:v>0.12616023448949681</c:v>
                </c:pt>
                <c:pt idx="43">
                  <c:v>5.7717250324254218E-2</c:v>
                </c:pt>
                <c:pt idx="44">
                  <c:v>0.11393034825870647</c:v>
                </c:pt>
                <c:pt idx="45">
                  <c:v>0.1108580106302202</c:v>
                </c:pt>
                <c:pt idx="46">
                  <c:v>7.1621370067014148E-2</c:v>
                </c:pt>
              </c:numCache>
            </c:numRef>
          </c:val>
          <c:extLst>
            <c:ext xmlns:c16="http://schemas.microsoft.com/office/drawing/2014/chart" uri="{C3380CC4-5D6E-409C-BE32-E72D297353CC}">
              <c16:uniqueId val="{000000D9-47C1-4287-9FBE-9B46727C5CAB}"/>
            </c:ext>
          </c:extLst>
        </c:ser>
        <c:ser>
          <c:idx val="3"/>
          <c:order val="3"/>
          <c:tx>
            <c:strRef>
              <c:f>'【本】全国からみた（外国人）_P8'!$Y$6</c:f>
              <c:strCache>
                <c:ptCount val="1"/>
                <c:pt idx="0">
                  <c:v>No.4</c:v>
                </c:pt>
              </c:strCache>
            </c:strRef>
          </c:tx>
          <c:spPr>
            <a:pattFill prst="pct60">
              <a:fgClr>
                <a:srgbClr val="FF5050"/>
              </a:fgClr>
              <a:bgClr>
                <a:sysClr val="window" lastClr="FFFFFF"/>
              </a:bgClr>
            </a:pattFill>
            <a:ln>
              <a:solidFill>
                <a:schemeClr val="bg1">
                  <a:lumMod val="75000"/>
                </a:schemeClr>
              </a:solidFill>
            </a:ln>
            <a:effectLst/>
          </c:spPr>
          <c:invertIfNegative val="0"/>
          <c:dPt>
            <c:idx val="0"/>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DB-47C1-4287-9FBE-9B46727C5CAB}"/>
              </c:ext>
            </c:extLst>
          </c:dPt>
          <c:dPt>
            <c:idx val="1"/>
            <c:invertIfNegative val="0"/>
            <c:bubble3D val="0"/>
            <c:extLst>
              <c:ext xmlns:c16="http://schemas.microsoft.com/office/drawing/2014/chart" uri="{C3380CC4-5D6E-409C-BE32-E72D297353CC}">
                <c16:uniqueId val="{000000DC-47C1-4287-9FBE-9B46727C5CAB}"/>
              </c:ext>
            </c:extLst>
          </c:dPt>
          <c:dPt>
            <c:idx val="2"/>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DE-47C1-4287-9FBE-9B46727C5CAB}"/>
              </c:ext>
            </c:extLst>
          </c:dPt>
          <c:dPt>
            <c:idx val="3"/>
            <c:invertIfNegative val="0"/>
            <c:bubble3D val="0"/>
            <c:extLst>
              <c:ext xmlns:c16="http://schemas.microsoft.com/office/drawing/2014/chart" uri="{C3380CC4-5D6E-409C-BE32-E72D297353CC}">
                <c16:uniqueId val="{000000DF-47C1-4287-9FBE-9B46727C5CAB}"/>
              </c:ext>
            </c:extLst>
          </c:dPt>
          <c:dPt>
            <c:idx val="4"/>
            <c:invertIfNegative val="0"/>
            <c:bubble3D val="0"/>
            <c:extLst>
              <c:ext xmlns:c16="http://schemas.microsoft.com/office/drawing/2014/chart" uri="{C3380CC4-5D6E-409C-BE32-E72D297353CC}">
                <c16:uniqueId val="{000000E0-47C1-4287-9FBE-9B46727C5CAB}"/>
              </c:ext>
            </c:extLst>
          </c:dPt>
          <c:dPt>
            <c:idx val="5"/>
            <c:invertIfNegative val="0"/>
            <c:bubble3D val="0"/>
            <c:extLst>
              <c:ext xmlns:c16="http://schemas.microsoft.com/office/drawing/2014/chart" uri="{C3380CC4-5D6E-409C-BE32-E72D297353CC}">
                <c16:uniqueId val="{000000E1-47C1-4287-9FBE-9B46727C5CAB}"/>
              </c:ext>
            </c:extLst>
          </c:dPt>
          <c:dPt>
            <c:idx val="6"/>
            <c:invertIfNegative val="0"/>
            <c:bubble3D val="0"/>
            <c:extLst>
              <c:ext xmlns:c16="http://schemas.microsoft.com/office/drawing/2014/chart" uri="{C3380CC4-5D6E-409C-BE32-E72D297353CC}">
                <c16:uniqueId val="{000000E2-47C1-4287-9FBE-9B46727C5CAB}"/>
              </c:ext>
            </c:extLst>
          </c:dPt>
          <c:dPt>
            <c:idx val="7"/>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E4-47C1-4287-9FBE-9B46727C5CAB}"/>
              </c:ext>
            </c:extLst>
          </c:dPt>
          <c:dPt>
            <c:idx val="8"/>
            <c:invertIfNegative val="0"/>
            <c:bubble3D val="0"/>
            <c:extLst>
              <c:ext xmlns:c16="http://schemas.microsoft.com/office/drawing/2014/chart" uri="{C3380CC4-5D6E-409C-BE32-E72D297353CC}">
                <c16:uniqueId val="{000000E5-47C1-4287-9FBE-9B46727C5CAB}"/>
              </c:ext>
            </c:extLst>
          </c:dPt>
          <c:dPt>
            <c:idx val="9"/>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E7-47C1-4287-9FBE-9B46727C5CAB}"/>
              </c:ext>
            </c:extLst>
          </c:dPt>
          <c:dPt>
            <c:idx val="10"/>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E9-47C1-4287-9FBE-9B46727C5CAB}"/>
              </c:ext>
            </c:extLst>
          </c:dPt>
          <c:dPt>
            <c:idx val="11"/>
            <c:invertIfNegative val="0"/>
            <c:bubble3D val="0"/>
            <c:spPr>
              <a:pattFill prst="pct1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EB-47C1-4287-9FBE-9B46727C5CAB}"/>
              </c:ext>
            </c:extLst>
          </c:dPt>
          <c:dPt>
            <c:idx val="12"/>
            <c:invertIfNegative val="0"/>
            <c:bubble3D val="0"/>
            <c:extLst>
              <c:ext xmlns:c16="http://schemas.microsoft.com/office/drawing/2014/chart" uri="{C3380CC4-5D6E-409C-BE32-E72D297353CC}">
                <c16:uniqueId val="{000000EC-47C1-4287-9FBE-9B46727C5CAB}"/>
              </c:ext>
            </c:extLst>
          </c:dPt>
          <c:dPt>
            <c:idx val="13"/>
            <c:invertIfNegative val="0"/>
            <c:bubble3D val="0"/>
            <c:extLst>
              <c:ext xmlns:c16="http://schemas.microsoft.com/office/drawing/2014/chart" uri="{C3380CC4-5D6E-409C-BE32-E72D297353CC}">
                <c16:uniqueId val="{000000ED-47C1-4287-9FBE-9B46727C5CAB}"/>
              </c:ext>
            </c:extLst>
          </c:dPt>
          <c:dPt>
            <c:idx val="14"/>
            <c:invertIfNegative val="0"/>
            <c:bubble3D val="0"/>
            <c:extLst>
              <c:ext xmlns:c16="http://schemas.microsoft.com/office/drawing/2014/chart" uri="{C3380CC4-5D6E-409C-BE32-E72D297353CC}">
                <c16:uniqueId val="{000000EE-47C1-4287-9FBE-9B46727C5CAB}"/>
              </c:ext>
            </c:extLst>
          </c:dPt>
          <c:dPt>
            <c:idx val="15"/>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0-47C1-4287-9FBE-9B46727C5CAB}"/>
              </c:ext>
            </c:extLst>
          </c:dPt>
          <c:dPt>
            <c:idx val="16"/>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F2-47C1-4287-9FBE-9B46727C5CAB}"/>
              </c:ext>
            </c:extLst>
          </c:dPt>
          <c:dPt>
            <c:idx val="17"/>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F4-47C1-4287-9FBE-9B46727C5CAB}"/>
              </c:ext>
            </c:extLst>
          </c:dPt>
          <c:dPt>
            <c:idx val="18"/>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0F6-47C1-4287-9FBE-9B46727C5CAB}"/>
              </c:ext>
            </c:extLst>
          </c:dPt>
          <c:dPt>
            <c:idx val="19"/>
            <c:invertIfNegative val="0"/>
            <c:bubble3D val="0"/>
            <c:extLst>
              <c:ext xmlns:c16="http://schemas.microsoft.com/office/drawing/2014/chart" uri="{C3380CC4-5D6E-409C-BE32-E72D297353CC}">
                <c16:uniqueId val="{000000F7-47C1-4287-9FBE-9B46727C5CAB}"/>
              </c:ext>
            </c:extLst>
          </c:dPt>
          <c:dPt>
            <c:idx val="20"/>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F9-47C1-4287-9FBE-9B46727C5CAB}"/>
              </c:ext>
            </c:extLst>
          </c:dPt>
          <c:dPt>
            <c:idx val="21"/>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0FB-47C1-4287-9FBE-9B46727C5CAB}"/>
              </c:ext>
            </c:extLst>
          </c:dPt>
          <c:dPt>
            <c:idx val="22"/>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D-47C1-4287-9FBE-9B46727C5CAB}"/>
              </c:ext>
            </c:extLst>
          </c:dPt>
          <c:dPt>
            <c:idx val="23"/>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0FF-47C1-4287-9FBE-9B46727C5CAB}"/>
              </c:ext>
            </c:extLst>
          </c:dPt>
          <c:dPt>
            <c:idx val="24"/>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01-47C1-4287-9FBE-9B46727C5CAB}"/>
              </c:ext>
            </c:extLst>
          </c:dPt>
          <c:dPt>
            <c:idx val="25"/>
            <c:invertIfNegative val="0"/>
            <c:bubble3D val="0"/>
            <c:extLst>
              <c:ext xmlns:c16="http://schemas.microsoft.com/office/drawing/2014/chart" uri="{C3380CC4-5D6E-409C-BE32-E72D297353CC}">
                <c16:uniqueId val="{00000102-47C1-4287-9FBE-9B46727C5CAB}"/>
              </c:ext>
            </c:extLst>
          </c:dPt>
          <c:dPt>
            <c:idx val="26"/>
            <c:invertIfNegative val="0"/>
            <c:bubble3D val="0"/>
            <c:extLst>
              <c:ext xmlns:c16="http://schemas.microsoft.com/office/drawing/2014/chart" uri="{C3380CC4-5D6E-409C-BE32-E72D297353CC}">
                <c16:uniqueId val="{00000103-47C1-4287-9FBE-9B46727C5CAB}"/>
              </c:ext>
            </c:extLst>
          </c:dPt>
          <c:dPt>
            <c:idx val="27"/>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5-47C1-4287-9FBE-9B46727C5CAB}"/>
              </c:ext>
            </c:extLst>
          </c:dPt>
          <c:dPt>
            <c:idx val="28"/>
            <c:invertIfNegative val="0"/>
            <c:bubble3D val="0"/>
            <c:extLst>
              <c:ext xmlns:c16="http://schemas.microsoft.com/office/drawing/2014/chart" uri="{C3380CC4-5D6E-409C-BE32-E72D297353CC}">
                <c16:uniqueId val="{00000106-47C1-4287-9FBE-9B46727C5CAB}"/>
              </c:ext>
            </c:extLst>
          </c:dPt>
          <c:dPt>
            <c:idx val="29"/>
            <c:invertIfNegative val="0"/>
            <c:bubble3D val="0"/>
            <c:extLst>
              <c:ext xmlns:c16="http://schemas.microsoft.com/office/drawing/2014/chart" uri="{C3380CC4-5D6E-409C-BE32-E72D297353CC}">
                <c16:uniqueId val="{00000107-47C1-4287-9FBE-9B46727C5CAB}"/>
              </c:ext>
            </c:extLst>
          </c:dPt>
          <c:dPt>
            <c:idx val="30"/>
            <c:invertIfNegative val="0"/>
            <c:bubble3D val="0"/>
            <c:extLst>
              <c:ext xmlns:c16="http://schemas.microsoft.com/office/drawing/2014/chart" uri="{C3380CC4-5D6E-409C-BE32-E72D297353CC}">
                <c16:uniqueId val="{00000108-47C1-4287-9FBE-9B46727C5CAB}"/>
              </c:ext>
            </c:extLst>
          </c:dPt>
          <c:dPt>
            <c:idx val="31"/>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0A-47C1-4287-9FBE-9B46727C5CAB}"/>
              </c:ext>
            </c:extLst>
          </c:dPt>
          <c:dPt>
            <c:idx val="32"/>
            <c:invertIfNegative val="0"/>
            <c:bubble3D val="0"/>
            <c:extLst>
              <c:ext xmlns:c16="http://schemas.microsoft.com/office/drawing/2014/chart" uri="{C3380CC4-5D6E-409C-BE32-E72D297353CC}">
                <c16:uniqueId val="{0000010B-47C1-4287-9FBE-9B46727C5CAB}"/>
              </c:ext>
            </c:extLst>
          </c:dPt>
          <c:dPt>
            <c:idx val="33"/>
            <c:invertIfNegative val="0"/>
            <c:bubble3D val="0"/>
            <c:extLst>
              <c:ext xmlns:c16="http://schemas.microsoft.com/office/drawing/2014/chart" uri="{C3380CC4-5D6E-409C-BE32-E72D297353CC}">
                <c16:uniqueId val="{0000010C-47C1-4287-9FBE-9B46727C5CAB}"/>
              </c:ext>
            </c:extLst>
          </c:dPt>
          <c:dPt>
            <c:idx val="34"/>
            <c:invertIfNegative val="0"/>
            <c:bubble3D val="0"/>
            <c:extLst>
              <c:ext xmlns:c16="http://schemas.microsoft.com/office/drawing/2014/chart" uri="{C3380CC4-5D6E-409C-BE32-E72D297353CC}">
                <c16:uniqueId val="{0000010D-47C1-4287-9FBE-9B46727C5CAB}"/>
              </c:ext>
            </c:extLst>
          </c:dPt>
          <c:dPt>
            <c:idx val="35"/>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0F-47C1-4287-9FBE-9B46727C5CAB}"/>
              </c:ext>
            </c:extLst>
          </c:dPt>
          <c:dPt>
            <c:idx val="36"/>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11-47C1-4287-9FBE-9B46727C5CAB}"/>
              </c:ext>
            </c:extLst>
          </c:dPt>
          <c:dPt>
            <c:idx val="37"/>
            <c:invertIfNegative val="0"/>
            <c:bubble3D val="0"/>
            <c:spPr>
              <a:pattFill prst="pct60">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13-47C1-4287-9FBE-9B46727C5CAB}"/>
              </c:ext>
            </c:extLst>
          </c:dPt>
          <c:dPt>
            <c:idx val="38"/>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15-47C1-4287-9FBE-9B46727C5CAB}"/>
              </c:ext>
            </c:extLst>
          </c:dPt>
          <c:dPt>
            <c:idx val="39"/>
            <c:invertIfNegative val="0"/>
            <c:bubble3D val="0"/>
            <c:extLst>
              <c:ext xmlns:c16="http://schemas.microsoft.com/office/drawing/2014/chart" uri="{C3380CC4-5D6E-409C-BE32-E72D297353CC}">
                <c16:uniqueId val="{00000116-47C1-4287-9FBE-9B46727C5CAB}"/>
              </c:ext>
            </c:extLst>
          </c:dPt>
          <c:dPt>
            <c:idx val="40"/>
            <c:invertIfNegative val="0"/>
            <c:bubble3D val="0"/>
            <c:spPr>
              <a:pattFill prst="pct60">
                <a:fgClr>
                  <a:srgbClr val="44546A"/>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18-47C1-4287-9FBE-9B46727C5CAB}"/>
              </c:ext>
            </c:extLst>
          </c:dPt>
          <c:dPt>
            <c:idx val="41"/>
            <c:invertIfNegative val="0"/>
            <c:bubble3D val="0"/>
            <c:extLst>
              <c:ext xmlns:c16="http://schemas.microsoft.com/office/drawing/2014/chart" uri="{C3380CC4-5D6E-409C-BE32-E72D297353CC}">
                <c16:uniqueId val="{00000119-47C1-4287-9FBE-9B46727C5CAB}"/>
              </c:ext>
            </c:extLst>
          </c:dPt>
          <c:dPt>
            <c:idx val="42"/>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1B-47C1-4287-9FBE-9B46727C5CAB}"/>
              </c:ext>
            </c:extLst>
          </c:dPt>
          <c:dPt>
            <c:idx val="43"/>
            <c:invertIfNegative val="0"/>
            <c:bubble3D val="0"/>
            <c:spPr>
              <a:pattFill prst="pct60">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1D-47C1-4287-9FBE-9B46727C5CAB}"/>
              </c:ext>
            </c:extLst>
          </c:dPt>
          <c:dPt>
            <c:idx val="44"/>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1F-47C1-4287-9FBE-9B46727C5CAB}"/>
              </c:ext>
            </c:extLst>
          </c:dPt>
          <c:dPt>
            <c:idx val="45"/>
            <c:invertIfNegative val="0"/>
            <c:bubble3D val="0"/>
            <c:extLst>
              <c:ext xmlns:c16="http://schemas.microsoft.com/office/drawing/2014/chart" uri="{C3380CC4-5D6E-409C-BE32-E72D297353CC}">
                <c16:uniqueId val="{00000120-47C1-4287-9FBE-9B46727C5CAB}"/>
              </c:ext>
            </c:extLst>
          </c:dPt>
          <c:dPt>
            <c:idx val="46"/>
            <c:invertIfNegative val="0"/>
            <c:bubble3D val="0"/>
            <c:spPr>
              <a:pattFill prst="pct60">
                <a:fgClr>
                  <a:srgbClr val="FFFFFF"/>
                </a:fgClr>
                <a:bgClr>
                  <a:srgbClr val="FFC000"/>
                </a:bgClr>
              </a:pattFill>
              <a:ln>
                <a:solidFill>
                  <a:schemeClr val="bg1">
                    <a:lumMod val="75000"/>
                  </a:schemeClr>
                </a:solidFill>
              </a:ln>
              <a:effectLst/>
            </c:spPr>
            <c:extLst>
              <c:ext xmlns:c16="http://schemas.microsoft.com/office/drawing/2014/chart" uri="{C3380CC4-5D6E-409C-BE32-E72D297353CC}">
                <c16:uniqueId val="{00000122-47C1-4287-9FBE-9B46727C5CAB}"/>
              </c:ext>
            </c:extLst>
          </c:dPt>
          <c:dLbls>
            <c:dLbl>
              <c:idx val="6"/>
              <c:layout>
                <c:manualLayout>
                  <c:x val="-2.9527559055202987E-5"/>
                  <c:y val="2.579831931689146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2-47C1-4287-9FBE-9B46727C5CAB}"/>
                </c:ext>
              </c:extLst>
            </c:dLbl>
            <c:dLbl>
              <c:idx val="7"/>
              <c:layout>
                <c:manualLayout>
                  <c:x val="-4.2635166389648351E-17"/>
                  <c:y val="3.807485415088037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4-47C1-4287-9FBE-9B46727C5CAB}"/>
                </c:ext>
              </c:extLst>
            </c:dLbl>
            <c:dLbl>
              <c:idx val="9"/>
              <c:layout>
                <c:manualLayout>
                  <c:x val="2.3255813953488372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7-47C1-4287-9FBE-9B46727C5CAB}"/>
                </c:ext>
              </c:extLst>
            </c:dLbl>
            <c:dLbl>
              <c:idx val="10"/>
              <c:layout>
                <c:manualLayout>
                  <c:x val="-8.4514377133836793E-17"/>
                  <c:y val="2.529893218267043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9-47C1-4287-9FBE-9B46727C5CAB}"/>
                </c:ext>
              </c:extLst>
            </c:dLbl>
            <c:dLbl>
              <c:idx val="11"/>
              <c:layout>
                <c:manualLayout>
                  <c:x val="0"/>
                  <c:y val="1.284081777817424E-7"/>
                </c:manualLayout>
              </c:layout>
              <c:spPr>
                <a:noFill/>
                <a:ln>
                  <a:noFill/>
                </a:ln>
                <a:effectLst/>
              </c:spPr>
              <c:txPr>
                <a:bodyPr rot="0" spcFirstLastPara="1" vertOverflow="ellipsis" vert="horz" wrap="square" lIns="38100" tIns="19050" rIns="38100" bIns="19050" anchor="ctr" anchorCtr="0">
                  <a:spAutoFit/>
                </a:bodyPr>
                <a:lstStyle/>
                <a:p>
                  <a:pPr algn="ctr" rtl="0">
                    <a:defRPr lang="en-US" altLang="ja-JP" sz="600" b="1" i="0" u="none" strike="noStrike" kern="1200" baseline="0">
                      <a:solidFill>
                        <a:sysClr val="windowText" lastClr="000000">
                          <a:lumMod val="75000"/>
                          <a:lumOff val="25000"/>
                        </a:sysClr>
                      </a:solidFill>
                      <a:effectLst>
                        <a:glow rad="76200">
                          <a:sysClr val="window" lastClr="FFFFFF"/>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B-47C1-4287-9FBE-9B46727C5CAB}"/>
                </c:ext>
              </c:extLst>
            </c:dLbl>
            <c:dLbl>
              <c:idx val="12"/>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C-47C1-4287-9FBE-9B46727C5CAB}"/>
                </c:ext>
              </c:extLst>
            </c:dLbl>
            <c:dLbl>
              <c:idx val="13"/>
              <c:layout>
                <c:manualLayout>
                  <c:x val="-2.0692180919330831E-5"/>
                  <c:y val="3.807485415383537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D-47C1-4287-9FBE-9B46727C5CAB}"/>
                </c:ext>
              </c:extLst>
            </c:dLbl>
            <c:dLbl>
              <c:idx val="14"/>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EE-47C1-4287-9FBE-9B46727C5CAB}"/>
                </c:ext>
              </c:extLst>
            </c:dLbl>
            <c:dLbl>
              <c:idx val="15"/>
              <c:layout>
                <c:manualLayout>
                  <c:x val="0"/>
                  <c:y val="1.612343156984205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0-47C1-4287-9FBE-9B46727C5CAB}"/>
                </c:ext>
              </c:extLst>
            </c:dLbl>
            <c:dLbl>
              <c:idx val="17"/>
              <c:layout>
                <c:manualLayout>
                  <c:x val="-2.3255813953488372E-3"/>
                  <c:y val="3.2240517330658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4-47C1-4287-9FBE-9B46727C5CAB}"/>
                </c:ext>
              </c:extLst>
            </c:dLbl>
            <c:dLbl>
              <c:idx val="18"/>
              <c:layout>
                <c:manualLayout>
                  <c:x val="-2.3255813953488372E-3"/>
                  <c:y val="5.076647219723384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6-47C1-4287-9FBE-9B46727C5CAB}"/>
                </c:ext>
              </c:extLst>
            </c:dLbl>
            <c:dLbl>
              <c:idx val="19"/>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7-47C1-4287-9FBE-9B46727C5CAB}"/>
                </c:ext>
              </c:extLst>
            </c:dLbl>
            <c:dLbl>
              <c:idx val="20"/>
              <c:layout>
                <c:manualLayout>
                  <c:x val="-8.5270332779296701E-17"/>
                  <c:y val="1.2691618055218455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9-47C1-4287-9FBE-9B46727C5CAB}"/>
                </c:ext>
              </c:extLst>
            </c:dLbl>
            <c:dLbl>
              <c:idx val="21"/>
              <c:layout>
                <c:manualLayout>
                  <c:x val="-1.9685039370163615E-5"/>
                  <c:y val="3.869747897533719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B-47C1-4287-9FBE-9B46727C5CAB}"/>
                </c:ext>
              </c:extLst>
            </c:dLbl>
            <c:dLbl>
              <c:idx val="22"/>
              <c:layout>
                <c:manualLayout>
                  <c:x val="-8.5270332779296701E-17"/>
                  <c:y val="1.12837368590986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D-47C1-4287-9FBE-9B46727C5CAB}"/>
                </c:ext>
              </c:extLst>
            </c:dLbl>
            <c:dLbl>
              <c:idx val="23"/>
              <c:layout>
                <c:manualLayout>
                  <c:x val="2.3255813953488372E-3"/>
                  <c:y val="2.5383236092706922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FF-47C1-4287-9FBE-9B46727C5CAB}"/>
                </c:ext>
              </c:extLst>
            </c:dLbl>
            <c:dLbl>
              <c:idx val="25"/>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2-47C1-4287-9FBE-9B46727C5CAB}"/>
                </c:ext>
              </c:extLst>
            </c:dLbl>
            <c:dLbl>
              <c:idx val="26"/>
              <c:layout>
                <c:manualLayout>
                  <c:x val="2.3049641850309091E-3"/>
                  <c:y val="1.264946609133521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3-47C1-4287-9FBE-9B46727C5CAB}"/>
                </c:ext>
              </c:extLst>
            </c:dLbl>
            <c:dLbl>
              <c:idx val="27"/>
              <c:layout>
                <c:manualLayout>
                  <c:x val="2.0692180919245559E-5"/>
                  <c:y val="5.8381443026818912E-6"/>
                </c:manualLayout>
              </c:layout>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76200">
                          <a:schemeClr val="tx1">
                            <a:lumMod val="75000"/>
                            <a:lumOff val="25000"/>
                          </a:schemeClr>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5-47C1-4287-9FBE-9B46727C5CAB}"/>
                </c:ext>
              </c:extLst>
            </c:dLbl>
            <c:dLbl>
              <c:idx val="28"/>
              <c:layout>
                <c:manualLayout>
                  <c:x val="0"/>
                  <c:y val="1.264946609133521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6-47C1-4287-9FBE-9B46727C5CAB}"/>
                </c:ext>
              </c:extLst>
            </c:dLbl>
            <c:dLbl>
              <c:idx val="30"/>
              <c:layout>
                <c:manualLayout>
                  <c:x val="9.8882988463224994E-6"/>
                  <c:y val="8.059558209852350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8-47C1-4287-9FBE-9B46727C5CAB}"/>
                </c:ext>
              </c:extLst>
            </c:dLbl>
            <c:dLbl>
              <c:idx val="31"/>
              <c:layout>
                <c:manualLayout>
                  <c:x val="2.3354696941952024E-3"/>
                  <c:y val="-6.446199723424259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A-47C1-4287-9FBE-9B46727C5CAB}"/>
                </c:ext>
              </c:extLst>
            </c:dLbl>
            <c:dLbl>
              <c:idx val="35"/>
              <c:layout>
                <c:manualLayout>
                  <c:x val="-8.4514377133836793E-17"/>
                  <c:y val="1.2649466103115949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0F-47C1-4287-9FBE-9B46727C5CAB}"/>
                </c:ext>
              </c:extLst>
            </c:dLbl>
            <c:dLbl>
              <c:idx val="36"/>
              <c:layout>
                <c:manualLayout>
                  <c:x val="-8.4514377133836793E-17"/>
                  <c:y val="3.1864489309120347E-3"/>
                </c:manualLayout>
              </c:layout>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76200">
                          <a:schemeClr val="tx1">
                            <a:lumMod val="75000"/>
                            <a:lumOff val="25000"/>
                          </a:schemeClr>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1-47C1-4287-9FBE-9B46727C5CAB}"/>
                </c:ext>
              </c:extLst>
            </c:dLbl>
            <c:dLbl>
              <c:idx val="37"/>
              <c:layout>
                <c:manualLayout>
                  <c:x val="0"/>
                  <c:y val="5.076647219723384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3-47C1-4287-9FBE-9B46727C5CAB}"/>
                </c:ext>
              </c:extLst>
            </c:dLbl>
            <c:dLbl>
              <c:idx val="40"/>
              <c:layout>
                <c:manualLayout>
                  <c:x val="2.2842739553385056E-3"/>
                  <c:y val="1.1283184447361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8-47C1-4287-9FBE-9B46727C5CAB}"/>
                </c:ext>
              </c:extLst>
            </c:dLbl>
            <c:dLbl>
              <c:idx val="41"/>
              <c:layout>
                <c:manualLayout>
                  <c:x val="4.6511627906975894E-3"/>
                  <c:y val="-4.835379560606030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9-47C1-4287-9FBE-9B46727C5CAB}"/>
                </c:ext>
              </c:extLst>
            </c:dLbl>
            <c:dLbl>
              <c:idx val="42"/>
              <c:layout>
                <c:manualLayout>
                  <c:x val="0"/>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B-47C1-4287-9FBE-9B46727C5CAB}"/>
                </c:ext>
              </c:extLst>
            </c:dLbl>
            <c:dLbl>
              <c:idx val="43"/>
              <c:layout>
                <c:manualLayout>
                  <c:x val="0"/>
                  <c:y val="2.538323609861692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D-47C1-4287-9FBE-9B46727C5CAB}"/>
                </c:ext>
              </c:extLst>
            </c:dLbl>
            <c:dLbl>
              <c:idx val="44"/>
              <c:layout>
                <c:manualLayout>
                  <c:x val="4.6304706097783435E-3"/>
                  <c:y val="3.807485415974537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1F-47C1-4287-9FBE-9B46727C5CAB}"/>
                </c:ext>
              </c:extLst>
            </c:dLbl>
            <c:dLbl>
              <c:idx val="46"/>
              <c:layout>
                <c:manualLayout>
                  <c:x val="9.3023255813951787E-3"/>
                  <c:y val="1.12831022781963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2-47C1-4287-9FBE-9B46727C5CAB}"/>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'【本】全国からみた（外国人）_P8'!$Y$7:$Y$53</c:f>
              <c:numCache>
                <c:formatCode>0.0%</c:formatCode>
                <c:ptCount val="47"/>
                <c:pt idx="0">
                  <c:v>0.11681795497767766</c:v>
                </c:pt>
                <c:pt idx="1">
                  <c:v>0.11954593827598439</c:v>
                </c:pt>
                <c:pt idx="2">
                  <c:v>9.4081272084805656E-2</c:v>
                </c:pt>
                <c:pt idx="3">
                  <c:v>8.4912043301759138E-2</c:v>
                </c:pt>
                <c:pt idx="4">
                  <c:v>8.2191780821917804E-2</c:v>
                </c:pt>
                <c:pt idx="5">
                  <c:v>9.7895699908508688E-2</c:v>
                </c:pt>
                <c:pt idx="6">
                  <c:v>7.1082390953150248E-2</c:v>
                </c:pt>
                <c:pt idx="7">
                  <c:v>8.3770690351231331E-2</c:v>
                </c:pt>
                <c:pt idx="8">
                  <c:v>8.1081081081081086E-2</c:v>
                </c:pt>
                <c:pt idx="9">
                  <c:v>9.737931034482758E-2</c:v>
                </c:pt>
                <c:pt idx="10">
                  <c:v>0.10938215102974828</c:v>
                </c:pt>
                <c:pt idx="11">
                  <c:v>4.7516006262489974E-2</c:v>
                </c:pt>
                <c:pt idx="12">
                  <c:v>8.827318786108164E-2</c:v>
                </c:pt>
                <c:pt idx="13">
                  <c:v>7.8329151163796837E-2</c:v>
                </c:pt>
                <c:pt idx="14">
                  <c:v>8.2007343941248464E-2</c:v>
                </c:pt>
                <c:pt idx="15">
                  <c:v>7.7115464776990411E-2</c:v>
                </c:pt>
                <c:pt idx="16">
                  <c:v>7.3312693498452014E-2</c:v>
                </c:pt>
                <c:pt idx="17">
                  <c:v>5.4680259499536608E-2</c:v>
                </c:pt>
                <c:pt idx="18">
                  <c:v>4.4734466059262908E-2</c:v>
                </c:pt>
                <c:pt idx="19">
                  <c:v>5.9383931406795806E-2</c:v>
                </c:pt>
                <c:pt idx="20">
                  <c:v>8.839694656488549E-2</c:v>
                </c:pt>
                <c:pt idx="21">
                  <c:v>6.6481113320079527E-2</c:v>
                </c:pt>
                <c:pt idx="22">
                  <c:v>6.5409096936745792E-2</c:v>
                </c:pt>
                <c:pt idx="23">
                  <c:v>8.0568720379146919E-2</c:v>
                </c:pt>
                <c:pt idx="24">
                  <c:v>0.10533515731874145</c:v>
                </c:pt>
                <c:pt idx="25">
                  <c:v>0.10549470362857787</c:v>
                </c:pt>
                <c:pt idx="26">
                  <c:v>7.6801747148750307E-2</c:v>
                </c:pt>
                <c:pt idx="27">
                  <c:v>9.3825665859564158E-2</c:v>
                </c:pt>
                <c:pt idx="28">
                  <c:v>8.7614926987560848E-2</c:v>
                </c:pt>
                <c:pt idx="29">
                  <c:v>7.4308563812062647E-2</c:v>
                </c:pt>
                <c:pt idx="30">
                  <c:v>8.7264150943396221E-2</c:v>
                </c:pt>
                <c:pt idx="31">
                  <c:v>5.8111380145278453E-2</c:v>
                </c:pt>
                <c:pt idx="32">
                  <c:v>8.3869307949575506E-2</c:v>
                </c:pt>
                <c:pt idx="33">
                  <c:v>5.0545776379191658E-2</c:v>
                </c:pt>
                <c:pt idx="34">
                  <c:v>6.4356435643564358E-2</c:v>
                </c:pt>
                <c:pt idx="35">
                  <c:v>0.10338983050847457</c:v>
                </c:pt>
                <c:pt idx="36">
                  <c:v>9.0628615503278054E-2</c:v>
                </c:pt>
                <c:pt idx="37">
                  <c:v>6.2474479379338504E-2</c:v>
                </c:pt>
                <c:pt idx="38">
                  <c:v>7.7155824508320731E-2</c:v>
                </c:pt>
                <c:pt idx="39">
                  <c:v>6.1986444015297813E-2</c:v>
                </c:pt>
                <c:pt idx="40">
                  <c:v>8.3734939759036148E-2</c:v>
                </c:pt>
                <c:pt idx="41">
                  <c:v>4.4960035523978682E-2</c:v>
                </c:pt>
                <c:pt idx="42">
                  <c:v>8.8177821201758669E-2</c:v>
                </c:pt>
                <c:pt idx="43">
                  <c:v>4.085603112840467E-2</c:v>
                </c:pt>
                <c:pt idx="44">
                  <c:v>9.6517412935323385E-2</c:v>
                </c:pt>
                <c:pt idx="45">
                  <c:v>8.8838268792710701E-2</c:v>
                </c:pt>
                <c:pt idx="46">
                  <c:v>5.6938756515264331E-2</c:v>
                </c:pt>
              </c:numCache>
            </c:numRef>
          </c:val>
          <c:extLst>
            <c:ext xmlns:c16="http://schemas.microsoft.com/office/drawing/2014/chart" uri="{C3380CC4-5D6E-409C-BE32-E72D297353CC}">
              <c16:uniqueId val="{00000123-47C1-4287-9FBE-9B46727C5CAB}"/>
            </c:ext>
          </c:extLst>
        </c:ser>
        <c:ser>
          <c:idx val="4"/>
          <c:order val="4"/>
          <c:tx>
            <c:strRef>
              <c:f>'【本】全国からみた（外国人）_P8'!$Z$6</c:f>
              <c:strCache>
                <c:ptCount val="1"/>
                <c:pt idx="0">
                  <c:v>No.5</c:v>
                </c:pt>
              </c:strCache>
            </c:strRef>
          </c:tx>
          <c:spPr>
            <a:pattFill prst="pct10">
              <a:fgClr>
                <a:srgbClr val="44546A"/>
              </a:fgClr>
              <a:bgClr>
                <a:sysClr val="window" lastClr="FFFFFF"/>
              </a:bgClr>
            </a:pattFill>
            <a:ln>
              <a:solidFill>
                <a:schemeClr val="bg1">
                  <a:lumMod val="75000"/>
                </a:schemeClr>
              </a:solidFill>
            </a:ln>
            <a:effectLst/>
          </c:spPr>
          <c:invertIfNegative val="0"/>
          <c:dPt>
            <c:idx val="0"/>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5-47C1-4287-9FBE-9B46727C5CAB}"/>
              </c:ext>
            </c:extLst>
          </c:dPt>
          <c:dPt>
            <c:idx val="1"/>
            <c:invertIfNegative val="0"/>
            <c:bubble3D val="0"/>
            <c:extLst>
              <c:ext xmlns:c16="http://schemas.microsoft.com/office/drawing/2014/chart" uri="{C3380CC4-5D6E-409C-BE32-E72D297353CC}">
                <c16:uniqueId val="{00000126-47C1-4287-9FBE-9B46727C5CAB}"/>
              </c:ext>
            </c:extLst>
          </c:dPt>
          <c:dPt>
            <c:idx val="2"/>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128-47C1-4287-9FBE-9B46727C5CAB}"/>
              </c:ext>
            </c:extLst>
          </c:dPt>
          <c:dPt>
            <c:idx val="3"/>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A-47C1-4287-9FBE-9B46727C5CAB}"/>
              </c:ext>
            </c:extLst>
          </c:dPt>
          <c:dPt>
            <c:idx val="4"/>
            <c:invertIfNegative val="0"/>
            <c:bubble3D val="0"/>
            <c:extLst>
              <c:ext xmlns:c16="http://schemas.microsoft.com/office/drawing/2014/chart" uri="{C3380CC4-5D6E-409C-BE32-E72D297353CC}">
                <c16:uniqueId val="{0000012B-47C1-4287-9FBE-9B46727C5CAB}"/>
              </c:ext>
            </c:extLst>
          </c:dPt>
          <c:dPt>
            <c:idx val="5"/>
            <c:invertIfNegative val="0"/>
            <c:bubble3D val="0"/>
            <c:extLst>
              <c:ext xmlns:c16="http://schemas.microsoft.com/office/drawing/2014/chart" uri="{C3380CC4-5D6E-409C-BE32-E72D297353CC}">
                <c16:uniqueId val="{0000012C-47C1-4287-9FBE-9B46727C5CAB}"/>
              </c:ext>
            </c:extLst>
          </c:dPt>
          <c:dPt>
            <c:idx val="6"/>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2E-47C1-4287-9FBE-9B46727C5CAB}"/>
              </c:ext>
            </c:extLst>
          </c:dPt>
          <c:dPt>
            <c:idx val="7"/>
            <c:invertIfNegative val="0"/>
            <c:bubble3D val="0"/>
            <c:spPr>
              <a:pattFill prst="ltHorz">
                <a:fgClr>
                  <a:srgbClr val="A9D18E"/>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0-47C1-4287-9FBE-9B46727C5CAB}"/>
              </c:ext>
            </c:extLst>
          </c:dPt>
          <c:dPt>
            <c:idx val="8"/>
            <c:invertIfNegative val="0"/>
            <c:bubble3D val="0"/>
            <c:extLst>
              <c:ext xmlns:c16="http://schemas.microsoft.com/office/drawing/2014/chart" uri="{C3380CC4-5D6E-409C-BE32-E72D297353CC}">
                <c16:uniqueId val="{00000131-47C1-4287-9FBE-9B46727C5CAB}"/>
              </c:ext>
            </c:extLst>
          </c:dPt>
          <c:dPt>
            <c:idx val="9"/>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3-47C1-4287-9FBE-9B46727C5CAB}"/>
              </c:ext>
            </c:extLst>
          </c:dPt>
          <c:dPt>
            <c:idx val="10"/>
            <c:invertIfNegative val="0"/>
            <c:bubble3D val="0"/>
            <c:extLst>
              <c:ext xmlns:c16="http://schemas.microsoft.com/office/drawing/2014/chart" uri="{C3380CC4-5D6E-409C-BE32-E72D297353CC}">
                <c16:uniqueId val="{00000134-47C1-4287-9FBE-9B46727C5CAB}"/>
              </c:ext>
            </c:extLst>
          </c:dPt>
          <c:dPt>
            <c:idx val="11"/>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6-47C1-4287-9FBE-9B46727C5CAB}"/>
              </c:ext>
            </c:extLst>
          </c:dPt>
          <c:dPt>
            <c:idx val="12"/>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38-47C1-4287-9FBE-9B46727C5CAB}"/>
              </c:ext>
            </c:extLst>
          </c:dPt>
          <c:dPt>
            <c:idx val="13"/>
            <c:invertIfNegative val="0"/>
            <c:bubble3D val="0"/>
            <c:extLst>
              <c:ext xmlns:c16="http://schemas.microsoft.com/office/drawing/2014/chart" uri="{C3380CC4-5D6E-409C-BE32-E72D297353CC}">
                <c16:uniqueId val="{00000139-47C1-4287-9FBE-9B46727C5CAB}"/>
              </c:ext>
            </c:extLst>
          </c:dPt>
          <c:dPt>
            <c:idx val="14"/>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13B-47C1-4287-9FBE-9B46727C5CAB}"/>
              </c:ext>
            </c:extLst>
          </c:dPt>
          <c:dPt>
            <c:idx val="15"/>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3D-47C1-4287-9FBE-9B46727C5CAB}"/>
              </c:ext>
            </c:extLst>
          </c:dPt>
          <c:dPt>
            <c:idx val="16"/>
            <c:invertIfNegative val="0"/>
            <c:bubble3D val="0"/>
            <c:extLst>
              <c:ext xmlns:c16="http://schemas.microsoft.com/office/drawing/2014/chart" uri="{C3380CC4-5D6E-409C-BE32-E72D297353CC}">
                <c16:uniqueId val="{0000013E-47C1-4287-9FBE-9B46727C5CAB}"/>
              </c:ext>
            </c:extLst>
          </c:dPt>
          <c:dPt>
            <c:idx val="17"/>
            <c:invertIfNegative val="0"/>
            <c:bubble3D val="0"/>
            <c:extLst>
              <c:ext xmlns:c16="http://schemas.microsoft.com/office/drawing/2014/chart" uri="{C3380CC4-5D6E-409C-BE32-E72D297353CC}">
                <c16:uniqueId val="{0000013F-47C1-4287-9FBE-9B46727C5CAB}"/>
              </c:ext>
            </c:extLst>
          </c:dPt>
          <c:dPt>
            <c:idx val="18"/>
            <c:invertIfNegative val="0"/>
            <c:bubble3D val="0"/>
            <c:extLst>
              <c:ext xmlns:c16="http://schemas.microsoft.com/office/drawing/2014/chart" uri="{C3380CC4-5D6E-409C-BE32-E72D297353CC}">
                <c16:uniqueId val="{00000140-47C1-4287-9FBE-9B46727C5CAB}"/>
              </c:ext>
            </c:extLst>
          </c:dPt>
          <c:dPt>
            <c:idx val="19"/>
            <c:invertIfNegative val="0"/>
            <c:bubble3D val="0"/>
            <c:extLst>
              <c:ext xmlns:c16="http://schemas.microsoft.com/office/drawing/2014/chart" uri="{C3380CC4-5D6E-409C-BE32-E72D297353CC}">
                <c16:uniqueId val="{00000141-47C1-4287-9FBE-9B46727C5CAB}"/>
              </c:ext>
            </c:extLst>
          </c:dPt>
          <c:dPt>
            <c:idx val="2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3-47C1-4287-9FBE-9B46727C5CAB}"/>
              </c:ext>
            </c:extLst>
          </c:dPt>
          <c:dPt>
            <c:idx val="21"/>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145-47C1-4287-9FBE-9B46727C5CAB}"/>
              </c:ext>
            </c:extLst>
          </c:dPt>
          <c:dPt>
            <c:idx val="22"/>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7-47C1-4287-9FBE-9B46727C5CAB}"/>
              </c:ext>
            </c:extLst>
          </c:dPt>
          <c:dPt>
            <c:idx val="23"/>
            <c:invertIfNegative val="0"/>
            <c:bubble3D val="0"/>
            <c:spPr>
              <a:pattFill prst="dashHorz">
                <a:fgClr>
                  <a:srgbClr val="FFFFFF"/>
                </a:fgClr>
                <a:bgClr>
                  <a:srgbClr val="9DC3E6"/>
                </a:bgClr>
              </a:pattFill>
              <a:ln>
                <a:solidFill>
                  <a:schemeClr val="bg1">
                    <a:lumMod val="75000"/>
                  </a:schemeClr>
                </a:solidFill>
              </a:ln>
              <a:effectLst/>
            </c:spPr>
            <c:extLst>
              <c:ext xmlns:c16="http://schemas.microsoft.com/office/drawing/2014/chart" uri="{C3380CC4-5D6E-409C-BE32-E72D297353CC}">
                <c16:uniqueId val="{00000149-47C1-4287-9FBE-9B46727C5CAB}"/>
              </c:ext>
            </c:extLst>
          </c:dPt>
          <c:dPt>
            <c:idx val="24"/>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4B-47C1-4287-9FBE-9B46727C5CAB}"/>
              </c:ext>
            </c:extLst>
          </c:dPt>
          <c:dPt>
            <c:idx val="25"/>
            <c:invertIfNegative val="0"/>
            <c:bubble3D val="0"/>
            <c:extLst>
              <c:ext xmlns:c16="http://schemas.microsoft.com/office/drawing/2014/chart" uri="{C3380CC4-5D6E-409C-BE32-E72D297353CC}">
                <c16:uniqueId val="{0000014C-47C1-4287-9FBE-9B46727C5CAB}"/>
              </c:ext>
            </c:extLst>
          </c:dPt>
          <c:dPt>
            <c:idx val="26"/>
            <c:invertIfNegative val="0"/>
            <c:bubble3D val="0"/>
            <c:extLst>
              <c:ext xmlns:c16="http://schemas.microsoft.com/office/drawing/2014/chart" uri="{C3380CC4-5D6E-409C-BE32-E72D297353CC}">
                <c16:uniqueId val="{0000014D-47C1-4287-9FBE-9B46727C5CAB}"/>
              </c:ext>
            </c:extLst>
          </c:dPt>
          <c:dPt>
            <c:idx val="27"/>
            <c:invertIfNegative val="0"/>
            <c:bubble3D val="0"/>
            <c:spPr>
              <a:pattFill prst="wdDnDiag">
                <a:fgClr>
                  <a:srgbClr val="FFFFFF"/>
                </a:fgClr>
                <a:bgClr>
                  <a:srgbClr val="A9D18E"/>
                </a:bgClr>
              </a:pattFill>
              <a:ln>
                <a:solidFill>
                  <a:schemeClr val="bg1">
                    <a:lumMod val="75000"/>
                  </a:schemeClr>
                </a:solidFill>
              </a:ln>
              <a:effectLst/>
            </c:spPr>
            <c:extLst>
              <c:ext xmlns:c16="http://schemas.microsoft.com/office/drawing/2014/chart" uri="{C3380CC4-5D6E-409C-BE32-E72D297353CC}">
                <c16:uniqueId val="{0000014F-47C1-4287-9FBE-9B46727C5CAB}"/>
              </c:ext>
            </c:extLst>
          </c:dPt>
          <c:dPt>
            <c:idx val="28"/>
            <c:invertIfNegative val="0"/>
            <c:bubble3D val="0"/>
            <c:spPr>
              <a:pattFill prst="pct60">
                <a:fgClr>
                  <a:sysClr val="window" lastClr="FFFFFF"/>
                </a:fgClr>
                <a:bgClr>
                  <a:srgbClr val="FFC000"/>
                </a:bgClr>
              </a:pattFill>
              <a:ln>
                <a:solidFill>
                  <a:schemeClr val="bg1">
                    <a:lumMod val="75000"/>
                  </a:schemeClr>
                </a:solidFill>
              </a:ln>
              <a:effectLst/>
            </c:spPr>
            <c:extLst>
              <c:ext xmlns:c16="http://schemas.microsoft.com/office/drawing/2014/chart" uri="{C3380CC4-5D6E-409C-BE32-E72D297353CC}">
                <c16:uniqueId val="{00000151-47C1-4287-9FBE-9B46727C5CAB}"/>
              </c:ext>
            </c:extLst>
          </c:dPt>
          <c:dPt>
            <c:idx val="29"/>
            <c:invertIfNegative val="0"/>
            <c:bubble3D val="0"/>
            <c:extLst>
              <c:ext xmlns:c16="http://schemas.microsoft.com/office/drawing/2014/chart" uri="{C3380CC4-5D6E-409C-BE32-E72D297353CC}">
                <c16:uniqueId val="{00000152-47C1-4287-9FBE-9B46727C5CAB}"/>
              </c:ext>
            </c:extLst>
          </c:dPt>
          <c:dPt>
            <c:idx val="30"/>
            <c:invertIfNegative val="0"/>
            <c:bubble3D val="0"/>
            <c:extLst>
              <c:ext xmlns:c16="http://schemas.microsoft.com/office/drawing/2014/chart" uri="{C3380CC4-5D6E-409C-BE32-E72D297353CC}">
                <c16:uniqueId val="{00000153-47C1-4287-9FBE-9B46727C5CAB}"/>
              </c:ext>
            </c:extLst>
          </c:dPt>
          <c:dPt>
            <c:idx val="31"/>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5-47C1-4287-9FBE-9B46727C5CAB}"/>
              </c:ext>
            </c:extLst>
          </c:dPt>
          <c:dPt>
            <c:idx val="32"/>
            <c:invertIfNegative val="0"/>
            <c:bubble3D val="0"/>
            <c:extLst>
              <c:ext xmlns:c16="http://schemas.microsoft.com/office/drawing/2014/chart" uri="{C3380CC4-5D6E-409C-BE32-E72D297353CC}">
                <c16:uniqueId val="{00000156-47C1-4287-9FBE-9B46727C5CAB}"/>
              </c:ext>
            </c:extLst>
          </c:dPt>
          <c:dPt>
            <c:idx val="33"/>
            <c:invertIfNegative val="0"/>
            <c:bubble3D val="0"/>
            <c:extLst>
              <c:ext xmlns:c16="http://schemas.microsoft.com/office/drawing/2014/chart" uri="{C3380CC4-5D6E-409C-BE32-E72D297353CC}">
                <c16:uniqueId val="{00000157-47C1-4287-9FBE-9B46727C5CAB}"/>
              </c:ext>
            </c:extLst>
          </c:dPt>
          <c:dPt>
            <c:idx val="34"/>
            <c:invertIfNegative val="0"/>
            <c:bubble3D val="0"/>
            <c:extLst>
              <c:ext xmlns:c16="http://schemas.microsoft.com/office/drawing/2014/chart" uri="{C3380CC4-5D6E-409C-BE32-E72D297353CC}">
                <c16:uniqueId val="{00000158-47C1-4287-9FBE-9B46727C5CAB}"/>
              </c:ext>
            </c:extLst>
          </c:dPt>
          <c:dPt>
            <c:idx val="35"/>
            <c:invertIfNegative val="0"/>
            <c:bubble3D val="0"/>
            <c:spPr>
              <a:pattFill prst="dkVert">
                <a:fgClr>
                  <a:srgbClr val="9DC3E6"/>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A-47C1-4287-9FBE-9B46727C5CAB}"/>
              </c:ext>
            </c:extLst>
          </c:dPt>
          <c:dPt>
            <c:idx val="36"/>
            <c:invertIfNegative val="0"/>
            <c:bubble3D val="0"/>
            <c:extLst>
              <c:ext xmlns:c16="http://schemas.microsoft.com/office/drawing/2014/chart" uri="{C3380CC4-5D6E-409C-BE32-E72D297353CC}">
                <c16:uniqueId val="{0000015B-47C1-4287-9FBE-9B46727C5CAB}"/>
              </c:ext>
            </c:extLst>
          </c:dPt>
          <c:dPt>
            <c:idx val="37"/>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D-47C1-4287-9FBE-9B46727C5CAB}"/>
              </c:ext>
            </c:extLst>
          </c:dPt>
          <c:dPt>
            <c:idx val="38"/>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5F-47C1-4287-9FBE-9B46727C5CAB}"/>
              </c:ext>
            </c:extLst>
          </c:dPt>
          <c:dPt>
            <c:idx val="39"/>
            <c:invertIfNegative val="0"/>
            <c:bubble3D val="0"/>
            <c:extLst>
              <c:ext xmlns:c16="http://schemas.microsoft.com/office/drawing/2014/chart" uri="{C3380CC4-5D6E-409C-BE32-E72D297353CC}">
                <c16:uniqueId val="{00000160-47C1-4287-9FBE-9B46727C5CAB}"/>
              </c:ext>
            </c:extLst>
          </c:dPt>
          <c:dPt>
            <c:idx val="40"/>
            <c:invertIfNegative val="0"/>
            <c:bubble3D val="0"/>
            <c:spPr>
              <a:pattFill prst="smCheck">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2-47C1-4287-9FBE-9B46727C5CAB}"/>
              </c:ext>
            </c:extLst>
          </c:dPt>
          <c:dPt>
            <c:idx val="41"/>
            <c:invertIfNegative val="0"/>
            <c:bubble3D val="0"/>
            <c:extLst>
              <c:ext xmlns:c16="http://schemas.microsoft.com/office/drawing/2014/chart" uri="{C3380CC4-5D6E-409C-BE32-E72D297353CC}">
                <c16:uniqueId val="{00000163-47C1-4287-9FBE-9B46727C5CAB}"/>
              </c:ext>
            </c:extLst>
          </c:dPt>
          <c:dPt>
            <c:idx val="42"/>
            <c:invertIfNegative val="0"/>
            <c:bubble3D val="0"/>
            <c:extLst>
              <c:ext xmlns:c16="http://schemas.microsoft.com/office/drawing/2014/chart" uri="{C3380CC4-5D6E-409C-BE32-E72D297353CC}">
                <c16:uniqueId val="{00000164-47C1-4287-9FBE-9B46727C5CAB}"/>
              </c:ext>
            </c:extLst>
          </c:dPt>
          <c:dPt>
            <c:idx val="43"/>
            <c:invertIfNegative val="0"/>
            <c:bubble3D val="0"/>
            <c:spPr>
              <a:pattFill prst="dkHorz">
                <a:fgClr>
                  <a:srgbClr val="FFC00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6-47C1-4287-9FBE-9B46727C5CAB}"/>
              </c:ext>
            </c:extLst>
          </c:dPt>
          <c:dPt>
            <c:idx val="44"/>
            <c:invertIfNegative val="0"/>
            <c:bubble3D val="0"/>
            <c:spPr>
              <a:pattFill prst="pct20">
                <a:fgClr>
                  <a:srgbClr val="FF5050"/>
                </a:fgClr>
                <a:bgClr>
                  <a:sysClr val="window" lastClr="FFFFFF"/>
                </a:bgClr>
              </a:pattFill>
              <a:ln>
                <a:solidFill>
                  <a:schemeClr val="bg1">
                    <a:lumMod val="75000"/>
                  </a:schemeClr>
                </a:solidFill>
              </a:ln>
              <a:effectLst/>
            </c:spPr>
            <c:extLst>
              <c:ext xmlns:c16="http://schemas.microsoft.com/office/drawing/2014/chart" uri="{C3380CC4-5D6E-409C-BE32-E72D297353CC}">
                <c16:uniqueId val="{00000168-47C1-4287-9FBE-9B46727C5CAB}"/>
              </c:ext>
            </c:extLst>
          </c:dPt>
          <c:dPt>
            <c:idx val="45"/>
            <c:invertIfNegative val="0"/>
            <c:bubble3D val="0"/>
            <c:extLst>
              <c:ext xmlns:c16="http://schemas.microsoft.com/office/drawing/2014/chart" uri="{C3380CC4-5D6E-409C-BE32-E72D297353CC}">
                <c16:uniqueId val="{00000169-47C1-4287-9FBE-9B46727C5CAB}"/>
              </c:ext>
            </c:extLst>
          </c:dPt>
          <c:dPt>
            <c:idx val="46"/>
            <c:invertIfNegative val="0"/>
            <c:bubble3D val="0"/>
            <c:extLst>
              <c:ext xmlns:c16="http://schemas.microsoft.com/office/drawing/2014/chart" uri="{C3380CC4-5D6E-409C-BE32-E72D297353CC}">
                <c16:uniqueId val="{0000016A-47C1-4287-9FBE-9B46727C5CAB}"/>
              </c:ext>
            </c:extLst>
          </c:dPt>
          <c:dLbls>
            <c:dLbl>
              <c:idx val="0"/>
              <c:layout>
                <c:manualLayout>
                  <c:x val="6.9699688701702987E-3"/>
                  <c:y val="1.612723905525626E-3"/>
                </c:manualLayout>
              </c:layout>
              <c:tx>
                <c:rich>
                  <a:bodyPr rot="0" spcFirstLastPara="1" vertOverflow="ellipsis" vert="horz" wrap="square" lIns="38100" tIns="19050" rIns="38100" bIns="19050" anchor="ctr" anchorCtr="1">
                    <a:spAutoFit/>
                  </a:bodyPr>
                  <a:lstStyle/>
                  <a:p>
                    <a:pPr>
                      <a:defRPr sz="600" b="1" i="0" u="none" strike="noStrike" kern="1200" baseline="0">
                        <a:ln>
                          <a:noFill/>
                        </a:ln>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fld id="{C4773F32-3515-4DC7-8FDC-86C203ABFA6A}" type="VALUE">
                      <a:rPr lang="en-US" altLang="ja-JP" b="1" i="0" baseline="0">
                        <a:ln>
                          <a:noFill/>
                        </a:ln>
                        <a:solidFill>
                          <a:schemeClr val="tx1">
                            <a:lumMod val="75000"/>
                            <a:lumOff val="25000"/>
                          </a:schemeClr>
                        </a:solidFill>
                        <a:effectLst>
                          <a:glow rad="76200">
                            <a:schemeClr val="bg1"/>
                          </a:glow>
                        </a:effectLst>
                      </a:rPr>
                      <a:pPr>
                        <a:defRPr sz="600" b="1" i="0" u="none" strike="noStrike" kern="1200" baseline="0">
                          <a:ln>
                            <a:noFill/>
                          </a:ln>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t>[値]</a:t>
                    </a:fld>
                    <a:endParaRPr lang="ja-JP" altLang="en-US"/>
                  </a:p>
                </c:rich>
              </c:tx>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125-47C1-4287-9FBE-9B46727C5CAB}"/>
                </c:ext>
              </c:extLst>
            </c:dLbl>
            <c:dLbl>
              <c:idx val="1"/>
              <c:layout>
                <c:manualLayout>
                  <c:x val="1.3923091008972545E-2"/>
                  <c:y val="6.2188928441685322E-6"/>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6-47C1-4287-9FBE-9B46727C5CAB}"/>
                </c:ext>
              </c:extLst>
            </c:dLbl>
            <c:dLbl>
              <c:idx val="2"/>
              <c:layout>
                <c:manualLayout>
                  <c:x val="-8.5270332779296701E-17"/>
                  <c:y val="2.538323609861692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8-47C1-4287-9FBE-9B46727C5CAB}"/>
                </c:ext>
              </c:extLst>
            </c:dLbl>
            <c:dLbl>
              <c:idx val="3"/>
              <c:layout>
                <c:manualLayout>
                  <c:x val="0"/>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A-47C1-4287-9FBE-9B46727C5CAB}"/>
                </c:ext>
              </c:extLst>
            </c:dLbl>
            <c:dLbl>
              <c:idx val="4"/>
              <c:layout>
                <c:manualLayout>
                  <c:x val="6.9767441860464265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B-47C1-4287-9FBE-9B46727C5CAB}"/>
                </c:ext>
              </c:extLst>
            </c:dLbl>
            <c:dLbl>
              <c:idx val="5"/>
              <c:layout>
                <c:manualLayout>
                  <c:x val="6.8767624977109565E-3"/>
                  <c:y val="1.269161804930846E-6"/>
                </c:manualLayout>
              </c:layout>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C-47C1-4287-9FBE-9B46727C5CAB}"/>
                </c:ext>
              </c:extLst>
            </c:dLbl>
            <c:dLbl>
              <c:idx val="6"/>
              <c:layout>
                <c:manualLayout>
                  <c:x val="9.2678996520783735E-3"/>
                  <c:y val="6.345809024949729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2E-47C1-4287-9FBE-9B46727C5CAB}"/>
                </c:ext>
              </c:extLst>
            </c:dLbl>
            <c:dLbl>
              <c:idx val="7"/>
              <c:layout>
                <c:manualLayout>
                  <c:x val="1.160721479582494E-2"/>
                  <c:y val="6.345809024949729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0-47C1-4287-9FBE-9B46727C5CAB}"/>
                </c:ext>
              </c:extLst>
            </c:dLbl>
            <c:dLbl>
              <c:idx val="8"/>
              <c:layout>
                <c:manualLayout>
                  <c:x val="8.5270332779296701E-17"/>
                  <c:y val="3.807485415088037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1-47C1-4287-9FBE-9B46727C5CAB}"/>
                </c:ext>
              </c:extLst>
            </c:dLbl>
            <c:dLbl>
              <c:idx val="9"/>
              <c:layout>
                <c:manualLayout>
                  <c:x val="4.6511627906975894E-3"/>
                  <c:y val="5.0766472200188831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3-47C1-4287-9FBE-9B46727C5CAB}"/>
                </c:ext>
              </c:extLst>
            </c:dLbl>
            <c:dLbl>
              <c:idx val="10"/>
              <c:layout>
                <c:manualLayout>
                  <c:x val="2.2852872557596118E-3"/>
                  <c:y val="2.579831931689146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4-47C1-4287-9FBE-9B46727C5CAB}"/>
                </c:ext>
              </c:extLst>
            </c:dLbl>
            <c:dLbl>
              <c:idx val="11"/>
              <c:layout>
                <c:manualLayout>
                  <c:x val="9.2544037331815793E-3"/>
                  <c:y val="1.641947024373139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6-47C1-4287-9FBE-9B46727C5CAB}"/>
                </c:ext>
              </c:extLst>
            </c:dLbl>
            <c:dLbl>
              <c:idx val="12"/>
              <c:layout>
                <c:manualLayout>
                  <c:x val="9.3023255813953487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8-47C1-4287-9FBE-9B46727C5CAB}"/>
                </c:ext>
              </c:extLst>
            </c:dLbl>
            <c:dLbl>
              <c:idx val="13"/>
              <c:layout>
                <c:manualLayout>
                  <c:x val="1.8563449917597511E-2"/>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9-47C1-4287-9FBE-9B46727C5CAB}"/>
                </c:ext>
              </c:extLst>
            </c:dLbl>
            <c:dLbl>
              <c:idx val="14"/>
              <c:layout>
                <c:manualLayout>
                  <c:x val="3.4625445922941769E-3"/>
                  <c:y val="-2.8566886434523925E-5"/>
                </c:manualLayout>
              </c:layout>
              <c:spPr>
                <a:noFill/>
                <a:ln>
                  <a:noFill/>
                </a:ln>
                <a:effectLst/>
              </c:spPr>
              <c:txPr>
                <a:bodyPr rot="0" spcFirstLastPara="1" vertOverflow="ellipsis" vert="horz" wrap="square" lIns="38100" tIns="19050" rIns="38100" bIns="19050" anchor="ctr" anchorCtr="1">
                  <a:no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15:layout>
                    <c:manualLayout>
                      <c:w val="5.9068119392052726E-2"/>
                      <c:h val="2.0568290043070276E-2"/>
                    </c:manualLayout>
                  </c15:layout>
                </c:ext>
                <c:ext xmlns:c16="http://schemas.microsoft.com/office/drawing/2014/chart" uri="{C3380CC4-5D6E-409C-BE32-E72D297353CC}">
                  <c16:uniqueId val="{0000013B-47C1-4287-9FBE-9B46727C5CAB}"/>
                </c:ext>
              </c:extLst>
            </c:dLbl>
            <c:dLbl>
              <c:idx val="15"/>
              <c:layout>
                <c:manualLayout>
                  <c:x val="1.3892510529207105E-2"/>
                  <c:y val="6.3458090246542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D-47C1-4287-9FBE-9B46727C5CAB}"/>
                </c:ext>
              </c:extLst>
            </c:dLbl>
            <c:dLbl>
              <c:idx val="16"/>
              <c:layout>
                <c:manualLayout>
                  <c:x val="1.3953488372092938E-2"/>
                  <c:y val="2.538323609861692E-7"/>
                </c:manualLayout>
              </c:layout>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381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E-47C1-4287-9FBE-9B46727C5CAB}"/>
                </c:ext>
              </c:extLst>
            </c:dLbl>
            <c:dLbl>
              <c:idx val="17"/>
              <c:layout>
                <c:manualLayout>
                  <c:x val="1.627906976744186E-2"/>
                  <c:y val="2.538323609861692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3F-47C1-4287-9FBE-9B46727C5CAB}"/>
                </c:ext>
              </c:extLst>
            </c:dLbl>
            <c:dLbl>
              <c:idx val="18"/>
              <c:layout>
                <c:manualLayout>
                  <c:x val="6.8952318460192476E-3"/>
                  <c:y val="-3.1215966373438667E-5"/>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0-47C1-4287-9FBE-9B46727C5CAB}"/>
                </c:ext>
              </c:extLst>
            </c:dLbl>
            <c:dLbl>
              <c:idx val="19"/>
              <c:layout>
                <c:manualLayout>
                  <c:x val="6.9560520051271807E-3"/>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1-47C1-4287-9FBE-9B46727C5CAB}"/>
                </c:ext>
              </c:extLst>
            </c:dLbl>
            <c:dLbl>
              <c:idx val="20"/>
              <c:layout>
                <c:manualLayout>
                  <c:x val="4.5597875846914481E-3"/>
                  <c:y val="5.0766472203143833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3-47C1-4287-9FBE-9B46727C5CAB}"/>
                </c:ext>
              </c:extLst>
            </c:dLbl>
            <c:dLbl>
              <c:idx val="21"/>
              <c:layout>
                <c:manualLayout>
                  <c:x val="1.6277238600988831E-2"/>
                  <c:y val="5.711228122188807E-7"/>
                </c:manualLayout>
              </c:layout>
              <c:spPr>
                <a:noFill/>
                <a:ln>
                  <a:noFill/>
                </a:ln>
                <a:effectLst/>
              </c:spPr>
              <c:txPr>
                <a:bodyPr rot="0" spcFirstLastPara="1" vertOverflow="ellipsis" vert="horz" wrap="square" lIns="38100" tIns="19050" rIns="38100" bIns="19050" anchor="ctr" anchorCtr="1">
                  <a:no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15:layout>
                    <c:manualLayout>
                      <c:w val="5.7081670023805167E-2"/>
                      <c:h val="1.4078938818278364E-2"/>
                    </c:manualLayout>
                  </c15:layout>
                </c:ext>
                <c:ext xmlns:c16="http://schemas.microsoft.com/office/drawing/2014/chart" uri="{C3380CC4-5D6E-409C-BE32-E72D297353CC}">
                  <c16:uniqueId val="{00000145-47C1-4287-9FBE-9B46727C5CAB}"/>
                </c:ext>
              </c:extLst>
            </c:dLbl>
            <c:dLbl>
              <c:idx val="22"/>
              <c:layout>
                <c:manualLayout>
                  <c:x val="1.3994762467995851E-2"/>
                  <c:y val="5.1411641580985881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7-47C1-4287-9FBE-9B46727C5CAB}"/>
                </c:ext>
              </c:extLst>
            </c:dLbl>
            <c:dLbl>
              <c:idx val="23"/>
              <c:layout>
                <c:manualLayout>
                  <c:x val="1.8533052554477202E-2"/>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9-47C1-4287-9FBE-9B46727C5CAB}"/>
                </c:ext>
              </c:extLst>
            </c:dLbl>
            <c:dLbl>
              <c:idx val="24"/>
              <c:layout>
                <c:manualLayout>
                  <c:x val="1.3953488372093023E-2"/>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B-47C1-4287-9FBE-9B46727C5CAB}"/>
                </c:ext>
              </c:extLst>
            </c:dLbl>
            <c:dLbl>
              <c:idx val="25"/>
              <c:layout>
                <c:manualLayout>
                  <c:x val="7.0034792162607584E-3"/>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C-47C1-4287-9FBE-9B46727C5CAB}"/>
                </c:ext>
              </c:extLst>
            </c:dLbl>
            <c:dLbl>
              <c:idx val="27"/>
              <c:layout>
                <c:manualLayout>
                  <c:x val="6.9767441860464265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4F-47C1-4287-9FBE-9B46727C5CAB}"/>
                </c:ext>
              </c:extLst>
            </c:dLbl>
            <c:dLbl>
              <c:idx val="28"/>
              <c:layout>
                <c:manualLayout>
                  <c:x val="1.851327595678447E-2"/>
                  <c:y val="5.076647219723384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1-47C1-4287-9FBE-9B46727C5CAB}"/>
                </c:ext>
              </c:extLst>
            </c:dLbl>
            <c:dLbl>
              <c:idx val="29"/>
              <c:layout>
                <c:manualLayout>
                  <c:x val="1.3953488372092938E-2"/>
                  <c:y val="2.53832361104369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2-47C1-4287-9FBE-9B46727C5CAB}"/>
                </c:ext>
              </c:extLst>
            </c:dLbl>
            <c:dLbl>
              <c:idx val="30"/>
              <c:layout>
                <c:manualLayout>
                  <c:x val="1.3872001464933163E-2"/>
                  <c:y val="-1.611454743720695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3-47C1-4287-9FBE-9B46727C5CAB}"/>
                </c:ext>
              </c:extLst>
            </c:dLbl>
            <c:dLbl>
              <c:idx val="31"/>
              <c:layout>
                <c:manualLayout>
                  <c:x val="1.1598425196850394E-2"/>
                  <c:y val="1.1284498356181748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5-47C1-4287-9FBE-9B46727C5CAB}"/>
                </c:ext>
              </c:extLst>
            </c:dLbl>
            <c:dLbl>
              <c:idx val="32"/>
              <c:layout>
                <c:manualLayout>
                  <c:x val="1.3953488372093023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6-47C1-4287-9FBE-9B46727C5CAB}"/>
                </c:ext>
              </c:extLst>
            </c:dLbl>
            <c:dLbl>
              <c:idx val="33"/>
              <c:layout>
                <c:manualLayout>
                  <c:x val="2.0928401391686505E-2"/>
                  <c:y val="2.538323609861692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7-47C1-4287-9FBE-9B46727C5CAB}"/>
                </c:ext>
              </c:extLst>
            </c:dLbl>
            <c:dLbl>
              <c:idx val="34"/>
              <c:layout>
                <c:manualLayout>
                  <c:x val="1.1627906976744186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8-47C1-4287-9FBE-9B46727C5CAB}"/>
                </c:ext>
              </c:extLst>
            </c:dLbl>
            <c:dLbl>
              <c:idx val="35"/>
              <c:layout>
                <c:manualLayout>
                  <c:x val="4.6315693096501617E-3"/>
                  <c:y val="8.884132634515921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A-47C1-4287-9FBE-9B46727C5CAB}"/>
                </c:ext>
              </c:extLst>
            </c:dLbl>
            <c:dLbl>
              <c:idx val="36"/>
              <c:layout>
                <c:manualLayout>
                  <c:x val="6.9767441860464265E-3"/>
                  <c:y val="1.1819990397718232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B-47C1-4287-9FBE-9B46727C5CAB}"/>
                </c:ext>
              </c:extLst>
            </c:dLbl>
            <c:dLbl>
              <c:idx val="37"/>
              <c:layout>
                <c:manualLayout>
                  <c:x val="9.3023255813952637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D-47C1-4287-9FBE-9B46727C5CAB}"/>
                </c:ext>
              </c:extLst>
            </c:dLbl>
            <c:dLbl>
              <c:idx val="38"/>
              <c:layout>
                <c:manualLayout>
                  <c:x val="9.3023255813952637E-3"/>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5F-47C1-4287-9FBE-9B46727C5CAB}"/>
                </c:ext>
              </c:extLst>
            </c:dLbl>
            <c:dLbl>
              <c:idx val="39"/>
              <c:layout>
                <c:manualLayout>
                  <c:x val="9.3023255813952637E-3"/>
                  <c:y val="1.1819990397718232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0-47C1-4287-9FBE-9B46727C5CAB}"/>
                </c:ext>
              </c:extLst>
            </c:dLbl>
            <c:dLbl>
              <c:idx val="40"/>
              <c:layout>
                <c:manualLayout>
                  <c:x val="1.8513275956784387E-2"/>
                  <c:y val="7.614970829585075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2-47C1-4287-9FBE-9B46727C5CAB}"/>
                </c:ext>
              </c:extLst>
            </c:dLbl>
            <c:dLbl>
              <c:idx val="41"/>
              <c:layout>
                <c:manualLayout>
                  <c:x val="2.3255813953488459E-2"/>
                  <c:y val="4.835506476786641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3-47C1-4287-9FBE-9B46727C5CAB}"/>
                </c:ext>
              </c:extLst>
            </c:dLbl>
            <c:dLbl>
              <c:idx val="42"/>
              <c:layout>
                <c:manualLayout>
                  <c:x val="1.1627906976744101E-2"/>
                  <c:y val="1.1819990397718232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4-47C1-4287-9FBE-9B46727C5CAB}"/>
                </c:ext>
              </c:extLst>
            </c:dLbl>
            <c:dLbl>
              <c:idx val="43"/>
              <c:layout>
                <c:manualLayout>
                  <c:x val="9.2915216993223835E-3"/>
                  <c:y val="2.538323609861692E-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6-47C1-4287-9FBE-9B46727C5CAB}"/>
                </c:ext>
              </c:extLst>
            </c:dLbl>
            <c:dLbl>
              <c:idx val="44"/>
              <c:layout>
                <c:manualLayout>
                  <c:x val="1.3953488372092938E-2"/>
                  <c:y val="1.269161804930846E-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8-47C1-4287-9FBE-9B46727C5CAB}"/>
                </c:ext>
              </c:extLst>
            </c:dLbl>
            <c:dLbl>
              <c:idx val="45"/>
              <c:layout>
                <c:manualLayout>
                  <c:x val="6.9767441860465115E-3"/>
                  <c:y val="1.1819990397718232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9-47C1-4287-9FBE-9B46727C5CAB}"/>
                </c:ext>
              </c:extLst>
            </c:dLbl>
            <c:dLbl>
              <c:idx val="46"/>
              <c:layout>
                <c:manualLayout>
                  <c:x val="1.8604651162790697E-2"/>
                  <c:y val="-1.45063925141789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16A-47C1-4287-9FBE-9B46727C5CAB}"/>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tx1">
                        <a:lumMod val="75000"/>
                        <a:lumOff val="25000"/>
                      </a:schemeClr>
                    </a:solidFill>
                    <a:effectLst>
                      <a:glow rad="76200">
                        <a:schemeClr val="bg1"/>
                      </a:glow>
                    </a:effectLst>
                    <a:latin typeface="BIZ UDPゴシック" panose="020B0400000000000000" pitchFamily="50" charset="-128"/>
                    <a:ea typeface="BIZ UDPゴシック" panose="020B0400000000000000" pitchFamily="50" charset="-128"/>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'【本】全国からみた（外国人）_P8'!$Z$7:$Z$53</c:f>
              <c:numCache>
                <c:formatCode>0.0%</c:formatCode>
                <c:ptCount val="47"/>
                <c:pt idx="0">
                  <c:v>6.3999676292469748E-2</c:v>
                </c:pt>
                <c:pt idx="1">
                  <c:v>9.1521816246896065E-2</c:v>
                </c:pt>
                <c:pt idx="2">
                  <c:v>9.187279151943463E-2</c:v>
                </c:pt>
                <c:pt idx="3">
                  <c:v>6.9350473612990529E-2</c:v>
                </c:pt>
                <c:pt idx="4">
                  <c:v>7.2773972602739725E-2</c:v>
                </c:pt>
                <c:pt idx="5">
                  <c:v>6.7703568161024699E-2</c:v>
                </c:pt>
                <c:pt idx="6">
                  <c:v>6.7851373182552507E-2</c:v>
                </c:pt>
                <c:pt idx="7">
                  <c:v>7.0851836899475176E-2</c:v>
                </c:pt>
                <c:pt idx="8">
                  <c:v>7.7447195094253921E-2</c:v>
                </c:pt>
                <c:pt idx="9">
                  <c:v>8.3586206896551718E-2</c:v>
                </c:pt>
                <c:pt idx="10">
                  <c:v>9.4736842105263161E-2</c:v>
                </c:pt>
                <c:pt idx="11">
                  <c:v>2.8079375787584487E-2</c:v>
                </c:pt>
                <c:pt idx="12">
                  <c:v>8.0805872913479015E-2</c:v>
                </c:pt>
                <c:pt idx="13">
                  <c:v>6.431167257938912E-2</c:v>
                </c:pt>
                <c:pt idx="14">
                  <c:v>7.7985661828991082E-2</c:v>
                </c:pt>
                <c:pt idx="15">
                  <c:v>7.5864943726552725E-2</c:v>
                </c:pt>
                <c:pt idx="16">
                  <c:v>6.2414860681114549E-2</c:v>
                </c:pt>
                <c:pt idx="17">
                  <c:v>5.0046339202965709E-2</c:v>
                </c:pt>
                <c:pt idx="18">
                  <c:v>4.1451202495280309E-2</c:v>
                </c:pt>
                <c:pt idx="19">
                  <c:v>5.8590028580501746E-2</c:v>
                </c:pt>
                <c:pt idx="20">
                  <c:v>8.106870229007633E-2</c:v>
                </c:pt>
                <c:pt idx="21">
                  <c:v>5.6540755467196821E-2</c:v>
                </c:pt>
                <c:pt idx="22">
                  <c:v>4.5816204747380983E-2</c:v>
                </c:pt>
                <c:pt idx="23">
                  <c:v>7.9072087802444499E-2</c:v>
                </c:pt>
                <c:pt idx="24">
                  <c:v>0.10314637482900137</c:v>
                </c:pt>
                <c:pt idx="25">
                  <c:v>9.3098940725715576E-2</c:v>
                </c:pt>
                <c:pt idx="26">
                  <c:v>6.8678167258608896E-2</c:v>
                </c:pt>
                <c:pt idx="27">
                  <c:v>8.4313386371497753E-2</c:v>
                </c:pt>
                <c:pt idx="28">
                  <c:v>8.6533261222282318E-2</c:v>
                </c:pt>
                <c:pt idx="29">
                  <c:v>6.0313228923692105E-2</c:v>
                </c:pt>
                <c:pt idx="30">
                  <c:v>6.7216981132075471E-2</c:v>
                </c:pt>
                <c:pt idx="31">
                  <c:v>4.8426150121065374E-2</c:v>
                </c:pt>
                <c:pt idx="32">
                  <c:v>6.4831489580653462E-2</c:v>
                </c:pt>
                <c:pt idx="33">
                  <c:v>4.592388632117219E-2</c:v>
                </c:pt>
                <c:pt idx="34">
                  <c:v>4.6617161716171619E-2</c:v>
                </c:pt>
                <c:pt idx="35">
                  <c:v>7.5423728813559326E-2</c:v>
                </c:pt>
                <c:pt idx="36">
                  <c:v>8.4843810258387969E-2</c:v>
                </c:pt>
                <c:pt idx="37">
                  <c:v>5.6757860351163737E-2</c:v>
                </c:pt>
                <c:pt idx="38">
                  <c:v>6.6565809379727683E-2</c:v>
                </c:pt>
                <c:pt idx="39">
                  <c:v>5.098640614941876E-2</c:v>
                </c:pt>
                <c:pt idx="40">
                  <c:v>8.0722891566265054E-2</c:v>
                </c:pt>
                <c:pt idx="41">
                  <c:v>4.1740674955595025E-2</c:v>
                </c:pt>
                <c:pt idx="42">
                  <c:v>6.9858329262335123E-2</c:v>
                </c:pt>
                <c:pt idx="43">
                  <c:v>2.472438391699092E-2</c:v>
                </c:pt>
                <c:pt idx="44">
                  <c:v>6.2189054726368161E-2</c:v>
                </c:pt>
                <c:pt idx="45">
                  <c:v>8.3902809415337884E-2</c:v>
                </c:pt>
                <c:pt idx="46">
                  <c:v>2.7480454206999256E-2</c:v>
                </c:pt>
              </c:numCache>
            </c:numRef>
          </c:val>
          <c:extLst>
            <c:ext xmlns:c16="http://schemas.microsoft.com/office/drawing/2014/chart" uri="{C3380CC4-5D6E-409C-BE32-E72D297353CC}">
              <c16:uniqueId val="{0000016B-47C1-4287-9FBE-9B46727C5CAB}"/>
            </c:ext>
          </c:extLst>
        </c:ser>
        <c:ser>
          <c:idx val="5"/>
          <c:order val="5"/>
          <c:tx>
            <c:strRef>
              <c:f>'【本】全国からみた（外国人）_P8'!$AA$6</c:f>
              <c:strCache>
                <c:ptCount val="1"/>
                <c:pt idx="0">
                  <c:v>その他</c:v>
                </c:pt>
              </c:strCache>
            </c:strRef>
          </c:tx>
          <c:spPr>
            <a:solidFill>
              <a:sysClr val="window" lastClr="FFFFFF"/>
            </a:solidFill>
            <a:ln>
              <a:solidFill>
                <a:schemeClr val="bg1">
                  <a:lumMod val="75000"/>
                </a:schemeClr>
              </a:solidFill>
            </a:ln>
            <a:effectLst/>
          </c:spPr>
          <c:invertIfNegative val="0"/>
          <c:dLbls>
            <c:dLbl>
              <c:idx val="1"/>
              <c:spPr>
                <a:noFill/>
                <a:ln>
                  <a:noFill/>
                </a:ln>
                <a:effectLst/>
              </c:spPr>
              <c:txPr>
                <a:bodyPr rot="0" spcFirstLastPara="1" vertOverflow="ellipsis" vert="horz" wrap="square" lIns="38100" tIns="19050" rIns="38100" bIns="19050" anchor="ctr" anchorCtr="1">
                  <a:spAutoFit/>
                </a:bodyPr>
                <a:lstStyle/>
                <a:p>
                  <a:pPr>
                    <a:defRPr kumimoji="1" lang="en-US" altLang="ja-JP" sz="600" b="1">
                      <a:solidFill>
                        <a:srgbClr val="000000"/>
                      </a:solidFill>
                      <a:effectLst>
                        <a:glow rad="101600">
                          <a:schemeClr val="bg1"/>
                        </a:glow>
                      </a:effectLst>
                      <a:latin typeface="+mj-ea"/>
                      <a:ea typeface="+mj-ea"/>
                      <a:cs typeface="+mn-cs"/>
                    </a:defRPr>
                  </a:pPr>
                  <a:endParaRPr lang="ja-JP"/>
                </a:p>
              </c:txPr>
              <c:showLegendKey val="0"/>
              <c:showVal val="1"/>
              <c:showCatName val="0"/>
              <c:showSerName val="0"/>
              <c:showPercent val="0"/>
              <c:showBubbleSize val="0"/>
              <c:extLst>
                <c:ext xmlns:c16="http://schemas.microsoft.com/office/drawing/2014/chart" uri="{C3380CC4-5D6E-409C-BE32-E72D297353CC}">
                  <c16:uniqueId val="{0000016C-47C1-4287-9FBE-9B46727C5CAB}"/>
                </c:ext>
              </c:extLst>
            </c:dLbl>
            <c:spPr>
              <a:noFill/>
              <a:ln>
                <a:noFill/>
              </a:ln>
              <a:effectLst/>
            </c:spPr>
            <c:txPr>
              <a:bodyPr rot="0" spcFirstLastPara="1" vertOverflow="ellipsis" vert="horz" wrap="square" lIns="38100" tIns="19050" rIns="38100" bIns="19050" anchor="ctr" anchorCtr="1">
                <a:spAutoFit/>
              </a:bodyPr>
              <a:lstStyle/>
              <a:p>
                <a:pPr>
                  <a:defRPr kumimoji="1" lang="en-US" altLang="ja-JP" sz="600" b="1">
                    <a:solidFill>
                      <a:sysClr val="windowText" lastClr="000000"/>
                    </a:solidFill>
                    <a:effectLst>
                      <a:glow rad="101600">
                        <a:schemeClr val="bg1"/>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'【本】全国からみた（外国人）_P8'!$O$7:$O$53</c:f>
              <c:strCache>
                <c:ptCount val="47"/>
                <c:pt idx="0">
                  <c:v>北海道</c:v>
                </c:pt>
                <c:pt idx="1">
                  <c:v>青森県</c:v>
                </c:pt>
                <c:pt idx="2">
                  <c:v>岩手県</c:v>
                </c:pt>
                <c:pt idx="3">
                  <c:v>宮城県</c:v>
                </c:pt>
                <c:pt idx="4">
                  <c:v>秋田県</c:v>
                </c:pt>
                <c:pt idx="5">
                  <c:v>山形県</c:v>
                </c:pt>
                <c:pt idx="6">
                  <c:v>福島県</c:v>
                </c:pt>
                <c:pt idx="7">
                  <c:v>茨城県</c:v>
                </c:pt>
                <c:pt idx="8">
                  <c:v>栃木県</c:v>
                </c:pt>
                <c:pt idx="9">
                  <c:v>群馬県</c:v>
                </c:pt>
                <c:pt idx="10">
                  <c:v>埼玉県</c:v>
                </c:pt>
                <c:pt idx="11">
                  <c:v>千葉県</c:v>
                </c:pt>
                <c:pt idx="12">
                  <c:v>東京都</c:v>
                </c:pt>
                <c:pt idx="13">
                  <c:v>神奈川県</c:v>
                </c:pt>
                <c:pt idx="14">
                  <c:v>新潟県</c:v>
                </c:pt>
                <c:pt idx="15">
                  <c:v>富山県</c:v>
                </c:pt>
                <c:pt idx="16">
                  <c:v>石川県</c:v>
                </c:pt>
                <c:pt idx="17">
                  <c:v>福井県</c:v>
                </c:pt>
                <c:pt idx="18">
                  <c:v>山梨県</c:v>
                </c:pt>
                <c:pt idx="19">
                  <c:v>長野県</c:v>
                </c:pt>
                <c:pt idx="20">
                  <c:v>岐阜県</c:v>
                </c:pt>
                <c:pt idx="21">
                  <c:v>静岡県</c:v>
                </c:pt>
                <c:pt idx="22">
                  <c:v>愛知県</c:v>
                </c:pt>
                <c:pt idx="23">
                  <c:v>三重県</c:v>
                </c:pt>
                <c:pt idx="24">
                  <c:v>滋賀県</c:v>
                </c:pt>
                <c:pt idx="25">
                  <c:v>京都府</c:v>
                </c:pt>
                <c:pt idx="26">
                  <c:v>大阪府</c:v>
                </c:pt>
                <c:pt idx="27">
                  <c:v>兵庫県</c:v>
                </c:pt>
                <c:pt idx="28">
                  <c:v>奈良県</c:v>
                </c:pt>
                <c:pt idx="29">
                  <c:v>和歌山県</c:v>
                </c:pt>
                <c:pt idx="30">
                  <c:v>鳥取県</c:v>
                </c:pt>
                <c:pt idx="31">
                  <c:v>島根県</c:v>
                </c:pt>
                <c:pt idx="32">
                  <c:v>岡山県</c:v>
                </c:pt>
                <c:pt idx="33">
                  <c:v>広島県</c:v>
                </c:pt>
                <c:pt idx="34">
                  <c:v>山口県</c:v>
                </c:pt>
                <c:pt idx="35">
                  <c:v>徳島県</c:v>
                </c:pt>
                <c:pt idx="36">
                  <c:v>香川県</c:v>
                </c:pt>
                <c:pt idx="37">
                  <c:v>愛媛県</c:v>
                </c:pt>
                <c:pt idx="38">
                  <c:v>高知県</c:v>
                </c:pt>
                <c:pt idx="39">
                  <c:v>福岡県</c:v>
                </c:pt>
                <c:pt idx="40">
                  <c:v>佐賀県</c:v>
                </c:pt>
                <c:pt idx="41">
                  <c:v>長崎県</c:v>
                </c:pt>
                <c:pt idx="42">
                  <c:v>熊本県</c:v>
                </c:pt>
                <c:pt idx="43">
                  <c:v>大分県</c:v>
                </c:pt>
                <c:pt idx="44">
                  <c:v>宮崎県</c:v>
                </c:pt>
                <c:pt idx="45">
                  <c:v>鹿児島県</c:v>
                </c:pt>
                <c:pt idx="46">
                  <c:v>沖縄県</c:v>
                </c:pt>
              </c:strCache>
            </c:strRef>
          </c:cat>
          <c:val>
            <c:numRef>
              <c:f>'【本】全国からみた（外国人）_P8'!$AA$7:$AA$53</c:f>
              <c:numCache>
                <c:formatCode>0.0%</c:formatCode>
                <c:ptCount val="47"/>
                <c:pt idx="0">
                  <c:v>0.22388422060668189</c:v>
                </c:pt>
                <c:pt idx="1">
                  <c:v>0.26959914863426748</c:v>
                </c:pt>
                <c:pt idx="2">
                  <c:v>0.34496466431095407</c:v>
                </c:pt>
                <c:pt idx="3">
                  <c:v>0.3618064952638701</c:v>
                </c:pt>
                <c:pt idx="4">
                  <c:v>0.47773972602739723</c:v>
                </c:pt>
                <c:pt idx="5">
                  <c:v>0.35727355901189384</c:v>
                </c:pt>
                <c:pt idx="6">
                  <c:v>0.41324717285945067</c:v>
                </c:pt>
                <c:pt idx="7">
                  <c:v>0.4422688736374647</c:v>
                </c:pt>
                <c:pt idx="8">
                  <c:v>0.4149443561208267</c:v>
                </c:pt>
                <c:pt idx="9">
                  <c:v>0.33599999999999997</c:v>
                </c:pt>
                <c:pt idx="10">
                  <c:v>0.43569794050343247</c:v>
                </c:pt>
                <c:pt idx="11">
                  <c:v>0.44442040146124773</c:v>
                </c:pt>
                <c:pt idx="12">
                  <c:v>0.37570083825141842</c:v>
                </c:pt>
                <c:pt idx="13">
                  <c:v>0.35692653802890029</c:v>
                </c:pt>
                <c:pt idx="14">
                  <c:v>0.3878300402168211</c:v>
                </c:pt>
                <c:pt idx="15">
                  <c:v>0.46310962901208841</c:v>
                </c:pt>
                <c:pt idx="16">
                  <c:v>0.3744891640866872</c:v>
                </c:pt>
                <c:pt idx="17">
                  <c:v>0.59777571825764597</c:v>
                </c:pt>
                <c:pt idx="18">
                  <c:v>0.22933595994418454</c:v>
                </c:pt>
                <c:pt idx="19">
                  <c:v>0.33415369958717056</c:v>
                </c:pt>
                <c:pt idx="20">
                  <c:v>0.28885496183206105</c:v>
                </c:pt>
                <c:pt idx="21">
                  <c:v>0.4220278330019881</c:v>
                </c:pt>
                <c:pt idx="22">
                  <c:v>0.36759050523803205</c:v>
                </c:pt>
                <c:pt idx="23">
                  <c:v>0.37964579695684719</c:v>
                </c:pt>
                <c:pt idx="24">
                  <c:v>0.29904240766073875</c:v>
                </c:pt>
                <c:pt idx="25">
                  <c:v>0.39483434753211633</c:v>
                </c:pt>
                <c:pt idx="26">
                  <c:v>0.31702918532571533</c:v>
                </c:pt>
                <c:pt idx="27">
                  <c:v>0.42260463507436874</c:v>
                </c:pt>
                <c:pt idx="28">
                  <c:v>0.45321795565170364</c:v>
                </c:pt>
                <c:pt idx="29">
                  <c:v>0.25691436187937355</c:v>
                </c:pt>
                <c:pt idx="30">
                  <c:v>0.45047169811320753</c:v>
                </c:pt>
                <c:pt idx="31">
                  <c:v>0.36319612590799033</c:v>
                </c:pt>
                <c:pt idx="32">
                  <c:v>0.4108567018266015</c:v>
                </c:pt>
                <c:pt idx="33">
                  <c:v>0.39541744517651689</c:v>
                </c:pt>
                <c:pt idx="34">
                  <c:v>0.2339108910891089</c:v>
                </c:pt>
                <c:pt idx="35">
                  <c:v>0.44745762711864412</c:v>
                </c:pt>
                <c:pt idx="36">
                  <c:v>0.409949865021211</c:v>
                </c:pt>
                <c:pt idx="37">
                  <c:v>0.47039608003266642</c:v>
                </c:pt>
                <c:pt idx="38">
                  <c:v>0.33282904689863846</c:v>
                </c:pt>
                <c:pt idx="39">
                  <c:v>0.20099208603127727</c:v>
                </c:pt>
                <c:pt idx="40">
                  <c:v>0.2831325301204819</c:v>
                </c:pt>
                <c:pt idx="41">
                  <c:v>0.36323268206039083</c:v>
                </c:pt>
                <c:pt idx="42">
                  <c:v>0.24877870053737172</c:v>
                </c:pt>
                <c:pt idx="43">
                  <c:v>0.20525291828793768</c:v>
                </c:pt>
                <c:pt idx="44">
                  <c:v>0.41990049751243785</c:v>
                </c:pt>
                <c:pt idx="45">
                  <c:v>0.3929384965831435</c:v>
                </c:pt>
                <c:pt idx="46">
                  <c:v>0.18191548771407284</c:v>
                </c:pt>
              </c:numCache>
            </c:numRef>
          </c:val>
          <c:extLst>
            <c:ext xmlns:c16="http://schemas.microsoft.com/office/drawing/2014/chart" uri="{C3380CC4-5D6E-409C-BE32-E72D297353CC}">
              <c16:uniqueId val="{0000016D-47C1-4287-9FBE-9B46727C5CAB}"/>
            </c:ext>
          </c:extLst>
        </c:ser>
        <c:dLbls>
          <c:dLblPos val="ctr"/>
          <c:showLegendKey val="0"/>
          <c:showVal val="1"/>
          <c:showCatName val="0"/>
          <c:showSerName val="0"/>
          <c:showPercent val="0"/>
          <c:showBubbleSize val="0"/>
        </c:dLbls>
        <c:gapWidth val="50"/>
        <c:overlap val="100"/>
        <c:axId val="1299325471"/>
        <c:axId val="1247408271"/>
      </c:barChart>
      <c:catAx>
        <c:axId val="1299325471"/>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j-lt"/>
                <a:ea typeface="+mn-ea"/>
                <a:cs typeface="+mn-cs"/>
              </a:defRPr>
            </a:pPr>
            <a:endParaRPr lang="ja-JP"/>
          </a:p>
        </c:txPr>
        <c:crossAx val="1247408271"/>
        <c:crosses val="autoZero"/>
        <c:auto val="1"/>
        <c:lblAlgn val="ctr"/>
        <c:lblOffset val="100"/>
        <c:noMultiLvlLbl val="0"/>
      </c:catAx>
      <c:valAx>
        <c:axId val="1247408271"/>
        <c:scaling>
          <c:orientation val="minMax"/>
        </c:scaling>
        <c:delete val="0"/>
        <c:axPos val="t"/>
        <c:majorGridlines>
          <c:spPr>
            <a:ln w="9525" cap="flat" cmpd="sng" algn="ctr">
              <a:solidFill>
                <a:schemeClr val="bg1">
                  <a:lumMod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j-lt"/>
                <a:ea typeface="+mn-ea"/>
                <a:cs typeface="+mn-cs"/>
              </a:defRPr>
            </a:pPr>
            <a:endParaRPr lang="ja-JP"/>
          </a:p>
        </c:txPr>
        <c:crossAx val="1299325471"/>
        <c:crosses val="autoZero"/>
        <c:crossBetween val="between"/>
      </c:valAx>
    </c:plotArea>
    <c:plotVisOnly val="1"/>
    <c:dispBlanksAs val="gap"/>
    <c:showDLblsOverMax val="0"/>
    <c:extLst/>
  </c:chart>
  <c:txPr>
    <a:bodyPr/>
    <a:lstStyle/>
    <a:p>
      <a:pPr>
        <a:defRPr sz="900"/>
      </a:pPr>
      <a:endParaRPr lang="ja-JP"/>
    </a:p>
  </c:txPr>
  <c:printSettings>
    <c:headerFooter/>
    <c:pageMargins b="0.75" l="0.7" r="0.7" t="0.75" header="0.3" footer="0.3"/>
    <c:pageSetup orientation="portrait"/>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361111111111112"/>
          <c:y val="6.201695548290382E-2"/>
          <c:w val="0.77008730679498394"/>
          <c:h val="0.59811637580390176"/>
        </c:manualLayout>
      </c:layout>
      <c:barChart>
        <c:barDir val="col"/>
        <c:grouping val="stacked"/>
        <c:varyColors val="0"/>
        <c:ser>
          <c:idx val="2"/>
          <c:order val="0"/>
          <c:tx>
            <c:strRef>
              <c:f>'【本】2.地域別の延べ宿泊者数（ALL）グラフ1_P16'!$L$10</c:f>
              <c:strCache>
                <c:ptCount val="1"/>
                <c:pt idx="0">
                  <c:v>熊本市</c:v>
                </c:pt>
              </c:strCache>
            </c:strRef>
          </c:tx>
          <c:spPr>
            <a:solidFill>
              <a:schemeClr val="accent1"/>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'【本】2.地域別の延べ宿泊者数（ALL）グラフ1_P16'!$M$10:$X$10</c:f>
              <c:numCache>
                <c:formatCode>#,##0.0,;[Red]\-#,##0.0,</c:formatCode>
                <c:ptCount val="12"/>
                <c:pt idx="0">
                  <c:v>143501.90305978362</c:v>
                </c:pt>
                <c:pt idx="1">
                  <c:v>119377.28708737079</c:v>
                </c:pt>
                <c:pt idx="2">
                  <c:v>169803.15564765959</c:v>
                </c:pt>
                <c:pt idx="3">
                  <c:v>196092.4853935939</c:v>
                </c:pt>
                <c:pt idx="4">
                  <c:v>201449.78949482192</c:v>
                </c:pt>
                <c:pt idx="5">
                  <c:v>213012.02008526379</c:v>
                </c:pt>
                <c:pt idx="6">
                  <c:v>224800.09679716028</c:v>
                </c:pt>
                <c:pt idx="7">
                  <c:v>254888.4518131988</c:v>
                </c:pt>
                <c:pt idx="8">
                  <c:v>250373.96917004048</c:v>
                </c:pt>
                <c:pt idx="9">
                  <c:v>253182.33057282161</c:v>
                </c:pt>
                <c:pt idx="10">
                  <c:v>280143.52482589893</c:v>
                </c:pt>
                <c:pt idx="11">
                  <c:v>262806.67212644441</c:v>
                </c:pt>
              </c:numCache>
            </c:numRef>
          </c:val>
          <c:extLst>
            <c:ext xmlns:c16="http://schemas.microsoft.com/office/drawing/2014/chart" uri="{C3380CC4-5D6E-409C-BE32-E72D297353CC}">
              <c16:uniqueId val="{00000000-DBD5-424D-B746-56F4D1ECEFCF}"/>
            </c:ext>
          </c:extLst>
        </c:ser>
        <c:ser>
          <c:idx val="3"/>
          <c:order val="1"/>
          <c:tx>
            <c:strRef>
              <c:f>'【本】2.地域別の延べ宿泊者数（ALL）グラフ1_P16'!$L$11</c:f>
              <c:strCache>
                <c:ptCount val="1"/>
                <c:pt idx="0">
                  <c:v>阿蘇地域</c:v>
                </c:pt>
              </c:strCache>
            </c:strRef>
          </c:tx>
          <c:spPr>
            <a:solidFill>
              <a:schemeClr val="accent1">
                <a:lumMod val="60000"/>
                <a:lumOff val="4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'【本】2.地域別の延べ宿泊者数（ALL）グラフ1_P16'!$M$11:$X$11</c:f>
              <c:numCache>
                <c:formatCode>#,##0.0,;[Red]\-#,##0.0,</c:formatCode>
                <c:ptCount val="12"/>
                <c:pt idx="0">
                  <c:v>65455.458798628963</c:v>
                </c:pt>
                <c:pt idx="1">
                  <c:v>42816.751101236972</c:v>
                </c:pt>
                <c:pt idx="2">
                  <c:v>94572.461272407862</c:v>
                </c:pt>
                <c:pt idx="3">
                  <c:v>91182.097915116741</c:v>
                </c:pt>
                <c:pt idx="4">
                  <c:v>115872.03317833284</c:v>
                </c:pt>
                <c:pt idx="5">
                  <c:v>82413.303967588145</c:v>
                </c:pt>
                <c:pt idx="6">
                  <c:v>100855.04444146558</c:v>
                </c:pt>
                <c:pt idx="7">
                  <c:v>154071.79862376489</c:v>
                </c:pt>
                <c:pt idx="8">
                  <c:v>102903.54616343942</c:v>
                </c:pt>
                <c:pt idx="9">
                  <c:v>130946.6855316713</c:v>
                </c:pt>
                <c:pt idx="10">
                  <c:v>155169.07208023377</c:v>
                </c:pt>
                <c:pt idx="11">
                  <c:v>147148.43539858714</c:v>
                </c:pt>
              </c:numCache>
            </c:numRef>
          </c:val>
          <c:extLst>
            <c:ext xmlns:c16="http://schemas.microsoft.com/office/drawing/2014/chart" uri="{C3380CC4-5D6E-409C-BE32-E72D297353CC}">
              <c16:uniqueId val="{00000001-DBD5-424D-B746-56F4D1ECEFCF}"/>
            </c:ext>
          </c:extLst>
        </c:ser>
        <c:ser>
          <c:idx val="4"/>
          <c:order val="2"/>
          <c:tx>
            <c:strRef>
              <c:f>'【本】2.地域別の延べ宿泊者数（ALL）グラフ1_P16'!$L$12</c:f>
              <c:strCache>
                <c:ptCount val="1"/>
                <c:pt idx="0">
                  <c:v>天草地域</c:v>
                </c:pt>
              </c:strCache>
            </c:strRef>
          </c:tx>
          <c:spPr>
            <a:solidFill>
              <a:schemeClr val="accent1">
                <a:lumMod val="40000"/>
                <a:lumOff val="6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'【本】2.地域別の延べ宿泊者数（ALL）グラフ1_P16'!$M$12:$X$12</c:f>
              <c:numCache>
                <c:formatCode>#,##0.0,;[Red]\-#,##0.0,</c:formatCode>
                <c:ptCount val="12"/>
                <c:pt idx="0">
                  <c:v>32098.367120534629</c:v>
                </c:pt>
                <c:pt idx="1">
                  <c:v>26329.796046556548</c:v>
                </c:pt>
                <c:pt idx="2">
                  <c:v>36045.872139983418</c:v>
                </c:pt>
                <c:pt idx="3">
                  <c:v>42094.123145146077</c:v>
                </c:pt>
                <c:pt idx="4">
                  <c:v>48563.074503188989</c:v>
                </c:pt>
                <c:pt idx="5">
                  <c:v>42524.312557978934</c:v>
                </c:pt>
                <c:pt idx="6">
                  <c:v>49071.866038941771</c:v>
                </c:pt>
                <c:pt idx="7">
                  <c:v>67429.921034094179</c:v>
                </c:pt>
                <c:pt idx="8">
                  <c:v>50263.899946412035</c:v>
                </c:pt>
                <c:pt idx="9">
                  <c:v>56684.860433028953</c:v>
                </c:pt>
                <c:pt idx="10">
                  <c:v>60363.05924746424</c:v>
                </c:pt>
                <c:pt idx="11">
                  <c:v>49771.848403879463</c:v>
                </c:pt>
              </c:numCache>
            </c:numRef>
          </c:val>
          <c:extLst>
            <c:ext xmlns:c16="http://schemas.microsoft.com/office/drawing/2014/chart" uri="{C3380CC4-5D6E-409C-BE32-E72D297353CC}">
              <c16:uniqueId val="{00000002-DBD5-424D-B746-56F4D1ECEFCF}"/>
            </c:ext>
          </c:extLst>
        </c:ser>
        <c:ser>
          <c:idx val="5"/>
          <c:order val="3"/>
          <c:tx>
            <c:strRef>
              <c:f>'【本】2.地域別の延べ宿泊者数（ALL）グラフ1_P16'!$L$13</c:f>
              <c:strCache>
                <c:ptCount val="1"/>
                <c:pt idx="0">
                  <c:v>山鹿市</c:v>
                </c:pt>
              </c:strCache>
            </c:strRef>
          </c:tx>
          <c:spPr>
            <a:solidFill>
              <a:schemeClr val="accent1">
                <a:lumMod val="20000"/>
                <a:lumOff val="8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'【本】2.地域別の延べ宿泊者数（ALL）グラフ1_P16'!$M$13:$X$13</c:f>
              <c:numCache>
                <c:formatCode>#,##0.0,;[Red]\-#,##0.0,</c:formatCode>
                <c:ptCount val="12"/>
                <c:pt idx="0">
                  <c:v>14857.165253577194</c:v>
                </c:pt>
                <c:pt idx="1">
                  <c:v>11365.563880289548</c:v>
                </c:pt>
                <c:pt idx="2">
                  <c:v>16756.153928167405</c:v>
                </c:pt>
                <c:pt idx="3">
                  <c:v>15886.885766292688</c:v>
                </c:pt>
                <c:pt idx="4">
                  <c:v>17678.669725372063</c:v>
                </c:pt>
                <c:pt idx="5">
                  <c:v>16387.249045032535</c:v>
                </c:pt>
                <c:pt idx="6">
                  <c:v>18062.988204964204</c:v>
                </c:pt>
                <c:pt idx="7">
                  <c:v>20010.832012793937</c:v>
                </c:pt>
                <c:pt idx="8">
                  <c:v>17153.179061719609</c:v>
                </c:pt>
                <c:pt idx="9">
                  <c:v>19943.35683133953</c:v>
                </c:pt>
                <c:pt idx="10">
                  <c:v>21218.457583039191</c:v>
                </c:pt>
                <c:pt idx="11">
                  <c:v>18731.766156329144</c:v>
                </c:pt>
              </c:numCache>
            </c:numRef>
          </c:val>
          <c:extLst>
            <c:ext xmlns:c16="http://schemas.microsoft.com/office/drawing/2014/chart" uri="{C3380CC4-5D6E-409C-BE32-E72D297353CC}">
              <c16:uniqueId val="{00000003-DBD5-424D-B746-56F4D1ECEFCF}"/>
            </c:ext>
          </c:extLst>
        </c:ser>
        <c:ser>
          <c:idx val="6"/>
          <c:order val="4"/>
          <c:tx>
            <c:strRef>
              <c:f>'【本】2.地域別の延べ宿泊者数（ALL）グラフ1_P16'!$L$14</c:f>
              <c:strCache>
                <c:ptCount val="1"/>
                <c:pt idx="0">
                  <c:v>荒尾・玉名地域</c:v>
                </c:pt>
              </c:strCache>
            </c:strRef>
          </c:tx>
          <c:spPr>
            <a:solidFill>
              <a:schemeClr val="bg1">
                <a:lumMod val="85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'【本】2.地域別の延べ宿泊者数（ALL）グラフ1_P16'!$M$14:$X$14</c:f>
              <c:numCache>
                <c:formatCode>#,##0.0,;[Red]\-#,##0.0,</c:formatCode>
                <c:ptCount val="12"/>
                <c:pt idx="0">
                  <c:v>20013.315884244766</c:v>
                </c:pt>
                <c:pt idx="1">
                  <c:v>14024.474158048561</c:v>
                </c:pt>
                <c:pt idx="2">
                  <c:v>27263.081811705841</c:v>
                </c:pt>
                <c:pt idx="3">
                  <c:v>23779.058657951002</c:v>
                </c:pt>
                <c:pt idx="4">
                  <c:v>29116.474118629536</c:v>
                </c:pt>
                <c:pt idx="5">
                  <c:v>24955.25481316169</c:v>
                </c:pt>
                <c:pt idx="6">
                  <c:v>28519.161577828185</c:v>
                </c:pt>
                <c:pt idx="7">
                  <c:v>32748.857624581291</c:v>
                </c:pt>
                <c:pt idx="8">
                  <c:v>29210.540558658649</c:v>
                </c:pt>
                <c:pt idx="9">
                  <c:v>37054.741760497178</c:v>
                </c:pt>
                <c:pt idx="10">
                  <c:v>37075.407299273436</c:v>
                </c:pt>
                <c:pt idx="11">
                  <c:v>33253.8156764874</c:v>
                </c:pt>
              </c:numCache>
            </c:numRef>
          </c:val>
          <c:extLst>
            <c:ext xmlns:c16="http://schemas.microsoft.com/office/drawing/2014/chart" uri="{C3380CC4-5D6E-409C-BE32-E72D297353CC}">
              <c16:uniqueId val="{00000004-DBD5-424D-B746-56F4D1ECEFCF}"/>
            </c:ext>
          </c:extLst>
        </c:ser>
        <c:ser>
          <c:idx val="7"/>
          <c:order val="5"/>
          <c:tx>
            <c:strRef>
              <c:f>'【本】2.地域別の延べ宿泊者数（ALL）グラフ1_P16'!$L$15</c:f>
              <c:strCache>
                <c:ptCount val="1"/>
                <c:pt idx="0">
                  <c:v>菊池地域</c:v>
                </c:pt>
              </c:strCache>
            </c:strRef>
          </c:tx>
          <c:spPr>
            <a:solidFill>
              <a:schemeClr val="bg1">
                <a:lumMod val="75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'【本】2.地域別の延べ宿泊者数（ALL）グラフ1_P16'!$M$15:$X$15</c:f>
              <c:numCache>
                <c:formatCode>#,##0.0,;[Red]\-#,##0.0,</c:formatCode>
                <c:ptCount val="12"/>
                <c:pt idx="0">
                  <c:v>35051.735586045732</c:v>
                </c:pt>
                <c:pt idx="1">
                  <c:v>31852.572254135201</c:v>
                </c:pt>
                <c:pt idx="2">
                  <c:v>42536.974583187941</c:v>
                </c:pt>
                <c:pt idx="3">
                  <c:v>36297.328696105324</c:v>
                </c:pt>
                <c:pt idx="4">
                  <c:v>40834.074138976597</c:v>
                </c:pt>
                <c:pt idx="5">
                  <c:v>42135.141701950939</c:v>
                </c:pt>
                <c:pt idx="6">
                  <c:v>42286.369293346441</c:v>
                </c:pt>
                <c:pt idx="7">
                  <c:v>48686.559636069098</c:v>
                </c:pt>
                <c:pt idx="8">
                  <c:v>42605.248723312034</c:v>
                </c:pt>
                <c:pt idx="9">
                  <c:v>47973.497298796829</c:v>
                </c:pt>
                <c:pt idx="10">
                  <c:v>51474.476143276166</c:v>
                </c:pt>
                <c:pt idx="11">
                  <c:v>44656.94796304201</c:v>
                </c:pt>
              </c:numCache>
            </c:numRef>
          </c:val>
          <c:extLst>
            <c:ext xmlns:c16="http://schemas.microsoft.com/office/drawing/2014/chart" uri="{C3380CC4-5D6E-409C-BE32-E72D297353CC}">
              <c16:uniqueId val="{00000005-DBD5-424D-B746-56F4D1ECEFCF}"/>
            </c:ext>
          </c:extLst>
        </c:ser>
        <c:ser>
          <c:idx val="8"/>
          <c:order val="6"/>
          <c:tx>
            <c:strRef>
              <c:f>'【本】2.地域別の延べ宿泊者数（ALL）グラフ1_P16'!$L$16</c:f>
              <c:strCache>
                <c:ptCount val="1"/>
                <c:pt idx="0">
                  <c:v>八代地域</c:v>
                </c:pt>
              </c:strCache>
            </c:strRef>
          </c:tx>
          <c:spPr>
            <a:solidFill>
              <a:schemeClr val="bg1">
                <a:lumMod val="65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'【本】2.地域別の延べ宿泊者数（ALL）グラフ1_P16'!$M$16:$X$16</c:f>
              <c:numCache>
                <c:formatCode>#,##0.0,;[Red]\-#,##0.0,</c:formatCode>
                <c:ptCount val="12"/>
                <c:pt idx="0">
                  <c:v>26710.970992820705</c:v>
                </c:pt>
                <c:pt idx="1">
                  <c:v>24409.075839500059</c:v>
                </c:pt>
                <c:pt idx="2">
                  <c:v>25916.779396269081</c:v>
                </c:pt>
                <c:pt idx="3">
                  <c:v>28673.776318387816</c:v>
                </c:pt>
                <c:pt idx="4">
                  <c:v>28279.231868206549</c:v>
                </c:pt>
                <c:pt idx="5">
                  <c:v>26537.480586941481</c:v>
                </c:pt>
                <c:pt idx="6">
                  <c:v>24566.405623325074</c:v>
                </c:pt>
                <c:pt idx="7">
                  <c:v>27877.117929361837</c:v>
                </c:pt>
                <c:pt idx="8">
                  <c:v>24315.866177682779</c:v>
                </c:pt>
                <c:pt idx="9">
                  <c:v>25757.308971108414</c:v>
                </c:pt>
                <c:pt idx="10">
                  <c:v>27155.737748262331</c:v>
                </c:pt>
                <c:pt idx="11">
                  <c:v>24657.878278074972</c:v>
                </c:pt>
              </c:numCache>
            </c:numRef>
          </c:val>
          <c:extLst>
            <c:ext xmlns:c16="http://schemas.microsoft.com/office/drawing/2014/chart" uri="{C3380CC4-5D6E-409C-BE32-E72D297353CC}">
              <c16:uniqueId val="{00000006-DBD5-424D-B746-56F4D1ECEFCF}"/>
            </c:ext>
          </c:extLst>
        </c:ser>
        <c:ser>
          <c:idx val="9"/>
          <c:order val="7"/>
          <c:tx>
            <c:strRef>
              <c:f>'【本】2.地域別の延べ宿泊者数（ALL）グラフ1_P16'!$L$17</c:f>
              <c:strCache>
                <c:ptCount val="1"/>
                <c:pt idx="0">
                  <c:v>人吉・球磨地域</c:v>
                </c:pt>
              </c:strCache>
            </c:strRef>
          </c:tx>
          <c:spPr>
            <a:solidFill>
              <a:schemeClr val="accent2"/>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'【本】2.地域別の延べ宿泊者数（ALL）グラフ1_P16'!$M$17:$X$17</c:f>
              <c:numCache>
                <c:formatCode>#,##0.0,;[Red]\-#,##0.0,</c:formatCode>
                <c:ptCount val="12"/>
                <c:pt idx="0">
                  <c:v>18319.09005477016</c:v>
                </c:pt>
                <c:pt idx="1">
                  <c:v>17375.073626131212</c:v>
                </c:pt>
                <c:pt idx="2">
                  <c:v>16975.488393496267</c:v>
                </c:pt>
                <c:pt idx="3">
                  <c:v>20291.947524880554</c:v>
                </c:pt>
                <c:pt idx="4">
                  <c:v>17028.83660047904</c:v>
                </c:pt>
                <c:pt idx="5">
                  <c:v>16683.292836222012</c:v>
                </c:pt>
                <c:pt idx="6">
                  <c:v>16687.067594209493</c:v>
                </c:pt>
                <c:pt idx="7">
                  <c:v>20824.829602897084</c:v>
                </c:pt>
                <c:pt idx="8">
                  <c:v>17607.158844103324</c:v>
                </c:pt>
                <c:pt idx="9">
                  <c:v>17027.506747218893</c:v>
                </c:pt>
                <c:pt idx="10">
                  <c:v>19261.989595985513</c:v>
                </c:pt>
                <c:pt idx="11">
                  <c:v>15874.6958036344</c:v>
                </c:pt>
              </c:numCache>
            </c:numRef>
          </c:val>
          <c:extLst>
            <c:ext xmlns:c16="http://schemas.microsoft.com/office/drawing/2014/chart" uri="{C3380CC4-5D6E-409C-BE32-E72D297353CC}">
              <c16:uniqueId val="{00000007-DBD5-424D-B746-56F4D1ECEFCF}"/>
            </c:ext>
          </c:extLst>
        </c:ser>
        <c:ser>
          <c:idx val="10"/>
          <c:order val="8"/>
          <c:tx>
            <c:strRef>
              <c:f>'【本】2.地域別の延べ宿泊者数（ALL）グラフ1_P16'!$L$18</c:f>
              <c:strCache>
                <c:ptCount val="1"/>
                <c:pt idx="0">
                  <c:v>水俣・芦北地域</c:v>
                </c:pt>
              </c:strCache>
            </c:strRef>
          </c:tx>
          <c:spPr>
            <a:solidFill>
              <a:schemeClr val="accent2">
                <a:lumMod val="60000"/>
                <a:lumOff val="4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'【本】2.地域別の延べ宿泊者数（ALL）グラフ1_P16'!$M$18:$X$18</c:f>
              <c:numCache>
                <c:formatCode>#,##0.0,;[Red]\-#,##0.0,</c:formatCode>
                <c:ptCount val="12"/>
                <c:pt idx="0">
                  <c:v>8217.3470378374204</c:v>
                </c:pt>
                <c:pt idx="1">
                  <c:v>7287.7692311258743</c:v>
                </c:pt>
                <c:pt idx="2">
                  <c:v>8883.9122887581088</c:v>
                </c:pt>
                <c:pt idx="3">
                  <c:v>10301.645688854289</c:v>
                </c:pt>
                <c:pt idx="4">
                  <c:v>11356.878923422268</c:v>
                </c:pt>
                <c:pt idx="5">
                  <c:v>11258.337347120822</c:v>
                </c:pt>
                <c:pt idx="6">
                  <c:v>10813.268594907966</c:v>
                </c:pt>
                <c:pt idx="7">
                  <c:v>13571.544314011764</c:v>
                </c:pt>
                <c:pt idx="8">
                  <c:v>12042.706751308026</c:v>
                </c:pt>
                <c:pt idx="9">
                  <c:v>11744.23256057433</c:v>
                </c:pt>
                <c:pt idx="10">
                  <c:v>11840.303601276028</c:v>
                </c:pt>
                <c:pt idx="11">
                  <c:v>9464.4928439946871</c:v>
                </c:pt>
              </c:numCache>
            </c:numRef>
          </c:val>
          <c:extLst>
            <c:ext xmlns:c16="http://schemas.microsoft.com/office/drawing/2014/chart" uri="{C3380CC4-5D6E-409C-BE32-E72D297353CC}">
              <c16:uniqueId val="{00000008-DBD5-424D-B746-56F4D1ECEFCF}"/>
            </c:ext>
          </c:extLst>
        </c:ser>
        <c:ser>
          <c:idx val="11"/>
          <c:order val="9"/>
          <c:tx>
            <c:strRef>
              <c:f>'【本】2.地域別の延べ宿泊者数（ALL）グラフ1_P16'!$L$19</c:f>
              <c:strCache>
                <c:ptCount val="1"/>
                <c:pt idx="0">
                  <c:v>宇城地域</c:v>
                </c:pt>
              </c:strCache>
            </c:strRef>
          </c:tx>
          <c:spPr>
            <a:solidFill>
              <a:schemeClr val="accent2">
                <a:lumMod val="40000"/>
                <a:lumOff val="6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'【本】2.地域別の延べ宿泊者数（ALL）グラフ1_P16'!$M$19:$X$19</c:f>
              <c:numCache>
                <c:formatCode>#,##0.0,;[Red]\-#,##0.0,</c:formatCode>
                <c:ptCount val="12"/>
                <c:pt idx="0">
                  <c:v>4734.7291935292778</c:v>
                </c:pt>
                <c:pt idx="1">
                  <c:v>4531.1779070404809</c:v>
                </c:pt>
                <c:pt idx="2">
                  <c:v>5431.0318576160098</c:v>
                </c:pt>
                <c:pt idx="3">
                  <c:v>5960.9006769298276</c:v>
                </c:pt>
                <c:pt idx="4">
                  <c:v>6986.0704064076735</c:v>
                </c:pt>
                <c:pt idx="5">
                  <c:v>5555.0487976263776</c:v>
                </c:pt>
                <c:pt idx="6">
                  <c:v>7177.3292850881371</c:v>
                </c:pt>
                <c:pt idx="7">
                  <c:v>10171.074342684366</c:v>
                </c:pt>
                <c:pt idx="8">
                  <c:v>7831.1843475987898</c:v>
                </c:pt>
                <c:pt idx="9">
                  <c:v>9445.5482266637828</c:v>
                </c:pt>
                <c:pt idx="10">
                  <c:v>8836.3472224527159</c:v>
                </c:pt>
                <c:pt idx="11">
                  <c:v>7838.1668183494521</c:v>
                </c:pt>
              </c:numCache>
            </c:numRef>
          </c:val>
          <c:extLst>
            <c:ext xmlns:c16="http://schemas.microsoft.com/office/drawing/2014/chart" uri="{C3380CC4-5D6E-409C-BE32-E72D297353CC}">
              <c16:uniqueId val="{00000009-DBD5-424D-B746-56F4D1ECEFCF}"/>
            </c:ext>
          </c:extLst>
        </c:ser>
        <c:ser>
          <c:idx val="12"/>
          <c:order val="10"/>
          <c:tx>
            <c:strRef>
              <c:f>'【本】2.地域別の延べ宿泊者数（ALL）グラフ1_P16'!$L$20</c:f>
              <c:strCache>
                <c:ptCount val="1"/>
                <c:pt idx="0">
                  <c:v>上益城地域</c:v>
                </c:pt>
              </c:strCache>
            </c:strRef>
          </c:tx>
          <c:spPr>
            <a:solidFill>
              <a:schemeClr val="accent2">
                <a:lumMod val="20000"/>
                <a:lumOff val="80000"/>
              </a:schemeClr>
            </a:solidFill>
            <a:ln w="9525" cap="flat" cmpd="sng" algn="ctr">
              <a:solidFill>
                <a:schemeClr val="lt1">
                  <a:alpha val="50000"/>
                </a:schemeClr>
              </a:solidFill>
              <a:round/>
            </a:ln>
            <a:effectLst/>
          </c:spPr>
          <c:invertIfNegative val="0"/>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'【本】2.地域別の延べ宿泊者数（ALL）グラフ1_P16'!$M$20:$X$20</c:f>
              <c:numCache>
                <c:formatCode>#,##0.0,;[Red]\-#,##0.0,</c:formatCode>
                <c:ptCount val="12"/>
                <c:pt idx="0">
                  <c:v>5539.9170182275038</c:v>
                </c:pt>
                <c:pt idx="1">
                  <c:v>4730.4588685647577</c:v>
                </c:pt>
                <c:pt idx="2">
                  <c:v>6125.0886807484521</c:v>
                </c:pt>
                <c:pt idx="3">
                  <c:v>7369.750216741817</c:v>
                </c:pt>
                <c:pt idx="4">
                  <c:v>8284.8670421625466</c:v>
                </c:pt>
                <c:pt idx="5">
                  <c:v>8018.5582611132904</c:v>
                </c:pt>
                <c:pt idx="6">
                  <c:v>7970.4025487628433</c:v>
                </c:pt>
                <c:pt idx="7">
                  <c:v>10779.013066542742</c:v>
                </c:pt>
                <c:pt idx="8">
                  <c:v>9272.7002557248343</c:v>
                </c:pt>
                <c:pt idx="9">
                  <c:v>9359.9310662790776</c:v>
                </c:pt>
                <c:pt idx="10">
                  <c:v>9711.6246528376705</c:v>
                </c:pt>
                <c:pt idx="11">
                  <c:v>8055.2805311769516</c:v>
                </c:pt>
              </c:numCache>
            </c:numRef>
          </c:val>
          <c:extLst>
            <c:ext xmlns:c16="http://schemas.microsoft.com/office/drawing/2014/chart" uri="{C3380CC4-5D6E-409C-BE32-E72D297353CC}">
              <c16:uniqueId val="{0000000A-DBD5-424D-B746-56F4D1ECEFCF}"/>
            </c:ext>
          </c:extLst>
        </c:ser>
        <c:dLbls>
          <c:showLegendKey val="0"/>
          <c:showVal val="0"/>
          <c:showCatName val="0"/>
          <c:showSerName val="0"/>
          <c:showPercent val="0"/>
          <c:showBubbleSize val="0"/>
        </c:dLbls>
        <c:gapWidth val="100"/>
        <c:overlap val="100"/>
        <c:axId val="859010607"/>
        <c:axId val="816796655"/>
      </c:bar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0"/>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千人 ）</a:t>
                </a:r>
              </a:p>
            </c:rich>
          </c:tx>
          <c:layout>
            <c:manualLayout>
              <c:xMode val="edge"/>
              <c:yMode val="edge"/>
              <c:x val="5.4139508603091281E-2"/>
              <c:y val="1.4468337656623332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dTable>
        <c:showHorzBorder val="1"/>
        <c:showVertBorder val="1"/>
        <c:showOutline val="1"/>
        <c:showKeys val="1"/>
        <c:spPr>
          <a:noFill/>
          <a:ln w="9525">
            <a:solidFill>
              <a:schemeClr val="dk1">
                <a:lumMod val="35000"/>
                <a:lumOff val="65000"/>
              </a:schemeClr>
            </a:solidFill>
          </a:ln>
          <a:effectLst/>
        </c:spPr>
        <c:txPr>
          <a:bodyPr rot="0" spcFirstLastPara="1" vertOverflow="ellipsis" vert="horz" wrap="square" anchor="ctr" anchorCtr="1"/>
          <a:lstStyle/>
          <a:p>
            <a:pPr rtl="0">
              <a:defRPr sz="500" b="0" i="0" u="none" strike="noStrike" kern="1200" baseline="0">
                <a:solidFill>
                  <a:schemeClr val="dk1">
                    <a:lumMod val="75000"/>
                    <a:lumOff val="25000"/>
                  </a:schemeClr>
                </a:solidFill>
                <a:effectLst/>
                <a:latin typeface="+mj-ea"/>
                <a:ea typeface="+mj-ea"/>
                <a:cs typeface="+mn-cs"/>
              </a:defRPr>
            </a:pPr>
            <a:endParaRPr lang="ja-JP"/>
          </a:p>
        </c:txPr>
      </c:dTable>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2478104575163381E-2"/>
          <c:y val="0.11902846509511389"/>
          <c:w val="0.846476195683873"/>
          <c:h val="0.76540211111381973"/>
        </c:manualLayout>
      </c:layout>
      <c:lineChart>
        <c:grouping val="standard"/>
        <c:varyColors val="0"/>
        <c:ser>
          <c:idx val="2"/>
          <c:order val="0"/>
          <c:spPr>
            <a:ln w="31750" cap="rnd">
              <a:solidFill>
                <a:srgbClr val="E7E6E6">
                  <a:lumMod val="50000"/>
                </a:srgbClr>
              </a:solidFill>
              <a:round/>
            </a:ln>
            <a:effectLst/>
          </c:spPr>
          <c:marker>
            <c:symbol val="circle"/>
            <c:size val="11"/>
            <c:spPr>
              <a:solidFill>
                <a:srgbClr val="E7E6E6">
                  <a:lumMod val="50000"/>
                </a:srgbClr>
              </a:solidFill>
              <a:ln w="31750">
                <a:solidFill>
                  <a:sysClr val="window" lastClr="FFFFFF">
                    <a:lumMod val="75000"/>
                  </a:sysClr>
                </a:solidFill>
              </a:ln>
              <a:effectLst/>
            </c:spPr>
          </c:marker>
          <c:dLbls>
            <c:dLbl>
              <c:idx val="0"/>
              <c:layout>
                <c:manualLayout>
                  <c:x val="-5.0110144927536251E-2"/>
                  <c:y val="5.019607429809485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33E-4378-ADB7-AEA59FE4C5B7}"/>
                </c:ext>
              </c:extLst>
            </c:dLbl>
            <c:dLbl>
              <c:idx val="1"/>
              <c:layout>
                <c:manualLayout>
                  <c:x val="-5.0110144927536251E-2"/>
                  <c:y val="4.183006191507904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A33E-4378-ADB7-AEA59FE4C5B7}"/>
                </c:ext>
              </c:extLst>
            </c:dLbl>
            <c:dLbl>
              <c:idx val="2"/>
              <c:layout>
                <c:manualLayout>
                  <c:x val="-5.9344307649744084E-2"/>
                  <c:y val="9.183954033809171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33E-4378-ADB7-AEA59FE4C5B7}"/>
                </c:ext>
              </c:extLst>
            </c:dLbl>
            <c:dLbl>
              <c:idx val="3"/>
              <c:layout>
                <c:manualLayout>
                  <c:x val="-4.9205797101449275E-2"/>
                  <c:y val="-5.437908048960279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A33E-4378-ADB7-AEA59FE4C5B7}"/>
                </c:ext>
              </c:extLst>
            </c:dLbl>
            <c:dLbl>
              <c:idx val="4"/>
              <c:layout>
                <c:manualLayout>
                  <c:x val="-5.0110144927536272E-2"/>
                  <c:y val="-5.019607429809485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A33E-4378-ADB7-AEA59FE4C5B7}"/>
                </c:ext>
              </c:extLst>
            </c:dLbl>
            <c:dLbl>
              <c:idx val="5"/>
              <c:layout>
                <c:manualLayout>
                  <c:x val="-4.7786438964251152E-2"/>
                  <c:y val="5.55275186227064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33E-4378-ADB7-AEA59FE4C5B7}"/>
                </c:ext>
              </c:extLst>
            </c:dLbl>
            <c:dLbl>
              <c:idx val="6"/>
              <c:layout>
                <c:manualLayout>
                  <c:x val="-4.9205736692734391E-2"/>
                  <c:y val="5.12231565023723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33E-4378-ADB7-AEA59FE4C5B7}"/>
                </c:ext>
              </c:extLst>
            </c:dLbl>
            <c:dLbl>
              <c:idx val="7"/>
              <c:layout>
                <c:manualLayout>
                  <c:x val="-5.0110157044918571E-2"/>
                  <c:y val="-5.56490475331550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33E-4378-ADB7-AEA59FE4C5B7}"/>
                </c:ext>
              </c:extLst>
            </c:dLbl>
            <c:dLbl>
              <c:idx val="8"/>
              <c:layout>
                <c:manualLayout>
                  <c:x val="-5.0110144927536314E-2"/>
                  <c:y val="-5.43790804896027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33E-4378-ADB7-AEA59FE4C5B7}"/>
                </c:ext>
              </c:extLst>
            </c:dLbl>
            <c:dLbl>
              <c:idx val="9"/>
              <c:layout>
                <c:manualLayout>
                  <c:x val="-4.4735132930238626E-2"/>
                  <c:y val="5.04910688924777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33E-4378-ADB7-AEA59FE4C5B7}"/>
                </c:ext>
              </c:extLst>
            </c:dLbl>
            <c:dLbl>
              <c:idx val="10"/>
              <c:layout>
                <c:manualLayout>
                  <c:x val="-5.0110157044918738E-2"/>
                  <c:y val="-4.62558221942492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33E-4378-ADB7-AEA59FE4C5B7}"/>
                </c:ext>
              </c:extLst>
            </c:dLbl>
            <c:dLbl>
              <c:idx val="11"/>
              <c:layout>
                <c:manualLayout>
                  <c:x val="-5.0110144927536231E-2"/>
                  <c:y val="4.60130681065869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33E-4378-ADB7-AEA59FE4C5B7}"/>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ln w="0">
                      <a:noFill/>
                    </a:ln>
                    <a:solidFill>
                      <a:schemeClr val="lt1"/>
                    </a:solidFill>
                    <a:effectLst>
                      <a:glow rad="1016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val>
            <c:numRef>
              <c:f>'【本】2.地域別の延べ宿泊者数（ALL）グラフ1_P16'!$M$9:$X$9</c:f>
              <c:numCache>
                <c:formatCode>#,##0.0,;[Red]\-#,##0.0,</c:formatCode>
                <c:ptCount val="12"/>
                <c:pt idx="0">
                  <c:v>582140</c:v>
                </c:pt>
                <c:pt idx="1">
                  <c:v>530960</c:v>
                </c:pt>
                <c:pt idx="2">
                  <c:v>384339.99999999994</c:v>
                </c:pt>
                <c:pt idx="3">
                  <c:v>148750.00000000003</c:v>
                </c:pt>
                <c:pt idx="4">
                  <c:v>118119.99999999997</c:v>
                </c:pt>
                <c:pt idx="5">
                  <c:v>227359.99999999994</c:v>
                </c:pt>
                <c:pt idx="6">
                  <c:v>367760.00000000006</c:v>
                </c:pt>
                <c:pt idx="7">
                  <c:v>408670</c:v>
                </c:pt>
                <c:pt idx="8">
                  <c:v>414280</c:v>
                </c:pt>
                <c:pt idx="9">
                  <c:v>486339.99999999994</c:v>
                </c:pt>
                <c:pt idx="10">
                  <c:v>583520</c:v>
                </c:pt>
                <c:pt idx="11">
                  <c:v>479259.99999999994</c:v>
                </c:pt>
              </c:numCache>
            </c:numRef>
          </c:val>
          <c:smooth val="0"/>
          <c:extLst>
            <c:ext xmlns:c16="http://schemas.microsoft.com/office/drawing/2014/chart" uri="{C3380CC4-5D6E-409C-BE32-E72D297353CC}">
              <c16:uniqueId val="{00000002-A33E-4378-ADB7-AEA59FE4C5B7}"/>
            </c:ext>
          </c:extLst>
        </c:ser>
        <c:ser>
          <c:idx val="1"/>
          <c:order val="1"/>
          <c:tx>
            <c:strRef>
              <c:f>'【本】2.地域別の延べ宿泊者数（ALL）グラフ1_P16'!$L$8</c:f>
              <c:strCache>
                <c:ptCount val="1"/>
                <c:pt idx="0">
                  <c:v>R3</c:v>
                </c:pt>
              </c:strCache>
            </c:strRef>
          </c:tx>
          <c:spPr>
            <a:ln w="31750" cap="rnd">
              <a:solidFill>
                <a:schemeClr val="bg1">
                  <a:lumMod val="75000"/>
                </a:schemeClr>
              </a:solidFill>
              <a:round/>
            </a:ln>
            <a:effectLst/>
          </c:spPr>
          <c:marker>
            <c:symbol val="circle"/>
            <c:size val="12"/>
            <c:spPr>
              <a:solidFill>
                <a:sysClr val="window" lastClr="FFFFFF"/>
              </a:solidFill>
              <a:ln w="31750">
                <a:solidFill>
                  <a:schemeClr val="bg1">
                    <a:lumMod val="75000"/>
                  </a:schemeClr>
                </a:solidFill>
              </a:ln>
              <a:effectLst/>
            </c:spPr>
          </c:marker>
          <c:dPt>
            <c:idx val="19"/>
            <c:marker>
              <c:symbol val="circle"/>
              <c:size val="12"/>
              <c:spPr>
                <a:solidFill>
                  <a:sysClr val="window" lastClr="FFFFFF"/>
                </a:solidFill>
                <a:ln w="31750">
                  <a:solidFill>
                    <a:schemeClr val="bg1">
                      <a:lumMod val="75000"/>
                    </a:schemeClr>
                  </a:solidFill>
                </a:ln>
                <a:effectLst/>
              </c:spPr>
            </c:marker>
            <c:bubble3D val="0"/>
            <c:spPr>
              <a:ln w="31750" cap="rnd">
                <a:solidFill>
                  <a:schemeClr val="bg1">
                    <a:lumMod val="75000"/>
                  </a:schemeClr>
                </a:solidFill>
                <a:round/>
              </a:ln>
              <a:effectLst/>
            </c:spPr>
            <c:extLst>
              <c:ext xmlns:c16="http://schemas.microsoft.com/office/drawing/2014/chart" uri="{C3380CC4-5D6E-409C-BE32-E72D297353CC}">
                <c16:uniqueId val="{00000002-A79A-4EDA-94D2-488795E6C563}"/>
              </c:ext>
            </c:extLst>
          </c:dPt>
          <c:dLbls>
            <c:dLbl>
              <c:idx val="0"/>
              <c:layout>
                <c:manualLayout>
                  <c:x val="-5.1180645897523677E-2"/>
                  <c:y val="-5.250759693211079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263-46D3-8C17-BEC75729E1B3}"/>
                </c:ext>
              </c:extLst>
            </c:dLbl>
            <c:dLbl>
              <c:idx val="1"/>
              <c:layout>
                <c:manualLayout>
                  <c:x val="-5.3495283675660921E-2"/>
                  <c:y val="4.91542867084469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263-46D3-8C17-BEC75729E1B3}"/>
                </c:ext>
              </c:extLst>
            </c:dLbl>
            <c:dLbl>
              <c:idx val="2"/>
              <c:layout>
                <c:manualLayout>
                  <c:x val="-3.0477513460985092E-2"/>
                  <c:y val="7.28317413427905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231C-4598-A973-42988433EE34}"/>
                </c:ext>
              </c:extLst>
            </c:dLbl>
            <c:dLbl>
              <c:idx val="3"/>
              <c:layout>
                <c:manualLayout>
                  <c:x val="-4.9068860293870378E-2"/>
                  <c:y val="5.929963236785929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E60-41E3-87EF-16CFEB9BCC92}"/>
                </c:ext>
              </c:extLst>
            </c:dLbl>
            <c:dLbl>
              <c:idx val="5"/>
              <c:layout>
                <c:manualLayout>
                  <c:x val="-4.8945919395525908E-2"/>
                  <c:y val="-5.27748888010470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231C-4598-A973-42988433EE34}"/>
                </c:ext>
              </c:extLst>
            </c:dLbl>
            <c:dLbl>
              <c:idx val="6"/>
              <c:layout>
                <c:manualLayout>
                  <c:x val="-5.1269637476193328E-2"/>
                  <c:y val="-3.677113035958485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31C-4598-A973-42988433EE34}"/>
                </c:ext>
              </c:extLst>
            </c:dLbl>
            <c:dLbl>
              <c:idx val="7"/>
              <c:layout>
                <c:manualLayout>
                  <c:x val="-4.8733491309568833E-2"/>
                  <c:y val="4.42739415151712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263-46D3-8C17-BEC75729E1B3}"/>
                </c:ext>
              </c:extLst>
            </c:dLbl>
            <c:dLbl>
              <c:idx val="8"/>
              <c:layout>
                <c:manualLayout>
                  <c:x val="-5.1377406763556649E-2"/>
                  <c:y val="5.523808792808550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E60-41E3-87EF-16CFEB9BCC92}"/>
                </c:ext>
              </c:extLst>
            </c:dLbl>
            <c:dLbl>
              <c:idx val="9"/>
              <c:layout>
                <c:manualLayout>
                  <c:x val="-5.12696252446481E-2"/>
                  <c:y val="-4.895756405158211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31C-4598-A973-42988433EE34}"/>
                </c:ext>
              </c:extLst>
            </c:dLbl>
            <c:dLbl>
              <c:idx val="10"/>
              <c:layout>
                <c:manualLayout>
                  <c:x val="-5.1377406763556732E-2"/>
                  <c:y val="4.7114839703367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E60-41E3-87EF-16CFEB9BCC92}"/>
                </c:ext>
              </c:extLst>
            </c:dLbl>
            <c:dLbl>
              <c:idx val="11"/>
              <c:layout>
                <c:manualLayout>
                  <c:x val="-5.1057209390236252E-2"/>
                  <c:y val="4.36109693273822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33E-4378-ADB7-AEA59FE4C5B7}"/>
                </c:ext>
              </c:extLst>
            </c:dLbl>
            <c:spPr>
              <a:noFill/>
              <a:ln>
                <a:noFill/>
              </a:ln>
              <a:effectLst/>
            </c:spPr>
            <c:txPr>
              <a:bodyPr rot="0" spcFirstLastPara="1" vertOverflow="ellipsis" vert="horz" wrap="square" anchor="ctr" anchorCtr="1"/>
              <a:lstStyle/>
              <a:p>
                <a:pPr>
                  <a:defRPr sz="6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'【本】2.地域別の延べ宿泊者数（ALL）グラフ1_P16'!$M$8:$X$8</c:f>
              <c:numCache>
                <c:formatCode>#,##0.0,;[Red]\-#,##0.0,</c:formatCode>
                <c:ptCount val="12"/>
                <c:pt idx="0">
                  <c:v>247019.99999999997</c:v>
                </c:pt>
                <c:pt idx="1">
                  <c:v>257779.99999999997</c:v>
                </c:pt>
                <c:pt idx="2">
                  <c:v>420139.99999999988</c:v>
                </c:pt>
                <c:pt idx="3">
                  <c:v>405320</c:v>
                </c:pt>
                <c:pt idx="4">
                  <c:v>334310.00000000006</c:v>
                </c:pt>
                <c:pt idx="5">
                  <c:v>274870</c:v>
                </c:pt>
                <c:pt idx="6">
                  <c:v>436460.00000000012</c:v>
                </c:pt>
                <c:pt idx="7">
                  <c:v>384399.99999999994</c:v>
                </c:pt>
                <c:pt idx="8">
                  <c:v>300830</c:v>
                </c:pt>
                <c:pt idx="9">
                  <c:v>507740</c:v>
                </c:pt>
                <c:pt idx="10">
                  <c:v>567530</c:v>
                </c:pt>
                <c:pt idx="11">
                  <c:v>600560</c:v>
                </c:pt>
              </c:numCache>
            </c:numRef>
          </c:val>
          <c:smooth val="0"/>
          <c:extLst>
            <c:ext xmlns:c16="http://schemas.microsoft.com/office/drawing/2014/chart" uri="{C3380CC4-5D6E-409C-BE32-E72D297353CC}">
              <c16:uniqueId val="{00000003-A79A-4EDA-94D2-488795E6C563}"/>
            </c:ext>
          </c:extLst>
        </c:ser>
        <c:ser>
          <c:idx val="0"/>
          <c:order val="2"/>
          <c:tx>
            <c:strRef>
              <c:f>'【本】2.地域別の延べ宿泊者数（ALL）グラフ1_P16'!$L$7</c:f>
              <c:strCache>
                <c:ptCount val="1"/>
                <c:pt idx="0">
                  <c:v>R4</c:v>
                </c:pt>
              </c:strCache>
            </c:strRef>
          </c:tx>
          <c:spPr>
            <a:ln w="31750" cap="rnd">
              <a:solidFill>
                <a:schemeClr val="accent1"/>
              </a:solidFill>
              <a:round/>
            </a:ln>
            <a:effectLst/>
          </c:spPr>
          <c:marker>
            <c:symbol val="circle"/>
            <c:size val="12"/>
            <c:spPr>
              <a:solidFill>
                <a:sysClr val="window" lastClr="FFFFFF"/>
              </a:solidFill>
              <a:ln w="31750">
                <a:solidFill>
                  <a:schemeClr val="accent1"/>
                </a:solidFill>
              </a:ln>
              <a:effectLst/>
            </c:spPr>
          </c:marker>
          <c:dLbls>
            <c:dLbl>
              <c:idx val="0"/>
              <c:layout>
                <c:manualLayout>
                  <c:x val="-4.7962962962962985E-2"/>
                  <c:y val="-7.678018575851397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263-46D3-8C17-BEC75729E1B3}"/>
                </c:ext>
              </c:extLst>
            </c:dLbl>
            <c:dLbl>
              <c:idx val="1"/>
              <c:layout>
                <c:manualLayout>
                  <c:x val="-4.7962962962962943E-2"/>
                  <c:y val="-5.614035087719298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1263-46D3-8C17-BEC75729E1B3}"/>
                </c:ext>
              </c:extLst>
            </c:dLbl>
            <c:dLbl>
              <c:idx val="2"/>
              <c:layout>
                <c:manualLayout>
                  <c:x val="-5.0365217391304347E-2"/>
                  <c:y val="-5.270587801299967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31C-4598-A973-42988433EE34}"/>
                </c:ext>
              </c:extLst>
            </c:dLbl>
            <c:dLbl>
              <c:idx val="3"/>
              <c:layout>
                <c:manualLayout>
                  <c:x val="-5.1377406763556559E-2"/>
                  <c:y val="-6.336133615280413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E60-41E3-87EF-16CFEB9BCC92}"/>
                </c:ext>
              </c:extLst>
            </c:dLbl>
            <c:dLbl>
              <c:idx val="4"/>
              <c:layout>
                <c:manualLayout>
                  <c:x val="-4.8658587241812205E-2"/>
                  <c:y val="-6.28758529874239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3C9-4CB3-B63E-B6B43E1BF2A5}"/>
                </c:ext>
              </c:extLst>
            </c:dLbl>
            <c:dLbl>
              <c:idx val="5"/>
              <c:layout>
                <c:manualLayout>
                  <c:x val="-5.1269565217391302E-2"/>
                  <c:y val="-6.107189039601540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31C-4598-A973-42988433EE34}"/>
                </c:ext>
              </c:extLst>
            </c:dLbl>
            <c:dLbl>
              <c:idx val="6"/>
              <c:layout>
                <c:manualLayout>
                  <c:x val="-5.1269565217391302E-2"/>
                  <c:y val="-5.68888842045075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31C-4598-A973-42988433EE34}"/>
                </c:ext>
              </c:extLst>
            </c:dLbl>
            <c:dLbl>
              <c:idx val="7"/>
              <c:layout>
                <c:manualLayout>
                  <c:x val="-5.1269565217391302E-2"/>
                  <c:y val="5.605228296620592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31C-4598-A973-42988433EE34}"/>
                </c:ext>
              </c:extLst>
            </c:dLbl>
            <c:dLbl>
              <c:idx val="8"/>
              <c:layout>
                <c:manualLayout>
                  <c:x val="-5.1377406763556649E-2"/>
                  <c:y val="-6.336133615280409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E60-41E3-87EF-16CFEB9BCC92}"/>
                </c:ext>
              </c:extLst>
            </c:dLbl>
            <c:dLbl>
              <c:idx val="9"/>
              <c:layout>
                <c:manualLayout>
                  <c:x val="-5.1269565217391302E-2"/>
                  <c:y val="-6.107189039601544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31C-4598-A973-42988433EE34}"/>
                </c:ext>
              </c:extLst>
            </c:dLbl>
            <c:dLbl>
              <c:idx val="10"/>
              <c:layout>
                <c:manualLayout>
                  <c:x val="-5.0981459840205044E-2"/>
                  <c:y val="-5.905761365831445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79A-4EDA-94D2-488795E6C563}"/>
                </c:ext>
              </c:extLst>
            </c:dLbl>
            <c:dLbl>
              <c:idx val="11"/>
              <c:layout>
                <c:manualLayout>
                  <c:x val="-5.1269565217391302E-2"/>
                  <c:y val="-4.85228718214917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31C-4598-A973-42988433EE34}"/>
                </c:ext>
              </c:extLst>
            </c:dLbl>
            <c:spPr>
              <a:noFill/>
              <a:ln>
                <a:noFill/>
              </a:ln>
              <a:effectLst/>
            </c:spPr>
            <c:txPr>
              <a:bodyPr rot="0" spcFirstLastPara="1" vertOverflow="ellipsis" vert="horz" wrap="square" anchor="ctr" anchorCtr="1"/>
              <a:lstStyle/>
              <a:p>
                <a:pPr>
                  <a:defRPr sz="600" b="1" i="0" u="none" strike="noStrike" kern="1200" baseline="0">
                    <a:solidFill>
                      <a:schemeClr val="accent1">
                        <a:lumMod val="75000"/>
                      </a:schemeClr>
                    </a:solidFill>
                    <a:effectLst>
                      <a:glow rad="152400">
                        <a:schemeClr val="bg1"/>
                      </a:glow>
                    </a:effectLst>
                    <a:latin typeface="+mj-ea"/>
                    <a:ea typeface="+mj-ea"/>
                    <a:cs typeface="+mn-cs"/>
                  </a:defRPr>
                </a:pPr>
                <a:endParaRPr lang="ja-JP"/>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'【本】2.地域別の延べ宿泊者数（ALL）グラフ1_P16'!$M$6:$X$6</c:f>
              <c:strCache>
                <c:ptCount val="12"/>
                <c:pt idx="0">
                  <c:v>1月</c:v>
                </c:pt>
                <c:pt idx="1">
                  <c:v>2月</c:v>
                </c:pt>
                <c:pt idx="2">
                  <c:v>3月</c:v>
                </c:pt>
                <c:pt idx="3">
                  <c:v>4月</c:v>
                </c:pt>
                <c:pt idx="4">
                  <c:v>5月</c:v>
                </c:pt>
                <c:pt idx="5">
                  <c:v>6月</c:v>
                </c:pt>
                <c:pt idx="6">
                  <c:v>7月</c:v>
                </c:pt>
                <c:pt idx="7">
                  <c:v>8月</c:v>
                </c:pt>
                <c:pt idx="8">
                  <c:v>9月</c:v>
                </c:pt>
                <c:pt idx="9">
                  <c:v>10月</c:v>
                </c:pt>
                <c:pt idx="10">
                  <c:v>11月</c:v>
                </c:pt>
                <c:pt idx="11">
                  <c:v>12月</c:v>
                </c:pt>
              </c:strCache>
            </c:strRef>
          </c:cat>
          <c:val>
            <c:numRef>
              <c:f>'【本】2.地域別の延べ宿泊者数（ALL）グラフ1_P16'!$M$7:$X$7</c:f>
              <c:numCache>
                <c:formatCode>#,##0.0,;[Red]\-#,##0.0,</c:formatCode>
                <c:ptCount val="12"/>
                <c:pt idx="0">
                  <c:v>374500</c:v>
                </c:pt>
                <c:pt idx="1">
                  <c:v>304100</c:v>
                </c:pt>
                <c:pt idx="2">
                  <c:v>450310</c:v>
                </c:pt>
                <c:pt idx="3">
                  <c:v>477930.00000000006</c:v>
                </c:pt>
                <c:pt idx="4">
                  <c:v>525450</c:v>
                </c:pt>
                <c:pt idx="5">
                  <c:v>489480</c:v>
                </c:pt>
                <c:pt idx="6">
                  <c:v>530809.99999999988</c:v>
                </c:pt>
                <c:pt idx="7">
                  <c:v>661060</c:v>
                </c:pt>
                <c:pt idx="8">
                  <c:v>563580</c:v>
                </c:pt>
                <c:pt idx="9">
                  <c:v>619119.99999999977</c:v>
                </c:pt>
                <c:pt idx="10">
                  <c:v>682250</c:v>
                </c:pt>
                <c:pt idx="11">
                  <c:v>622260</c:v>
                </c:pt>
              </c:numCache>
            </c:numRef>
          </c:val>
          <c:smooth val="0"/>
          <c:extLst>
            <c:ext xmlns:c16="http://schemas.microsoft.com/office/drawing/2014/chart" uri="{C3380CC4-5D6E-409C-BE32-E72D297353CC}">
              <c16:uniqueId val="{00000000-A79A-4EDA-94D2-488795E6C563}"/>
            </c:ext>
          </c:extLst>
        </c:ser>
        <c:dLbls>
          <c:dLblPos val="ctr"/>
          <c:showLegendKey val="0"/>
          <c:showVal val="1"/>
          <c:showCatName val="0"/>
          <c:showSerName val="0"/>
          <c:showPercent val="0"/>
          <c:showBubbleSize val="0"/>
        </c:dLbls>
        <c:marker val="1"/>
        <c:smooth val="0"/>
        <c:axId val="859010607"/>
        <c:axId val="816796655"/>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0"/>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千人 ）</a:t>
                </a:r>
              </a:p>
            </c:rich>
          </c:tx>
          <c:layout>
            <c:manualLayout>
              <c:xMode val="edge"/>
              <c:yMode val="edge"/>
              <c:x val="1.9417286380869064E-2"/>
              <c:y val="3.2661969885343277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oddFooter>&amp;C&amp;"-,標準"&amp;8&amp;K737373平成31年（令和元年）熊本県観光統計表&amp;R&amp;"-,標準"&amp;8&amp;K737373P. &amp;P-2 </c:oddFooter>
    </c:headerFooter>
    <c:pageMargins b="0.74803149606299213" l="0.70866141732283472" r="0.70866141732283472" t="0.74803149606299213" header="0.31496062992125984" footer="0.31496062992125984"/>
    <c:pageSetup orientation="portrait"/>
  </c:printSettings>
  <c:userShapes r:id="rId4"/>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5254573630644505E-2"/>
          <c:y val="0.10000828960114917"/>
          <c:w val="0.86028925511015608"/>
          <c:h val="0.84028919813225289"/>
        </c:manualLayout>
      </c:layout>
      <c:barChart>
        <c:barDir val="col"/>
        <c:grouping val="stacked"/>
        <c:varyColors val="0"/>
        <c:ser>
          <c:idx val="2"/>
          <c:order val="0"/>
          <c:tx>
            <c:strRef>
              <c:f>'【本】2.地域別の延べ宿泊者数（ALL）10年グラフ2_P17'!$S$35</c:f>
              <c:strCache>
                <c:ptCount val="1"/>
                <c:pt idx="0">
                  <c:v>熊本市</c:v>
                </c:pt>
              </c:strCache>
            </c:strRef>
          </c:tx>
          <c:spPr>
            <a:solidFill>
              <a:schemeClr val="accent1"/>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'【本】2.地域別の延べ宿泊者数（ALL）10年グラフ2_P17'!$T$35:$AD$35</c:f>
              <c:numCache>
                <c:formatCode>#,##0.0,;[Red]\-#,##0.0,</c:formatCode>
                <c:ptCount val="11"/>
                <c:pt idx="0">
                  <c:v>2430234</c:v>
                </c:pt>
                <c:pt idx="1">
                  <c:v>2479459</c:v>
                </c:pt>
                <c:pt idx="2">
                  <c:v>2637637</c:v>
                </c:pt>
                <c:pt idx="3">
                  <c:v>2531200</c:v>
                </c:pt>
                <c:pt idx="4">
                  <c:v>2759685</c:v>
                </c:pt>
              </c:numCache>
            </c:numRef>
          </c:val>
          <c:extLst>
            <c:ext xmlns:c16="http://schemas.microsoft.com/office/drawing/2014/chart" uri="{C3380CC4-5D6E-409C-BE32-E72D297353CC}">
              <c16:uniqueId val="{00000000-1A20-4797-A380-66E4433E5834}"/>
            </c:ext>
          </c:extLst>
        </c:ser>
        <c:ser>
          <c:idx val="3"/>
          <c:order val="1"/>
          <c:tx>
            <c:strRef>
              <c:f>'【本】2.地域別の延べ宿泊者数（ALL）10年グラフ2_P17'!$S$36</c:f>
              <c:strCache>
                <c:ptCount val="1"/>
                <c:pt idx="0">
                  <c:v>阿蘇地域</c:v>
                </c:pt>
              </c:strCache>
            </c:strRef>
          </c:tx>
          <c:spPr>
            <a:solidFill>
              <a:schemeClr val="accent1">
                <a:lumMod val="60000"/>
                <a:lumOff val="4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'【本】2.地域別の延べ宿泊者数（ALL）10年グラフ2_P17'!$T$36:$AD$36</c:f>
              <c:numCache>
                <c:formatCode>#,##0.0,;[Red]\-#,##0.0,</c:formatCode>
                <c:ptCount val="11"/>
                <c:pt idx="0">
                  <c:v>1963425</c:v>
                </c:pt>
                <c:pt idx="1">
                  <c:v>1965667</c:v>
                </c:pt>
                <c:pt idx="2">
                  <c:v>1960469</c:v>
                </c:pt>
                <c:pt idx="3">
                  <c:v>1340544</c:v>
                </c:pt>
                <c:pt idx="4">
                  <c:v>1761464</c:v>
                </c:pt>
              </c:numCache>
            </c:numRef>
          </c:val>
          <c:extLst>
            <c:ext xmlns:c16="http://schemas.microsoft.com/office/drawing/2014/chart" uri="{C3380CC4-5D6E-409C-BE32-E72D297353CC}">
              <c16:uniqueId val="{00000001-1A20-4797-A380-66E4433E5834}"/>
            </c:ext>
          </c:extLst>
        </c:ser>
        <c:ser>
          <c:idx val="4"/>
          <c:order val="2"/>
          <c:tx>
            <c:strRef>
              <c:f>'【本】2.地域別の延べ宿泊者数（ALL）10年グラフ2_P17'!$S$37</c:f>
              <c:strCache>
                <c:ptCount val="1"/>
                <c:pt idx="0">
                  <c:v>天草地域</c:v>
                </c:pt>
              </c:strCache>
            </c:strRef>
          </c:tx>
          <c:spPr>
            <a:solidFill>
              <a:schemeClr val="accent1">
                <a:lumMod val="40000"/>
                <a:lumOff val="6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'【本】2.地域別の延べ宿泊者数（ALL）10年グラフ2_P17'!$T$37:$AD$37</c:f>
              <c:numCache>
                <c:formatCode>#,##0.0,;[Red]\-#,##0.0,</c:formatCode>
                <c:ptCount val="11"/>
                <c:pt idx="0">
                  <c:v>543380</c:v>
                </c:pt>
                <c:pt idx="1">
                  <c:v>520592</c:v>
                </c:pt>
                <c:pt idx="2">
                  <c:v>539489</c:v>
                </c:pt>
                <c:pt idx="3">
                  <c:v>601690</c:v>
                </c:pt>
                <c:pt idx="4">
                  <c:v>513856</c:v>
                </c:pt>
              </c:numCache>
            </c:numRef>
          </c:val>
          <c:extLst>
            <c:ext xmlns:c16="http://schemas.microsoft.com/office/drawing/2014/chart" uri="{C3380CC4-5D6E-409C-BE32-E72D297353CC}">
              <c16:uniqueId val="{00000002-1A20-4797-A380-66E4433E5834}"/>
            </c:ext>
          </c:extLst>
        </c:ser>
        <c:ser>
          <c:idx val="5"/>
          <c:order val="3"/>
          <c:tx>
            <c:strRef>
              <c:f>'【本】2.地域別の延べ宿泊者数（ALL）10年グラフ2_P17'!$S$38</c:f>
              <c:strCache>
                <c:ptCount val="1"/>
                <c:pt idx="0">
                  <c:v>山鹿市</c:v>
                </c:pt>
              </c:strCache>
            </c:strRef>
          </c:tx>
          <c:spPr>
            <a:solidFill>
              <a:schemeClr val="accent1">
                <a:lumMod val="20000"/>
                <a:lumOff val="8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'【本】2.地域別の延べ宿泊者数（ALL）10年グラフ2_P17'!$T$38:$AD$38</c:f>
              <c:numCache>
                <c:formatCode>#,##0.0,;[Red]\-#,##0.0,</c:formatCode>
                <c:ptCount val="11"/>
                <c:pt idx="0">
                  <c:v>288364</c:v>
                </c:pt>
                <c:pt idx="1">
                  <c:v>275387</c:v>
                </c:pt>
                <c:pt idx="2">
                  <c:v>284659</c:v>
                </c:pt>
                <c:pt idx="3">
                  <c:v>314091</c:v>
                </c:pt>
                <c:pt idx="4">
                  <c:v>306569</c:v>
                </c:pt>
              </c:numCache>
            </c:numRef>
          </c:val>
          <c:extLst>
            <c:ext xmlns:c16="http://schemas.microsoft.com/office/drawing/2014/chart" uri="{C3380CC4-5D6E-409C-BE32-E72D297353CC}">
              <c16:uniqueId val="{00000003-1A20-4797-A380-66E4433E5834}"/>
            </c:ext>
          </c:extLst>
        </c:ser>
        <c:ser>
          <c:idx val="6"/>
          <c:order val="4"/>
          <c:tx>
            <c:strRef>
              <c:f>'【本】2.地域別の延べ宿泊者数（ALL）10年グラフ2_P17'!$S$39</c:f>
              <c:strCache>
                <c:ptCount val="1"/>
                <c:pt idx="0">
                  <c:v>荒尾・玉名地域</c:v>
                </c:pt>
              </c:strCache>
            </c:strRef>
          </c:tx>
          <c:spPr>
            <a:solidFill>
              <a:schemeClr val="bg1">
                <a:lumMod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'【本】2.地域別の延べ宿泊者数（ALL）10年グラフ2_P17'!$T$39:$AD$39</c:f>
              <c:numCache>
                <c:formatCode>#,##0.0,;[Red]\-#,##0.0,</c:formatCode>
                <c:ptCount val="11"/>
                <c:pt idx="0">
                  <c:v>362290</c:v>
                </c:pt>
                <c:pt idx="1">
                  <c:v>364771</c:v>
                </c:pt>
                <c:pt idx="2">
                  <c:v>390763</c:v>
                </c:pt>
                <c:pt idx="3">
                  <c:v>460302</c:v>
                </c:pt>
                <c:pt idx="4">
                  <c:v>392088</c:v>
                </c:pt>
              </c:numCache>
            </c:numRef>
          </c:val>
          <c:extLst>
            <c:ext xmlns:c16="http://schemas.microsoft.com/office/drawing/2014/chart" uri="{C3380CC4-5D6E-409C-BE32-E72D297353CC}">
              <c16:uniqueId val="{00000004-1A20-4797-A380-66E4433E5834}"/>
            </c:ext>
          </c:extLst>
        </c:ser>
        <c:ser>
          <c:idx val="7"/>
          <c:order val="5"/>
          <c:tx>
            <c:strRef>
              <c:f>'【本】2.地域別の延べ宿泊者数（ALL）10年グラフ2_P17'!$S$40</c:f>
              <c:strCache>
                <c:ptCount val="1"/>
                <c:pt idx="0">
                  <c:v>菊池地域</c:v>
                </c:pt>
              </c:strCache>
            </c:strRef>
          </c:tx>
          <c:spPr>
            <a:solidFill>
              <a:schemeClr val="bg1">
                <a:lumMod val="7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'【本】2.地域別の延べ宿泊者数（ALL）10年グラフ2_P17'!$T$40:$AD$40</c:f>
              <c:numCache>
                <c:formatCode>#,##0.0,;[Red]\-#,##0.0,</c:formatCode>
                <c:ptCount val="11"/>
                <c:pt idx="0">
                  <c:v>475962</c:v>
                </c:pt>
                <c:pt idx="1">
                  <c:v>512397</c:v>
                </c:pt>
                <c:pt idx="2">
                  <c:v>561846</c:v>
                </c:pt>
                <c:pt idx="3">
                  <c:v>639806</c:v>
                </c:pt>
                <c:pt idx="4">
                  <c:v>629394</c:v>
                </c:pt>
              </c:numCache>
            </c:numRef>
          </c:val>
          <c:extLst>
            <c:ext xmlns:c16="http://schemas.microsoft.com/office/drawing/2014/chart" uri="{C3380CC4-5D6E-409C-BE32-E72D297353CC}">
              <c16:uniqueId val="{00000005-1A20-4797-A380-66E4433E5834}"/>
            </c:ext>
          </c:extLst>
        </c:ser>
        <c:ser>
          <c:idx val="8"/>
          <c:order val="6"/>
          <c:tx>
            <c:strRef>
              <c:f>'【本】2.地域別の延べ宿泊者数（ALL）10年グラフ2_P17'!$S$41</c:f>
              <c:strCache>
                <c:ptCount val="1"/>
                <c:pt idx="0">
                  <c:v>八代地域</c:v>
                </c:pt>
              </c:strCache>
            </c:strRef>
          </c:tx>
          <c:spPr>
            <a:solidFill>
              <a:schemeClr val="bg1">
                <a:lumMod val="6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'【本】2.地域別の延べ宿泊者数（ALL）10年グラフ2_P17'!$T$41:$AD$41</c:f>
              <c:numCache>
                <c:formatCode>#,##0.0,;[Red]\-#,##0.0,</c:formatCode>
                <c:ptCount val="11"/>
                <c:pt idx="0">
                  <c:v>219419</c:v>
                </c:pt>
                <c:pt idx="1">
                  <c:v>267837</c:v>
                </c:pt>
                <c:pt idx="2">
                  <c:v>273682</c:v>
                </c:pt>
                <c:pt idx="3">
                  <c:v>344412</c:v>
                </c:pt>
                <c:pt idx="4">
                  <c:v>308497</c:v>
                </c:pt>
              </c:numCache>
            </c:numRef>
          </c:val>
          <c:extLst>
            <c:ext xmlns:c16="http://schemas.microsoft.com/office/drawing/2014/chart" uri="{C3380CC4-5D6E-409C-BE32-E72D297353CC}">
              <c16:uniqueId val="{00000006-1A20-4797-A380-66E4433E5834}"/>
            </c:ext>
          </c:extLst>
        </c:ser>
        <c:ser>
          <c:idx val="9"/>
          <c:order val="7"/>
          <c:tx>
            <c:strRef>
              <c:f>'【本】2.地域別の延べ宿泊者数（ALL）10年グラフ2_P17'!$S$42</c:f>
              <c:strCache>
                <c:ptCount val="1"/>
                <c:pt idx="0">
                  <c:v>人吉・球磨地域</c:v>
                </c:pt>
              </c:strCache>
            </c:strRef>
          </c:tx>
          <c:spPr>
            <a:solidFill>
              <a:schemeClr val="accent2"/>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'【本】2.地域別の延べ宿泊者数（ALL）10年グラフ2_P17'!$T$42:$AD$42</c:f>
              <c:numCache>
                <c:formatCode>#,##0.0,;[Red]\-#,##0.0,</c:formatCode>
                <c:ptCount val="11"/>
                <c:pt idx="0">
                  <c:v>253756</c:v>
                </c:pt>
                <c:pt idx="1">
                  <c:v>244133</c:v>
                </c:pt>
                <c:pt idx="2">
                  <c:v>247325</c:v>
                </c:pt>
                <c:pt idx="3">
                  <c:v>247927</c:v>
                </c:pt>
                <c:pt idx="4">
                  <c:v>250220</c:v>
                </c:pt>
              </c:numCache>
            </c:numRef>
          </c:val>
          <c:extLst>
            <c:ext xmlns:c16="http://schemas.microsoft.com/office/drawing/2014/chart" uri="{C3380CC4-5D6E-409C-BE32-E72D297353CC}">
              <c16:uniqueId val="{00000007-1A20-4797-A380-66E4433E5834}"/>
            </c:ext>
          </c:extLst>
        </c:ser>
        <c:ser>
          <c:idx val="10"/>
          <c:order val="8"/>
          <c:tx>
            <c:strRef>
              <c:f>'【本】2.地域別の延べ宿泊者数（ALL）10年グラフ2_P17'!$S$43</c:f>
              <c:strCache>
                <c:ptCount val="1"/>
                <c:pt idx="0">
                  <c:v>水俣・芦北地域</c:v>
                </c:pt>
              </c:strCache>
            </c:strRef>
          </c:tx>
          <c:spPr>
            <a:solidFill>
              <a:schemeClr val="accent2">
                <a:lumMod val="60000"/>
                <a:lumOff val="40000"/>
              </a:schemeClr>
            </a:solidFill>
            <a:ln w="9525" cap="flat" cmpd="sng" algn="ctr">
              <a:solidFill>
                <a:schemeClr val="lt1">
                  <a:alpha val="50000"/>
                </a:schemeClr>
              </a:solidFill>
              <a:round/>
            </a:ln>
            <a:effectLst/>
          </c:spPr>
          <c:invertIfNegative val="0"/>
          <c:dLbls>
            <c:delete val="1"/>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'【本】2.地域別の延べ宿泊者数（ALL）10年グラフ2_P17'!$T$43:$AD$43</c:f>
              <c:numCache>
                <c:formatCode>#,##0.0,;[Red]\-#,##0.0,</c:formatCode>
                <c:ptCount val="11"/>
                <c:pt idx="0">
                  <c:v>143781</c:v>
                </c:pt>
                <c:pt idx="1">
                  <c:v>144100</c:v>
                </c:pt>
                <c:pt idx="2">
                  <c:v>140431</c:v>
                </c:pt>
                <c:pt idx="3">
                  <c:v>149296</c:v>
                </c:pt>
                <c:pt idx="4">
                  <c:v>153508</c:v>
                </c:pt>
              </c:numCache>
            </c:numRef>
          </c:val>
          <c:extLst>
            <c:ext xmlns:c16="http://schemas.microsoft.com/office/drawing/2014/chart" uri="{C3380CC4-5D6E-409C-BE32-E72D297353CC}">
              <c16:uniqueId val="{00000008-1A20-4797-A380-66E4433E5834}"/>
            </c:ext>
          </c:extLst>
        </c:ser>
        <c:ser>
          <c:idx val="11"/>
          <c:order val="9"/>
          <c:tx>
            <c:strRef>
              <c:f>'【本】2.地域別の延べ宿泊者数（ALL）10年グラフ2_P17'!$S$44</c:f>
              <c:strCache>
                <c:ptCount val="1"/>
                <c:pt idx="0">
                  <c:v>宇城地域</c:v>
                </c:pt>
              </c:strCache>
            </c:strRef>
          </c:tx>
          <c:spPr>
            <a:solidFill>
              <a:schemeClr val="accent2">
                <a:lumMod val="40000"/>
                <a:lumOff val="60000"/>
              </a:schemeClr>
            </a:solidFill>
            <a:ln w="9525" cap="flat" cmpd="sng" algn="ctr">
              <a:solidFill>
                <a:schemeClr val="lt1">
                  <a:alpha val="50000"/>
                </a:schemeClr>
              </a:solidFill>
              <a:round/>
            </a:ln>
            <a:effectLst/>
          </c:spPr>
          <c:invertIfNegative val="0"/>
          <c:dLbls>
            <c:delete val="1"/>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'【本】2.地域別の延べ宿泊者数（ALL）10年グラフ2_P17'!$T$44:$AD$44</c:f>
              <c:numCache>
                <c:formatCode>#,##0.0,;[Red]\-#,##0.0,</c:formatCode>
                <c:ptCount val="11"/>
                <c:pt idx="0">
                  <c:v>80178</c:v>
                </c:pt>
                <c:pt idx="1">
                  <c:v>75524</c:v>
                </c:pt>
                <c:pt idx="2">
                  <c:v>82938</c:v>
                </c:pt>
                <c:pt idx="3">
                  <c:v>67904</c:v>
                </c:pt>
                <c:pt idx="4">
                  <c:v>86083</c:v>
                </c:pt>
              </c:numCache>
            </c:numRef>
          </c:val>
          <c:extLst>
            <c:ext xmlns:c16="http://schemas.microsoft.com/office/drawing/2014/chart" uri="{C3380CC4-5D6E-409C-BE32-E72D297353CC}">
              <c16:uniqueId val="{00000009-1A20-4797-A380-66E4433E5834}"/>
            </c:ext>
          </c:extLst>
        </c:ser>
        <c:ser>
          <c:idx val="12"/>
          <c:order val="10"/>
          <c:tx>
            <c:strRef>
              <c:f>'【本】2.地域別の延べ宿泊者数（ALL）10年グラフ2_P17'!$S$45</c:f>
              <c:strCache>
                <c:ptCount val="1"/>
                <c:pt idx="0">
                  <c:v>上益城地域</c:v>
                </c:pt>
              </c:strCache>
            </c:strRef>
          </c:tx>
          <c:spPr>
            <a:solidFill>
              <a:schemeClr val="accent2">
                <a:lumMod val="20000"/>
                <a:lumOff val="80000"/>
              </a:schemeClr>
            </a:solidFill>
            <a:ln w="9525" cap="flat" cmpd="sng" algn="ctr">
              <a:solidFill>
                <a:schemeClr val="lt1">
                  <a:alpha val="50000"/>
                </a:schemeClr>
              </a:solidFill>
              <a:round/>
            </a:ln>
            <a:effectLst/>
          </c:spPr>
          <c:invertIfNegative val="0"/>
          <c:dLbls>
            <c:delete val="1"/>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'【本】2.地域別の延べ宿泊者数（ALL）10年グラフ2_P17'!$T$45:$AD$45</c:f>
              <c:numCache>
                <c:formatCode>#,##0.0,;[Red]\-#,##0.0,</c:formatCode>
                <c:ptCount val="11"/>
                <c:pt idx="0">
                  <c:v>77976</c:v>
                </c:pt>
                <c:pt idx="1">
                  <c:v>74370</c:v>
                </c:pt>
                <c:pt idx="2">
                  <c:v>82975</c:v>
                </c:pt>
                <c:pt idx="3">
                  <c:v>74360</c:v>
                </c:pt>
                <c:pt idx="4">
                  <c:v>80613</c:v>
                </c:pt>
              </c:numCache>
            </c:numRef>
          </c:val>
          <c:extLst>
            <c:ext xmlns:c16="http://schemas.microsoft.com/office/drawing/2014/chart" uri="{C3380CC4-5D6E-409C-BE32-E72D297353CC}">
              <c16:uniqueId val="{0000000A-1A20-4797-A380-66E4433E5834}"/>
            </c:ext>
          </c:extLst>
        </c:ser>
        <c:ser>
          <c:idx val="1"/>
          <c:order val="12"/>
          <c:tx>
            <c:strRef>
              <c:f>'【本】2.地域別の延べ宿泊者数（ALL）10年グラフ2_P17'!$S$46</c:f>
              <c:strCache>
                <c:ptCount val="1"/>
                <c:pt idx="0">
                  <c:v>熊本市</c:v>
                </c:pt>
              </c:strCache>
            </c:strRef>
          </c:tx>
          <c:spPr>
            <a:solidFill>
              <a:srgbClr val="44546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'【本】2.地域別の延べ宿泊者数（ALL）10年グラフ2_P17'!$T$46:$AD$46</c:f>
              <c:numCache>
                <c:formatCode>#,##0.0,;[Red]\-#,##0.0,</c:formatCode>
                <c:ptCount val="11"/>
                <c:pt idx="5">
                  <c:v>3066628.4196398375</c:v>
                </c:pt>
                <c:pt idx="6">
                  <c:v>3076364.023870673</c:v>
                </c:pt>
                <c:pt idx="7">
                  <c:v>2989045</c:v>
                </c:pt>
                <c:pt idx="8">
                  <c:v>1731771.4143968809</c:v>
                </c:pt>
                <c:pt idx="9">
                  <c:v>1756864.9897050359</c:v>
                </c:pt>
                <c:pt idx="10">
                  <c:v>2569427.6081612585</c:v>
                </c:pt>
              </c:numCache>
            </c:numRef>
          </c:val>
          <c:extLst>
            <c:ext xmlns:c16="http://schemas.microsoft.com/office/drawing/2014/chart" uri="{C3380CC4-5D6E-409C-BE32-E72D297353CC}">
              <c16:uniqueId val="{00000000-CF19-4EBB-84D7-2EB283A328D0}"/>
            </c:ext>
          </c:extLst>
        </c:ser>
        <c:ser>
          <c:idx val="13"/>
          <c:order val="13"/>
          <c:tx>
            <c:strRef>
              <c:f>'【本】2.地域別の延べ宿泊者数（ALL）10年グラフ2_P17'!$S$47</c:f>
              <c:strCache>
                <c:ptCount val="1"/>
                <c:pt idx="0">
                  <c:v>阿蘇地域</c:v>
                </c:pt>
              </c:strCache>
            </c:strRef>
          </c:tx>
          <c:spPr>
            <a:solidFill>
              <a:srgbClr val="44546A">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'【本】2.地域別の延べ宿泊者数（ALL）10年グラフ2_P17'!$T$47:$AD$47</c:f>
              <c:numCache>
                <c:formatCode>#,##0.0,;[Red]\-#,##0.0,</c:formatCode>
                <c:ptCount val="11"/>
                <c:pt idx="5">
                  <c:v>1734909.9445158227</c:v>
                </c:pt>
                <c:pt idx="6">
                  <c:v>1849200.4832980961</c:v>
                </c:pt>
                <c:pt idx="7">
                  <c:v>1629159</c:v>
                </c:pt>
                <c:pt idx="8">
                  <c:v>884898.26452578604</c:v>
                </c:pt>
                <c:pt idx="9">
                  <c:v>829321.23920433735</c:v>
                </c:pt>
                <c:pt idx="10">
                  <c:v>1283404.6515938165</c:v>
                </c:pt>
              </c:numCache>
            </c:numRef>
          </c:val>
          <c:extLst>
            <c:ext xmlns:c16="http://schemas.microsoft.com/office/drawing/2014/chart" uri="{C3380CC4-5D6E-409C-BE32-E72D297353CC}">
              <c16:uniqueId val="{00000001-CF19-4EBB-84D7-2EB283A328D0}"/>
            </c:ext>
          </c:extLst>
        </c:ser>
        <c:ser>
          <c:idx val="14"/>
          <c:order val="14"/>
          <c:tx>
            <c:strRef>
              <c:f>'【本】2.地域別の延べ宿泊者数（ALL）10年グラフ2_P17'!$S$48</c:f>
              <c:strCache>
                <c:ptCount val="1"/>
                <c:pt idx="0">
                  <c:v>天草地域</c:v>
                </c:pt>
              </c:strCache>
            </c:strRef>
          </c:tx>
          <c:spPr>
            <a:solidFill>
              <a:srgbClr val="44546A">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'【本】2.地域別の延べ宿泊者数（ALL）10年グラフ2_P17'!$T$48:$AD$48</c:f>
              <c:numCache>
                <c:formatCode>#,##0.0,;[Red]\-#,##0.0,</c:formatCode>
                <c:ptCount val="11"/>
                <c:pt idx="5">
                  <c:v>515122.64869185392</c:v>
                </c:pt>
                <c:pt idx="6">
                  <c:v>593756.37270676147</c:v>
                </c:pt>
                <c:pt idx="7">
                  <c:v>589480</c:v>
                </c:pt>
                <c:pt idx="8">
                  <c:v>483830.14803440694</c:v>
                </c:pt>
                <c:pt idx="9">
                  <c:v>414292.34583488142</c:v>
                </c:pt>
                <c:pt idx="10">
                  <c:v>561240.10987865692</c:v>
                </c:pt>
              </c:numCache>
            </c:numRef>
          </c:val>
          <c:extLst>
            <c:ext xmlns:c16="http://schemas.microsoft.com/office/drawing/2014/chart" uri="{C3380CC4-5D6E-409C-BE32-E72D297353CC}">
              <c16:uniqueId val="{00000002-CF19-4EBB-84D7-2EB283A328D0}"/>
            </c:ext>
          </c:extLst>
        </c:ser>
        <c:ser>
          <c:idx val="15"/>
          <c:order val="15"/>
          <c:tx>
            <c:strRef>
              <c:f>'【本】2.地域別の延べ宿泊者数（ALL）10年グラフ2_P17'!$S$49</c:f>
              <c:strCache>
                <c:ptCount val="1"/>
                <c:pt idx="0">
                  <c:v>山鹿市</c:v>
                </c:pt>
              </c:strCache>
            </c:strRef>
          </c:tx>
          <c:spPr>
            <a:solidFill>
              <a:srgbClr val="44546A">
                <a:lumMod val="20000"/>
                <a:lumOff val="8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'【本】2.地域別の延べ宿泊者数（ALL）10年グラフ2_P17'!$T$49:$AD$49</c:f>
              <c:numCache>
                <c:formatCode>#,##0.0,;[Red]\-#,##0.0,</c:formatCode>
                <c:ptCount val="11"/>
                <c:pt idx="5">
                  <c:v>251244.65967273124</c:v>
                </c:pt>
                <c:pt idx="6">
                  <c:v>257781.63520054385</c:v>
                </c:pt>
                <c:pt idx="7">
                  <c:v>244423</c:v>
                </c:pt>
                <c:pt idx="8">
                  <c:v>159104.85705428061</c:v>
                </c:pt>
                <c:pt idx="9">
                  <c:v>158590.36982402633</c:v>
                </c:pt>
                <c:pt idx="10">
                  <c:v>208051.93725177305</c:v>
                </c:pt>
              </c:numCache>
            </c:numRef>
          </c:val>
          <c:extLst>
            <c:ext xmlns:c16="http://schemas.microsoft.com/office/drawing/2014/chart" uri="{C3380CC4-5D6E-409C-BE32-E72D297353CC}">
              <c16:uniqueId val="{00000003-CF19-4EBB-84D7-2EB283A328D0}"/>
            </c:ext>
          </c:extLst>
        </c:ser>
        <c:ser>
          <c:idx val="16"/>
          <c:order val="16"/>
          <c:tx>
            <c:strRef>
              <c:f>'【本】2.地域別の延べ宿泊者数（ALL）10年グラフ2_P17'!$S$50</c:f>
              <c:strCache>
                <c:ptCount val="1"/>
                <c:pt idx="0">
                  <c:v>荒尾・玉名地域</c:v>
                </c:pt>
              </c:strCache>
            </c:strRef>
          </c:tx>
          <c:spPr>
            <a:solidFill>
              <a:sysClr val="window" lastClr="FFFFFF">
                <a:lumMod val="8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'【本】2.地域別の延べ宿泊者数（ALL）10年グラフ2_P17'!$T$50:$AD$50</c:f>
              <c:numCache>
                <c:formatCode>#,##0.0,;[Red]\-#,##0.0,</c:formatCode>
                <c:ptCount val="11"/>
                <c:pt idx="5">
                  <c:v>515484.01093420608</c:v>
                </c:pt>
                <c:pt idx="6">
                  <c:v>500893.9366635753</c:v>
                </c:pt>
                <c:pt idx="7">
                  <c:v>459939</c:v>
                </c:pt>
                <c:pt idx="8">
                  <c:v>289637.3867993211</c:v>
                </c:pt>
                <c:pt idx="9">
                  <c:v>254431.18727764933</c:v>
                </c:pt>
                <c:pt idx="10">
                  <c:v>337013.64907008351</c:v>
                </c:pt>
              </c:numCache>
            </c:numRef>
          </c:val>
          <c:extLst>
            <c:ext xmlns:c16="http://schemas.microsoft.com/office/drawing/2014/chart" uri="{C3380CC4-5D6E-409C-BE32-E72D297353CC}">
              <c16:uniqueId val="{00000004-CF19-4EBB-84D7-2EB283A328D0}"/>
            </c:ext>
          </c:extLst>
        </c:ser>
        <c:ser>
          <c:idx val="17"/>
          <c:order val="17"/>
          <c:tx>
            <c:strRef>
              <c:f>'【本】2.地域別の延べ宿泊者数（ALL）10年グラフ2_P17'!$S$51</c:f>
              <c:strCache>
                <c:ptCount val="1"/>
                <c:pt idx="0">
                  <c:v>菊池地域</c:v>
                </c:pt>
              </c:strCache>
            </c:strRef>
          </c:tx>
          <c:spPr>
            <a:solidFill>
              <a:sysClr val="window" lastClr="FFFFFF">
                <a:lumMod val="7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'【本】2.地域別の延べ宿泊者数（ALL）10年グラフ2_P17'!$T$51:$AD$51</c:f>
              <c:numCache>
                <c:formatCode>#,##0.0,;[Red]\-#,##0.0,</c:formatCode>
                <c:ptCount val="11"/>
                <c:pt idx="5">
                  <c:v>670489.38049650565</c:v>
                </c:pt>
                <c:pt idx="6">
                  <c:v>713087.70949291752</c:v>
                </c:pt>
                <c:pt idx="7">
                  <c:v>672891</c:v>
                </c:pt>
                <c:pt idx="8">
                  <c:v>492972.77422921866</c:v>
                </c:pt>
                <c:pt idx="9">
                  <c:v>446773.90066991939</c:v>
                </c:pt>
                <c:pt idx="10">
                  <c:v>506390.12233155745</c:v>
                </c:pt>
              </c:numCache>
            </c:numRef>
          </c:val>
          <c:extLst>
            <c:ext xmlns:c16="http://schemas.microsoft.com/office/drawing/2014/chart" uri="{C3380CC4-5D6E-409C-BE32-E72D297353CC}">
              <c16:uniqueId val="{00000005-CF19-4EBB-84D7-2EB283A328D0}"/>
            </c:ext>
          </c:extLst>
        </c:ser>
        <c:ser>
          <c:idx val="18"/>
          <c:order val="18"/>
          <c:tx>
            <c:strRef>
              <c:f>'【本】2.地域別の延べ宿泊者数（ALL）10年グラフ2_P17'!$S$52</c:f>
              <c:strCache>
                <c:ptCount val="1"/>
                <c:pt idx="0">
                  <c:v>八代地域</c:v>
                </c:pt>
              </c:strCache>
            </c:strRef>
          </c:tx>
          <c:spPr>
            <a:solidFill>
              <a:sysClr val="window" lastClr="FFFFFF">
                <a:lumMod val="6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'【本】2.地域別の延べ宿泊者数（ALL）10年グラフ2_P17'!$T$52:$AD$52</c:f>
              <c:numCache>
                <c:formatCode>#,##0.0,;[Red]\-#,##0.0,</c:formatCode>
                <c:ptCount val="11"/>
                <c:pt idx="5">
                  <c:v>463003.23255380016</c:v>
                </c:pt>
                <c:pt idx="6">
                  <c:v>401519.20890852937</c:v>
                </c:pt>
                <c:pt idx="7">
                  <c:v>394516</c:v>
                </c:pt>
                <c:pt idx="8">
                  <c:v>294088.38704985846</c:v>
                </c:pt>
                <c:pt idx="9">
                  <c:v>400177.38834452629</c:v>
                </c:pt>
                <c:pt idx="10">
                  <c:v>314857.13002334634</c:v>
                </c:pt>
              </c:numCache>
            </c:numRef>
          </c:val>
          <c:extLst>
            <c:ext xmlns:c16="http://schemas.microsoft.com/office/drawing/2014/chart" uri="{C3380CC4-5D6E-409C-BE32-E72D297353CC}">
              <c16:uniqueId val="{00000006-CF19-4EBB-84D7-2EB283A328D0}"/>
            </c:ext>
          </c:extLst>
        </c:ser>
        <c:ser>
          <c:idx val="19"/>
          <c:order val="19"/>
          <c:tx>
            <c:strRef>
              <c:f>'【本】2.地域別の延べ宿泊者数（ALL）10年グラフ2_P17'!$S$53</c:f>
              <c:strCache>
                <c:ptCount val="1"/>
                <c:pt idx="0">
                  <c:v>人吉・球磨地域</c:v>
                </c:pt>
              </c:strCache>
            </c:strRef>
          </c:tx>
          <c:spPr>
            <a:solidFill>
              <a:srgbClr val="FF5050"/>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lt1"/>
                    </a:solidFill>
                    <a:effectLst>
                      <a:glow rad="63500">
                        <a:schemeClr val="tx1">
                          <a:lumMod val="50000"/>
                          <a:lumOff val="50000"/>
                          <a:alpha val="4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'【本】2.地域別の延べ宿泊者数（ALL）10年グラフ2_P17'!$T$53:$AD$53</c:f>
              <c:numCache>
                <c:formatCode>#,##0.0,;[Red]\-#,##0.0,</c:formatCode>
                <c:ptCount val="11"/>
                <c:pt idx="5">
                  <c:v>336922.12926265149</c:v>
                </c:pt>
                <c:pt idx="6">
                  <c:v>304900.02962595673</c:v>
                </c:pt>
                <c:pt idx="7">
                  <c:v>300170</c:v>
                </c:pt>
                <c:pt idx="8">
                  <c:v>160777.87468181353</c:v>
                </c:pt>
                <c:pt idx="9">
                  <c:v>220630.63873871535</c:v>
                </c:pt>
                <c:pt idx="10">
                  <c:v>213956.63765559319</c:v>
                </c:pt>
              </c:numCache>
            </c:numRef>
          </c:val>
          <c:extLst>
            <c:ext xmlns:c16="http://schemas.microsoft.com/office/drawing/2014/chart" uri="{C3380CC4-5D6E-409C-BE32-E72D297353CC}">
              <c16:uniqueId val="{00000007-CF19-4EBB-84D7-2EB283A328D0}"/>
            </c:ext>
          </c:extLst>
        </c:ser>
        <c:ser>
          <c:idx val="20"/>
          <c:order val="20"/>
          <c:tx>
            <c:strRef>
              <c:f>'【本】2.地域別の延べ宿泊者数（ALL）10年グラフ2_P17'!$S$54</c:f>
              <c:strCache>
                <c:ptCount val="1"/>
                <c:pt idx="0">
                  <c:v>水俣・芦北地域</c:v>
                </c:pt>
              </c:strCache>
            </c:strRef>
          </c:tx>
          <c:spPr>
            <a:solidFill>
              <a:srgbClr val="FF5050">
                <a:lumMod val="60000"/>
                <a:lumOff val="40000"/>
              </a:srgbClr>
            </a:solidFill>
            <a:ln w="9525" cap="flat" cmpd="sng" algn="ctr">
              <a:solidFill>
                <a:schemeClr val="lt1">
                  <a:alpha val="50000"/>
                </a:schemeClr>
              </a:solidFill>
              <a:round/>
            </a:ln>
            <a:effectLst/>
          </c:spPr>
          <c:invertIfNegative val="0"/>
          <c:dLbls>
            <c:delete val="1"/>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'【本】2.地域別の延べ宿泊者数（ALL）10年グラフ2_P17'!$T$54:$AD$54</c:f>
              <c:numCache>
                <c:formatCode>#,##0.0,;[Red]\-#,##0.0,</c:formatCode>
                <c:ptCount val="11"/>
                <c:pt idx="5">
                  <c:v>179351.12272500151</c:v>
                </c:pt>
                <c:pt idx="6">
                  <c:v>170111.27965747149</c:v>
                </c:pt>
                <c:pt idx="7">
                  <c:v>169421</c:v>
                </c:pt>
                <c:pt idx="8">
                  <c:v>95229.171532241366</c:v>
                </c:pt>
                <c:pt idx="9">
                  <c:v>126052.84679448891</c:v>
                </c:pt>
                <c:pt idx="10">
                  <c:v>126782.23796837265</c:v>
                </c:pt>
              </c:numCache>
            </c:numRef>
          </c:val>
          <c:extLst>
            <c:ext xmlns:c16="http://schemas.microsoft.com/office/drawing/2014/chart" uri="{C3380CC4-5D6E-409C-BE32-E72D297353CC}">
              <c16:uniqueId val="{00000008-CF19-4EBB-84D7-2EB283A328D0}"/>
            </c:ext>
          </c:extLst>
        </c:ser>
        <c:ser>
          <c:idx val="21"/>
          <c:order val="21"/>
          <c:tx>
            <c:strRef>
              <c:f>'【本】2.地域別の延べ宿泊者数（ALL）10年グラフ2_P17'!$S$55</c:f>
              <c:strCache>
                <c:ptCount val="1"/>
                <c:pt idx="0">
                  <c:v>宇城地域</c:v>
                </c:pt>
              </c:strCache>
            </c:strRef>
          </c:tx>
          <c:spPr>
            <a:solidFill>
              <a:srgbClr val="FF5050">
                <a:lumMod val="40000"/>
                <a:lumOff val="60000"/>
              </a:srgbClr>
            </a:solidFill>
            <a:ln w="9525" cap="flat" cmpd="sng" algn="ctr">
              <a:solidFill>
                <a:schemeClr val="lt1">
                  <a:alpha val="50000"/>
                </a:schemeClr>
              </a:solidFill>
              <a:round/>
            </a:ln>
            <a:effectLst/>
          </c:spPr>
          <c:invertIfNegative val="0"/>
          <c:dLbls>
            <c:delete val="1"/>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'【本】2.地域別の延べ宿泊者数（ALL）10年グラフ2_P17'!$T$55:$AD$55</c:f>
              <c:numCache>
                <c:formatCode>#,##0.0,;[Red]\-#,##0.0,</c:formatCode>
                <c:ptCount val="11"/>
                <c:pt idx="5">
                  <c:v>82919.19306594407</c:v>
                </c:pt>
                <c:pt idx="6">
                  <c:v>96260.698418467713</c:v>
                </c:pt>
                <c:pt idx="7">
                  <c:v>100335</c:v>
                </c:pt>
                <c:pt idx="8">
                  <c:v>84762.095905957452</c:v>
                </c:pt>
                <c:pt idx="9">
                  <c:v>65983.549302599073</c:v>
                </c:pt>
                <c:pt idx="10">
                  <c:v>84498.474975304314</c:v>
                </c:pt>
              </c:numCache>
            </c:numRef>
          </c:val>
          <c:extLst>
            <c:ext xmlns:c16="http://schemas.microsoft.com/office/drawing/2014/chart" uri="{C3380CC4-5D6E-409C-BE32-E72D297353CC}">
              <c16:uniqueId val="{00000009-CF19-4EBB-84D7-2EB283A328D0}"/>
            </c:ext>
          </c:extLst>
        </c:ser>
        <c:ser>
          <c:idx val="22"/>
          <c:order val="22"/>
          <c:tx>
            <c:strRef>
              <c:f>'【本】2.地域別の延べ宿泊者数（ALL）10年グラフ2_P17'!$S$56</c:f>
              <c:strCache>
                <c:ptCount val="1"/>
                <c:pt idx="0">
                  <c:v>上益城地域</c:v>
                </c:pt>
              </c:strCache>
            </c:strRef>
          </c:tx>
          <c:spPr>
            <a:solidFill>
              <a:srgbClr val="FF5050">
                <a:lumMod val="20000"/>
                <a:lumOff val="80000"/>
              </a:srgbClr>
            </a:solidFill>
            <a:ln w="9525" cap="flat" cmpd="sng" algn="ctr">
              <a:solidFill>
                <a:schemeClr val="lt1">
                  <a:alpha val="50000"/>
                </a:schemeClr>
              </a:solidFill>
              <a:round/>
            </a:ln>
            <a:effectLst/>
          </c:spPr>
          <c:invertIfNegative val="0"/>
          <c:dLbls>
            <c:delete val="1"/>
          </c:dLbls>
          <c:cat>
            <c:strRef>
              <c:f>'【本】2.地域別の延べ宿泊者数（ALL）10年グラフ2_P17'!$T$34:$AD$34</c:f>
              <c:strCache>
                <c:ptCount val="11"/>
                <c:pt idx="0">
                  <c:v>H25</c:v>
                </c:pt>
                <c:pt idx="1">
                  <c:v>H26</c:v>
                </c:pt>
                <c:pt idx="2">
                  <c:v>H27</c:v>
                </c:pt>
                <c:pt idx="3">
                  <c:v>H28</c:v>
                </c:pt>
                <c:pt idx="4">
                  <c:v>H29</c:v>
                </c:pt>
                <c:pt idx="5">
                  <c:v>[H29]</c:v>
                </c:pt>
                <c:pt idx="6">
                  <c:v>H30</c:v>
                </c:pt>
                <c:pt idx="7">
                  <c:v>H31・R1</c:v>
                </c:pt>
                <c:pt idx="8">
                  <c:v>R2</c:v>
                </c:pt>
                <c:pt idx="9">
                  <c:v>R3</c:v>
                </c:pt>
                <c:pt idx="10">
                  <c:v>R4</c:v>
                </c:pt>
              </c:strCache>
            </c:strRef>
          </c:cat>
          <c:val>
            <c:numRef>
              <c:f>'【本】2.地域別の延べ宿泊者数（ALL）10年グラフ2_P17'!$T$56:$AD$56</c:f>
              <c:numCache>
                <c:formatCode>#,##0.0,;[Red]\-#,##0.0,</c:formatCode>
                <c:ptCount val="11"/>
                <c:pt idx="5">
                  <c:v>82475.258441649203</c:v>
                </c:pt>
                <c:pt idx="6">
                  <c:v>89294.622157007252</c:v>
                </c:pt>
                <c:pt idx="7">
                  <c:v>84091</c:v>
                </c:pt>
                <c:pt idx="8">
                  <c:v>54427.625790234568</c:v>
                </c:pt>
                <c:pt idx="9">
                  <c:v>63831.54430382049</c:v>
                </c:pt>
                <c:pt idx="10">
                  <c:v>95217.441090236243</c:v>
                </c:pt>
              </c:numCache>
            </c:numRef>
          </c:val>
          <c:extLst>
            <c:ext xmlns:c16="http://schemas.microsoft.com/office/drawing/2014/chart" uri="{C3380CC4-5D6E-409C-BE32-E72D297353CC}">
              <c16:uniqueId val="{0000000A-CF19-4EBB-84D7-2EB283A328D0}"/>
            </c:ext>
          </c:extLst>
        </c:ser>
        <c:dLbls>
          <c:showLegendKey val="0"/>
          <c:showVal val="1"/>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0"/>
          <c:order val="11"/>
          <c:tx>
            <c:strRef>
              <c:f>'【本】2.地域別の延べ宿泊者数（ALL）10年グラフ2_P17'!$S$57</c:f>
              <c:strCache>
                <c:ptCount val="1"/>
                <c:pt idx="0">
                  <c:v>計</c:v>
                </c:pt>
              </c:strCache>
            </c:strRef>
          </c:tx>
          <c:spPr>
            <a:ln w="31750" cap="rnd">
              <a:no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700" b="1" i="0" u="none" strike="noStrike" kern="1200" baseline="0">
                    <a:solidFill>
                      <a:schemeClr val="tx1">
                        <a:lumMod val="50000"/>
                        <a:lumOff val="50000"/>
                      </a:schemeClr>
                    </a:solidFill>
                    <a:effectLst>
                      <a:glow rad="152400">
                        <a:schemeClr val="bg1">
                          <a:alpha val="40000"/>
                        </a:schemeClr>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'【本】2.地域別の延べ宿泊者数（ALL）10年グラフ2_P17'!$T$34:$AC$34</c:f>
              <c:strCache>
                <c:ptCount val="10"/>
                <c:pt idx="0">
                  <c:v>H25</c:v>
                </c:pt>
                <c:pt idx="1">
                  <c:v>H26</c:v>
                </c:pt>
                <c:pt idx="2">
                  <c:v>H27</c:v>
                </c:pt>
                <c:pt idx="3">
                  <c:v>H28</c:v>
                </c:pt>
                <c:pt idx="4">
                  <c:v>H29</c:v>
                </c:pt>
                <c:pt idx="5">
                  <c:v>[H29]</c:v>
                </c:pt>
                <c:pt idx="6">
                  <c:v>H30</c:v>
                </c:pt>
                <c:pt idx="7">
                  <c:v>H31・R1</c:v>
                </c:pt>
                <c:pt idx="8">
                  <c:v>R2</c:v>
                </c:pt>
                <c:pt idx="9">
                  <c:v>R3</c:v>
                </c:pt>
              </c:strCache>
            </c:strRef>
          </c:cat>
          <c:val>
            <c:numRef>
              <c:f>'【本】2.地域別の延べ宿泊者数（ALL）10年グラフ2_P17'!$T$57:$AD$57</c:f>
              <c:numCache>
                <c:formatCode>#,##0.0,;[Red]\-#,##0.0,</c:formatCode>
                <c:ptCount val="11"/>
                <c:pt idx="0">
                  <c:v>6838765</c:v>
                </c:pt>
                <c:pt idx="1">
                  <c:v>6924237</c:v>
                </c:pt>
                <c:pt idx="2">
                  <c:v>7202214</c:v>
                </c:pt>
                <c:pt idx="3">
                  <c:v>6771532</c:v>
                </c:pt>
                <c:pt idx="4">
                  <c:v>7241977</c:v>
                </c:pt>
                <c:pt idx="5">
                  <c:v>7898550.0000000037</c:v>
                </c:pt>
                <c:pt idx="6">
                  <c:v>8053170</c:v>
                </c:pt>
                <c:pt idx="7">
                  <c:v>7633471.9999999991</c:v>
                </c:pt>
                <c:pt idx="8">
                  <c:v>4731500</c:v>
                </c:pt>
                <c:pt idx="9">
                  <c:v>4736950</c:v>
                </c:pt>
                <c:pt idx="10">
                  <c:v>6300839.9999999991</c:v>
                </c:pt>
              </c:numCache>
            </c:numRef>
          </c:val>
          <c:smooth val="0"/>
          <c:extLst>
            <c:ext xmlns:c16="http://schemas.microsoft.com/office/drawing/2014/chart" uri="{C3380CC4-5D6E-409C-BE32-E72D297353CC}">
              <c16:uniqueId val="{00000000-8B7C-44BB-B600-042B2BDE60AD}"/>
            </c:ext>
          </c:extLst>
        </c:ser>
        <c:dLbls>
          <c:showLegendKey val="0"/>
          <c:showVal val="1"/>
          <c:showCatName val="0"/>
          <c:showSerName val="0"/>
          <c:showPercent val="0"/>
          <c:showBubbleSize val="0"/>
        </c:dLbls>
        <c:marker val="1"/>
        <c:smooth val="0"/>
        <c:axId val="718897375"/>
        <c:axId val="1199137503"/>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千人 ）</a:t>
                </a:r>
              </a:p>
            </c:rich>
          </c:tx>
          <c:layout>
            <c:manualLayout>
              <c:xMode val="edge"/>
              <c:yMode val="edge"/>
              <c:x val="1.9104117568023132E-2"/>
              <c:y val="3.6441369022587447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valAx>
        <c:axId val="1199137503"/>
        <c:scaling>
          <c:orientation val="minMax"/>
        </c:scaling>
        <c:delete val="1"/>
        <c:axPos val="r"/>
        <c:numFmt formatCode="#,##0.0,;[Red]\-#,##0.0," sourceLinked="1"/>
        <c:majorTickMark val="out"/>
        <c:minorTickMark val="none"/>
        <c:tickLblPos val="nextTo"/>
        <c:crossAx val="718897375"/>
        <c:crosses val="max"/>
        <c:crossBetween val="between"/>
      </c:valAx>
      <c:catAx>
        <c:axId val="718897375"/>
        <c:scaling>
          <c:orientation val="minMax"/>
        </c:scaling>
        <c:delete val="1"/>
        <c:axPos val="b"/>
        <c:numFmt formatCode="General" sourceLinked="1"/>
        <c:majorTickMark val="out"/>
        <c:minorTickMark val="none"/>
        <c:tickLblPos val="nextTo"/>
        <c:crossAx val="1199137503"/>
        <c:crosses val="autoZero"/>
        <c:auto val="1"/>
        <c:lblAlgn val="ctr"/>
        <c:lblOffset val="100"/>
        <c:noMultiLvlLbl val="1"/>
      </c:catAx>
      <c:spPr>
        <a:solidFill>
          <a:schemeClr val="bg1">
            <a:lumMod val="95000"/>
          </a:schemeClr>
        </a:solidFill>
        <a:ln>
          <a:noFill/>
        </a:ln>
        <a:effectLst/>
      </c:spPr>
    </c:plotArea>
    <c:plotVisOnly val="0"/>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pieChart>
        <c:varyColors val="1"/>
        <c:ser>
          <c:idx val="0"/>
          <c:order val="0"/>
          <c:dPt>
            <c:idx val="0"/>
            <c:bubble3D val="0"/>
            <c:spPr>
              <a:solidFill>
                <a:schemeClr val="accent1">
                  <a:tint val="42000"/>
                </a:schemeClr>
              </a:solidFill>
              <a:ln w="19050">
                <a:solidFill>
                  <a:schemeClr val="lt1"/>
                </a:solidFill>
              </a:ln>
              <a:effectLst/>
            </c:spPr>
            <c:extLst>
              <c:ext xmlns:c16="http://schemas.microsoft.com/office/drawing/2014/chart" uri="{C3380CC4-5D6E-409C-BE32-E72D297353CC}">
                <c16:uniqueId val="{00000001-25AD-4855-AD8D-CAF90E052B5A}"/>
              </c:ext>
            </c:extLst>
          </c:dPt>
          <c:dPt>
            <c:idx val="1"/>
            <c:bubble3D val="0"/>
            <c:spPr>
              <a:solidFill>
                <a:schemeClr val="accent1">
                  <a:tint val="54000"/>
                </a:schemeClr>
              </a:solidFill>
              <a:ln w="19050">
                <a:solidFill>
                  <a:schemeClr val="lt1"/>
                </a:solidFill>
              </a:ln>
              <a:effectLst/>
            </c:spPr>
            <c:extLst>
              <c:ext xmlns:c16="http://schemas.microsoft.com/office/drawing/2014/chart" uri="{C3380CC4-5D6E-409C-BE32-E72D297353CC}">
                <c16:uniqueId val="{00000003-25AD-4855-AD8D-CAF90E052B5A}"/>
              </c:ext>
            </c:extLst>
          </c:dPt>
          <c:dPt>
            <c:idx val="2"/>
            <c:bubble3D val="0"/>
            <c:spPr>
              <a:solidFill>
                <a:schemeClr val="accent1">
                  <a:tint val="65000"/>
                </a:schemeClr>
              </a:solidFill>
              <a:ln w="19050">
                <a:solidFill>
                  <a:schemeClr val="lt1"/>
                </a:solidFill>
              </a:ln>
              <a:effectLst/>
            </c:spPr>
            <c:extLst>
              <c:ext xmlns:c16="http://schemas.microsoft.com/office/drawing/2014/chart" uri="{C3380CC4-5D6E-409C-BE32-E72D297353CC}">
                <c16:uniqueId val="{00000005-25AD-4855-AD8D-CAF90E052B5A}"/>
              </c:ext>
            </c:extLst>
          </c:dPt>
          <c:dPt>
            <c:idx val="3"/>
            <c:bubble3D val="0"/>
            <c:spPr>
              <a:solidFill>
                <a:schemeClr val="accent1">
                  <a:tint val="77000"/>
                </a:schemeClr>
              </a:solidFill>
              <a:ln w="19050">
                <a:solidFill>
                  <a:schemeClr val="lt1"/>
                </a:solidFill>
              </a:ln>
              <a:effectLst/>
            </c:spPr>
            <c:extLst>
              <c:ext xmlns:c16="http://schemas.microsoft.com/office/drawing/2014/chart" uri="{C3380CC4-5D6E-409C-BE32-E72D297353CC}">
                <c16:uniqueId val="{00000007-25AD-4855-AD8D-CAF90E052B5A}"/>
              </c:ext>
            </c:extLst>
          </c:dPt>
          <c:dPt>
            <c:idx val="4"/>
            <c:bubble3D val="0"/>
            <c:spPr>
              <a:solidFill>
                <a:schemeClr val="accent1">
                  <a:tint val="89000"/>
                </a:schemeClr>
              </a:solidFill>
              <a:ln w="19050">
                <a:solidFill>
                  <a:schemeClr val="lt1"/>
                </a:solidFill>
              </a:ln>
              <a:effectLst/>
            </c:spPr>
            <c:extLst>
              <c:ext xmlns:c16="http://schemas.microsoft.com/office/drawing/2014/chart" uri="{C3380CC4-5D6E-409C-BE32-E72D297353CC}">
                <c16:uniqueId val="{00000009-25AD-4855-AD8D-CAF90E052B5A}"/>
              </c:ext>
            </c:extLst>
          </c:dPt>
          <c:dPt>
            <c:idx val="5"/>
            <c:bubble3D val="0"/>
            <c:spPr>
              <a:solidFill>
                <a:schemeClr val="accent1"/>
              </a:solidFill>
              <a:ln w="19050">
                <a:solidFill>
                  <a:schemeClr val="lt1"/>
                </a:solidFill>
              </a:ln>
              <a:effectLst/>
            </c:spPr>
            <c:extLst>
              <c:ext xmlns:c16="http://schemas.microsoft.com/office/drawing/2014/chart" uri="{C3380CC4-5D6E-409C-BE32-E72D297353CC}">
                <c16:uniqueId val="{0000000B-25AD-4855-AD8D-CAF90E052B5A}"/>
              </c:ext>
            </c:extLst>
          </c:dPt>
          <c:dPt>
            <c:idx val="6"/>
            <c:bubble3D val="0"/>
            <c:spPr>
              <a:solidFill>
                <a:schemeClr val="accent1">
                  <a:shade val="88000"/>
                </a:schemeClr>
              </a:solidFill>
              <a:ln w="19050">
                <a:solidFill>
                  <a:schemeClr val="lt1"/>
                </a:solidFill>
              </a:ln>
              <a:effectLst/>
            </c:spPr>
            <c:extLst>
              <c:ext xmlns:c16="http://schemas.microsoft.com/office/drawing/2014/chart" uri="{C3380CC4-5D6E-409C-BE32-E72D297353CC}">
                <c16:uniqueId val="{0000000D-25AD-4855-AD8D-CAF90E052B5A}"/>
              </c:ext>
            </c:extLst>
          </c:dPt>
          <c:dPt>
            <c:idx val="7"/>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F-25AD-4855-AD8D-CAF90E052B5A}"/>
              </c:ext>
            </c:extLst>
          </c:dPt>
          <c:dPt>
            <c:idx val="8"/>
            <c:bubble3D val="0"/>
            <c:spPr>
              <a:solidFill>
                <a:schemeClr val="accent1">
                  <a:shade val="65000"/>
                </a:schemeClr>
              </a:solidFill>
              <a:ln w="19050">
                <a:solidFill>
                  <a:schemeClr val="lt1"/>
                </a:solidFill>
              </a:ln>
              <a:effectLst/>
            </c:spPr>
            <c:extLst>
              <c:ext xmlns:c16="http://schemas.microsoft.com/office/drawing/2014/chart" uri="{C3380CC4-5D6E-409C-BE32-E72D297353CC}">
                <c16:uniqueId val="{00000011-25AD-4855-AD8D-CAF90E052B5A}"/>
              </c:ext>
            </c:extLst>
          </c:dPt>
          <c:dPt>
            <c:idx val="9"/>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13-25AD-4855-AD8D-CAF90E052B5A}"/>
              </c:ext>
            </c:extLst>
          </c:dPt>
          <c:dPt>
            <c:idx val="10"/>
            <c:bubble3D val="0"/>
            <c:spPr>
              <a:solidFill>
                <a:schemeClr val="accent1">
                  <a:shade val="41000"/>
                </a:schemeClr>
              </a:solidFill>
              <a:ln w="19050">
                <a:solidFill>
                  <a:schemeClr val="lt1"/>
                </a:solidFill>
              </a:ln>
              <a:effectLst/>
            </c:spPr>
            <c:extLst>
              <c:ext xmlns:c16="http://schemas.microsoft.com/office/drawing/2014/chart" uri="{C3380CC4-5D6E-409C-BE32-E72D297353CC}">
                <c16:uniqueId val="{00000015-25AD-4855-AD8D-CAF90E052B5A}"/>
              </c:ext>
            </c:extLst>
          </c:dPt>
          <c:dLbls>
            <c:dLbl>
              <c:idx val="0"/>
              <c:layout>
                <c:manualLayout>
                  <c:x val="-0.19240187323549082"/>
                  <c:y val="0.11406460025024061"/>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25AD-4855-AD8D-CAF90E052B5A}"/>
                </c:ext>
              </c:extLst>
            </c:dLbl>
            <c:dLbl>
              <c:idx val="1"/>
              <c:layout>
                <c:manualLayout>
                  <c:x val="2.5427238261883933E-2"/>
                  <c:y val="-0.21705630546181728"/>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3-25AD-4855-AD8D-CAF90E052B5A}"/>
                </c:ext>
              </c:extLst>
            </c:dLbl>
            <c:dLbl>
              <c:idx val="2"/>
              <c:layout>
                <c:manualLayout>
                  <c:x val="0.13401963643433457"/>
                  <c:y val="-0.10854393200849893"/>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5-25AD-4855-AD8D-CAF90E052B5A}"/>
                </c:ext>
              </c:extLst>
            </c:dLbl>
            <c:dLbl>
              <c:idx val="3"/>
              <c:layout>
                <c:manualLayout>
                  <c:x val="0.15820404393895204"/>
                  <c:y val="-9.0354330708662146E-3"/>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7-25AD-4855-AD8D-CAF90E052B5A}"/>
                </c:ext>
              </c:extLst>
            </c:dLbl>
            <c:dLbl>
              <c:idx val="4"/>
              <c:layout>
                <c:manualLayout>
                  <c:x val="0.1564528045105473"/>
                  <c:y val="5.3470191226096739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9-25AD-4855-AD8D-CAF90E052B5A}"/>
                </c:ext>
              </c:extLst>
            </c:dLbl>
            <c:dLbl>
              <c:idx val="5"/>
              <c:layout>
                <c:manualLayout>
                  <c:x val="-3.9529746281714788E-2"/>
                  <c:y val="0.10961332958380203"/>
                </c:manualLayout>
              </c:layout>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18156517326639071"/>
                      <c:h val="9.9859881072587892E-2"/>
                    </c:manualLayout>
                  </c15:layout>
                </c:ext>
                <c:ext xmlns:c16="http://schemas.microsoft.com/office/drawing/2014/chart" uri="{C3380CC4-5D6E-409C-BE32-E72D297353CC}">
                  <c16:uniqueId val="{0000000B-25AD-4855-AD8D-CAF90E052B5A}"/>
                </c:ext>
              </c:extLst>
            </c:dLbl>
            <c:dLbl>
              <c:idx val="6"/>
              <c:layout>
                <c:manualLayout>
                  <c:x val="-8.1657024153245827E-2"/>
                  <c:y val="9.180039984788986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D-25AD-4855-AD8D-CAF90E052B5A}"/>
                </c:ext>
              </c:extLst>
            </c:dLbl>
            <c:dLbl>
              <c:idx val="7"/>
              <c:layout>
                <c:manualLayout>
                  <c:x val="-9.9087590127920358E-2"/>
                  <c:y val="5.0770835328092422E-2"/>
                </c:manualLayout>
              </c:layout>
              <c:tx>
                <c:rich>
                  <a:bodyPr/>
                  <a:lstStyle/>
                  <a:p>
                    <a:fld id="{9F19E95C-CA7E-4E4E-A8CA-F377B5F1BCB3}" type="CATEGORYNAME">
                      <a:rPr lang="ja-JP" altLang="en-US"/>
                      <a:pPr/>
                      <a:t>[分類名]</a:t>
                    </a:fld>
                    <a:r>
                      <a:rPr lang="ja-JP" altLang="en-US"/>
                      <a:t> </a:t>
                    </a:r>
                    <a:fld id="{22A1428F-0240-4E1F-BF1F-20CE5EADF15B}"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1771172971199315"/>
                      <c:h val="4.4704250596313416E-2"/>
                    </c:manualLayout>
                  </c15:layout>
                  <c15:dlblFieldTable/>
                  <c15:showDataLabelsRange val="0"/>
                </c:ext>
                <c:ext xmlns:c16="http://schemas.microsoft.com/office/drawing/2014/chart" uri="{C3380CC4-5D6E-409C-BE32-E72D297353CC}">
                  <c16:uniqueId val="{0000000F-25AD-4855-AD8D-CAF90E052B5A}"/>
                </c:ext>
              </c:extLst>
            </c:dLbl>
            <c:dLbl>
              <c:idx val="8"/>
              <c:layout>
                <c:manualLayout>
                  <c:x val="-0.15801292255372301"/>
                  <c:y val="2.5325763669297594E-2"/>
                </c:manualLayout>
              </c:layout>
              <c:tx>
                <c:rich>
                  <a:bodyPr/>
                  <a:lstStyle/>
                  <a:p>
                    <a:fld id="{F88831DA-08A8-4E6F-8562-94C7FC53123E}" type="CATEGORYNAME">
                      <a:rPr lang="ja-JP" altLang="en-US"/>
                      <a:pPr/>
                      <a:t>[分類名]</a:t>
                    </a:fld>
                    <a:r>
                      <a:rPr lang="ja-JP" altLang="en-US"/>
                      <a:t> </a:t>
                    </a:r>
                    <a:fld id="{7969852A-90AE-4D00-B648-7B2B1A28A210}"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2803952637633002"/>
                      <c:h val="5.3828140314652918E-2"/>
                    </c:manualLayout>
                  </c15:layout>
                  <c15:dlblFieldTable/>
                  <c15:showDataLabelsRange val="0"/>
                </c:ext>
                <c:ext xmlns:c16="http://schemas.microsoft.com/office/drawing/2014/chart" uri="{C3380CC4-5D6E-409C-BE32-E72D297353CC}">
                  <c16:uniqueId val="{00000011-25AD-4855-AD8D-CAF90E052B5A}"/>
                </c:ext>
              </c:extLst>
            </c:dLbl>
            <c:dLbl>
              <c:idx val="9"/>
              <c:layout>
                <c:manualLayout>
                  <c:x val="-5.5516481318163911E-2"/>
                  <c:y val="8.5303702262834596E-3"/>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3-25AD-4855-AD8D-CAF90E052B5A}"/>
                </c:ext>
              </c:extLst>
            </c:dLbl>
            <c:spPr>
              <a:noFill/>
              <a:ln>
                <a:noFill/>
              </a:ln>
              <a:effectLst/>
            </c:spPr>
            <c:txPr>
              <a:bodyPr rot="0" spcFirstLastPara="1" vertOverflow="clip" horzOverflow="clip" vert="horz" wrap="none" lIns="38100" tIns="19050" rIns="38100" bIns="19050" anchor="ctr" anchorCtr="1">
                <a:spAutoFit/>
              </a:bodyPr>
              <a:lstStyle/>
              <a:p>
                <a:pPr>
                  <a:defRPr sz="800" b="1" i="0" u="none" strike="noStrike" kern="1200" baseline="0">
                    <a:ln w="3175">
                      <a:noFill/>
                    </a:ln>
                    <a:solidFill>
                      <a:schemeClr val="accent1">
                        <a:lumMod val="75000"/>
                      </a:schemeClr>
                    </a:solidFill>
                    <a:effectLst>
                      <a:glow rad="152400">
                        <a:schemeClr val="bg1"/>
                      </a:glow>
                    </a:effectLst>
                    <a:latin typeface="+mn-lt"/>
                    <a:ea typeface="+mn-ea"/>
                    <a:cs typeface="+mn-cs"/>
                  </a:defRPr>
                </a:pPr>
                <a:endParaRPr lang="ja-JP"/>
              </a:p>
            </c:txPr>
            <c:dLblPos val="bestFit"/>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spPr xmlns:c15="http://schemas.microsoft.com/office/drawing/2012/chart">
                  <a:prstGeom prst="rect">
                    <a:avLst/>
                  </a:prstGeom>
                  <a:noFill/>
                  <a:ln>
                    <a:noFill/>
                  </a:ln>
                </c15:spPr>
              </c:ext>
            </c:extLst>
          </c:dLbls>
          <c:cat>
            <c:strRef>
              <c:f>'【本】2.地域別の延べ宿泊者数グラフ2_P22'!$P$7:$P$17</c:f>
              <c:strCache>
                <c:ptCount val="11"/>
                <c:pt idx="0">
                  <c:v>熊本市</c:v>
                </c:pt>
                <c:pt idx="1">
                  <c:v>阿蘇地域</c:v>
                </c:pt>
                <c:pt idx="2">
                  <c:v>天草地域</c:v>
                </c:pt>
                <c:pt idx="3">
                  <c:v>菊池地域</c:v>
                </c:pt>
                <c:pt idx="4">
                  <c:v>荒尾・玉名地域</c:v>
                </c:pt>
                <c:pt idx="5">
                  <c:v>八代地域</c:v>
                </c:pt>
                <c:pt idx="6">
                  <c:v>人吉・球磨地域</c:v>
                </c:pt>
                <c:pt idx="7">
                  <c:v>山鹿市</c:v>
                </c:pt>
                <c:pt idx="8">
                  <c:v>水俣・芦北地域</c:v>
                </c:pt>
                <c:pt idx="9">
                  <c:v>上益城地域</c:v>
                </c:pt>
                <c:pt idx="10">
                  <c:v>宇城地域</c:v>
                </c:pt>
              </c:strCache>
            </c:strRef>
          </c:cat>
          <c:val>
            <c:numRef>
              <c:f>'【本】2.地域別の延べ宿泊者数グラフ2_P22'!$R$7:$R$17</c:f>
              <c:numCache>
                <c:formatCode>0.0%</c:formatCode>
                <c:ptCount val="11"/>
                <c:pt idx="0">
                  <c:v>0.40645865604743209</c:v>
                </c:pt>
                <c:pt idx="1">
                  <c:v>0.20141443415956298</c:v>
                </c:pt>
                <c:pt idx="2">
                  <c:v>9.0379635464324634E-2</c:v>
                </c:pt>
                <c:pt idx="3">
                  <c:v>8.0798988583226386E-2</c:v>
                </c:pt>
                <c:pt idx="4">
                  <c:v>5.3494767281293355E-2</c:v>
                </c:pt>
                <c:pt idx="5">
                  <c:v>5.0677528988403678E-2</c:v>
                </c:pt>
                <c:pt idx="6">
                  <c:v>3.4367334677366974E-2</c:v>
                </c:pt>
                <c:pt idx="7">
                  <c:v>3.3126839237299657E-2</c:v>
                </c:pt>
                <c:pt idx="8">
                  <c:v>2.0412664158700588E-2</c:v>
                </c:pt>
                <c:pt idx="9">
                  <c:v>1.5300037169129562E-2</c:v>
                </c:pt>
                <c:pt idx="10">
                  <c:v>1.3569114233260141E-2</c:v>
                </c:pt>
              </c:numCache>
            </c:numRef>
          </c:val>
          <c:extLst>
            <c:ext xmlns:c16="http://schemas.microsoft.com/office/drawing/2014/chart" uri="{C3380CC4-5D6E-409C-BE32-E72D297353CC}">
              <c16:uniqueId val="{00000016-25AD-4855-AD8D-CAF90E052B5A}"/>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extLst/>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pieChart>
        <c:varyColors val="1"/>
        <c:ser>
          <c:idx val="0"/>
          <c:order val="0"/>
          <c:dPt>
            <c:idx val="0"/>
            <c:bubble3D val="0"/>
            <c:spPr>
              <a:solidFill>
                <a:schemeClr val="accent2">
                  <a:tint val="42000"/>
                </a:schemeClr>
              </a:solidFill>
              <a:ln w="19050">
                <a:solidFill>
                  <a:schemeClr val="lt1"/>
                </a:solidFill>
              </a:ln>
              <a:effectLst/>
            </c:spPr>
            <c:extLst>
              <c:ext xmlns:c16="http://schemas.microsoft.com/office/drawing/2014/chart" uri="{C3380CC4-5D6E-409C-BE32-E72D297353CC}">
                <c16:uniqueId val="{00000001-40C1-478F-898D-BE222A74D132}"/>
              </c:ext>
            </c:extLst>
          </c:dPt>
          <c:dPt>
            <c:idx val="1"/>
            <c:bubble3D val="0"/>
            <c:spPr>
              <a:solidFill>
                <a:schemeClr val="accent2">
                  <a:tint val="54000"/>
                </a:schemeClr>
              </a:solidFill>
              <a:ln w="19050">
                <a:solidFill>
                  <a:schemeClr val="lt1"/>
                </a:solidFill>
              </a:ln>
              <a:effectLst/>
            </c:spPr>
            <c:extLst>
              <c:ext xmlns:c16="http://schemas.microsoft.com/office/drawing/2014/chart" uri="{C3380CC4-5D6E-409C-BE32-E72D297353CC}">
                <c16:uniqueId val="{00000003-40C1-478F-898D-BE222A74D132}"/>
              </c:ext>
            </c:extLst>
          </c:dPt>
          <c:dPt>
            <c:idx val="2"/>
            <c:bubble3D val="0"/>
            <c:spPr>
              <a:solidFill>
                <a:schemeClr val="accent2">
                  <a:tint val="65000"/>
                </a:schemeClr>
              </a:solidFill>
              <a:ln w="19050">
                <a:solidFill>
                  <a:schemeClr val="lt1"/>
                </a:solidFill>
              </a:ln>
              <a:effectLst/>
            </c:spPr>
            <c:extLst>
              <c:ext xmlns:c16="http://schemas.microsoft.com/office/drawing/2014/chart" uri="{C3380CC4-5D6E-409C-BE32-E72D297353CC}">
                <c16:uniqueId val="{00000005-40C1-478F-898D-BE222A74D132}"/>
              </c:ext>
            </c:extLst>
          </c:dPt>
          <c:dPt>
            <c:idx val="3"/>
            <c:bubble3D val="0"/>
            <c:spPr>
              <a:solidFill>
                <a:schemeClr val="accent2">
                  <a:tint val="77000"/>
                </a:schemeClr>
              </a:solidFill>
              <a:ln w="19050">
                <a:solidFill>
                  <a:schemeClr val="lt1"/>
                </a:solidFill>
              </a:ln>
              <a:effectLst/>
            </c:spPr>
            <c:extLst>
              <c:ext xmlns:c16="http://schemas.microsoft.com/office/drawing/2014/chart" uri="{C3380CC4-5D6E-409C-BE32-E72D297353CC}">
                <c16:uniqueId val="{00000007-40C1-478F-898D-BE222A74D132}"/>
              </c:ext>
            </c:extLst>
          </c:dPt>
          <c:dPt>
            <c:idx val="4"/>
            <c:bubble3D val="0"/>
            <c:spPr>
              <a:solidFill>
                <a:schemeClr val="accent2">
                  <a:tint val="89000"/>
                </a:schemeClr>
              </a:solidFill>
              <a:ln w="19050">
                <a:solidFill>
                  <a:schemeClr val="lt1"/>
                </a:solidFill>
              </a:ln>
              <a:effectLst/>
            </c:spPr>
            <c:extLst>
              <c:ext xmlns:c16="http://schemas.microsoft.com/office/drawing/2014/chart" uri="{C3380CC4-5D6E-409C-BE32-E72D297353CC}">
                <c16:uniqueId val="{00000009-40C1-478F-898D-BE222A74D132}"/>
              </c:ext>
            </c:extLst>
          </c:dPt>
          <c:dPt>
            <c:idx val="5"/>
            <c:bubble3D val="0"/>
            <c:spPr>
              <a:solidFill>
                <a:schemeClr val="accent2"/>
              </a:solidFill>
              <a:ln w="19050">
                <a:solidFill>
                  <a:schemeClr val="lt1"/>
                </a:solidFill>
              </a:ln>
              <a:effectLst/>
            </c:spPr>
            <c:extLst>
              <c:ext xmlns:c16="http://schemas.microsoft.com/office/drawing/2014/chart" uri="{C3380CC4-5D6E-409C-BE32-E72D297353CC}">
                <c16:uniqueId val="{0000000B-40C1-478F-898D-BE222A74D132}"/>
              </c:ext>
            </c:extLst>
          </c:dPt>
          <c:dPt>
            <c:idx val="6"/>
            <c:bubble3D val="0"/>
            <c:spPr>
              <a:solidFill>
                <a:schemeClr val="accent2">
                  <a:shade val="88000"/>
                </a:schemeClr>
              </a:solidFill>
              <a:ln w="19050">
                <a:solidFill>
                  <a:schemeClr val="lt1"/>
                </a:solidFill>
              </a:ln>
              <a:effectLst/>
            </c:spPr>
            <c:extLst>
              <c:ext xmlns:c16="http://schemas.microsoft.com/office/drawing/2014/chart" uri="{C3380CC4-5D6E-409C-BE32-E72D297353CC}">
                <c16:uniqueId val="{0000000D-40C1-478F-898D-BE222A74D132}"/>
              </c:ext>
            </c:extLst>
          </c:dPt>
          <c:dPt>
            <c:idx val="7"/>
            <c:bubble3D val="0"/>
            <c:spPr>
              <a:solidFill>
                <a:schemeClr val="accent2">
                  <a:shade val="76000"/>
                </a:schemeClr>
              </a:solidFill>
              <a:ln w="19050">
                <a:solidFill>
                  <a:schemeClr val="lt1"/>
                </a:solidFill>
              </a:ln>
              <a:effectLst/>
            </c:spPr>
            <c:extLst>
              <c:ext xmlns:c16="http://schemas.microsoft.com/office/drawing/2014/chart" uri="{C3380CC4-5D6E-409C-BE32-E72D297353CC}">
                <c16:uniqueId val="{0000000F-40C1-478F-898D-BE222A74D132}"/>
              </c:ext>
            </c:extLst>
          </c:dPt>
          <c:dPt>
            <c:idx val="8"/>
            <c:bubble3D val="0"/>
            <c:spPr>
              <a:solidFill>
                <a:schemeClr val="accent2">
                  <a:shade val="65000"/>
                </a:schemeClr>
              </a:solidFill>
              <a:ln w="19050">
                <a:solidFill>
                  <a:schemeClr val="lt1"/>
                </a:solidFill>
              </a:ln>
              <a:effectLst/>
            </c:spPr>
            <c:extLst>
              <c:ext xmlns:c16="http://schemas.microsoft.com/office/drawing/2014/chart" uri="{C3380CC4-5D6E-409C-BE32-E72D297353CC}">
                <c16:uniqueId val="{00000011-40C1-478F-898D-BE222A74D132}"/>
              </c:ext>
            </c:extLst>
          </c:dPt>
          <c:dPt>
            <c:idx val="9"/>
            <c:bubble3D val="0"/>
            <c:spPr>
              <a:solidFill>
                <a:schemeClr val="accent2">
                  <a:shade val="53000"/>
                </a:schemeClr>
              </a:solidFill>
              <a:ln w="19050">
                <a:solidFill>
                  <a:schemeClr val="lt1"/>
                </a:solidFill>
              </a:ln>
              <a:effectLst/>
            </c:spPr>
            <c:extLst>
              <c:ext xmlns:c16="http://schemas.microsoft.com/office/drawing/2014/chart" uri="{C3380CC4-5D6E-409C-BE32-E72D297353CC}">
                <c16:uniqueId val="{00000013-40C1-478F-898D-BE222A74D132}"/>
              </c:ext>
            </c:extLst>
          </c:dPt>
          <c:dPt>
            <c:idx val="10"/>
            <c:bubble3D val="0"/>
            <c:spPr>
              <a:solidFill>
                <a:schemeClr val="accent2">
                  <a:shade val="41000"/>
                </a:schemeClr>
              </a:solidFill>
              <a:ln w="19050">
                <a:solidFill>
                  <a:schemeClr val="lt1"/>
                </a:solidFill>
              </a:ln>
              <a:effectLst/>
            </c:spPr>
            <c:extLst>
              <c:ext xmlns:c16="http://schemas.microsoft.com/office/drawing/2014/chart" uri="{C3380CC4-5D6E-409C-BE32-E72D297353CC}">
                <c16:uniqueId val="{00000015-40C1-478F-898D-BE222A74D132}"/>
              </c:ext>
            </c:extLst>
          </c:dPt>
          <c:dLbls>
            <c:dLbl>
              <c:idx val="0"/>
              <c:layout>
                <c:manualLayout>
                  <c:x val="-0.21120832118207458"/>
                  <c:y val="-2.128140232470941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40C1-478F-898D-BE222A74D132}"/>
                </c:ext>
              </c:extLst>
            </c:dLbl>
            <c:dLbl>
              <c:idx val="1"/>
              <c:layout>
                <c:manualLayout>
                  <c:x val="0.20445951200544377"/>
                  <c:y val="-0.12848768903887015"/>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3-40C1-478F-898D-BE222A74D132}"/>
                </c:ext>
              </c:extLst>
            </c:dLbl>
            <c:dLbl>
              <c:idx val="2"/>
              <c:layout>
                <c:manualLayout>
                  <c:x val="0.10665475843297366"/>
                  <c:y val="0.12042182227221597"/>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5-40C1-478F-898D-BE222A74D132}"/>
                </c:ext>
              </c:extLst>
            </c:dLbl>
            <c:dLbl>
              <c:idx val="3"/>
              <c:layout>
                <c:manualLayout>
                  <c:x val="0.13155754836201031"/>
                  <c:y val="0.13881952255968005"/>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7-40C1-478F-898D-BE222A74D132}"/>
                </c:ext>
              </c:extLst>
            </c:dLbl>
            <c:dLbl>
              <c:idx val="4"/>
              <c:layout>
                <c:manualLayout>
                  <c:x val="-0.17757315057839992"/>
                  <c:y val="8.069553805774278E-2"/>
                </c:manualLayout>
              </c:layout>
              <c:tx>
                <c:rich>
                  <a:bodyPr/>
                  <a:lstStyle/>
                  <a:p>
                    <a:fld id="{1F60B3D7-5802-45D6-91FD-78F562A36B3B}" type="CATEGORYNAME">
                      <a:rPr lang="ja-JP" altLang="en-US"/>
                      <a:pPr/>
                      <a:t>[分類名]</a:t>
                    </a:fld>
                    <a:r>
                      <a:rPr lang="ja-JP" altLang="en-US"/>
                      <a:t> </a:t>
                    </a:r>
                    <a:fld id="{AB3A6A51-E1B8-4A73-B894-9E8BD120C534}"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9-40C1-478F-898D-BE222A74D132}"/>
                </c:ext>
              </c:extLst>
            </c:dLbl>
            <c:dLbl>
              <c:idx val="5"/>
              <c:layout>
                <c:manualLayout>
                  <c:x val="-0.13567937688344511"/>
                  <c:y val="3.2582802149731284E-2"/>
                </c:manualLayout>
              </c:layout>
              <c:tx>
                <c:rich>
                  <a:bodyPr/>
                  <a:lstStyle/>
                  <a:p>
                    <a:fld id="{8C0349B1-F2F0-4270-9518-CB0CFB85235B}" type="CATEGORYNAME">
                      <a:rPr lang="ja-JP" altLang="en-US"/>
                      <a:pPr/>
                      <a:t>[分類名]</a:t>
                    </a:fld>
                    <a:r>
                      <a:rPr lang="ja-JP" altLang="en-US"/>
                      <a:t> </a:t>
                    </a:r>
                    <a:fld id="{A59B9CDF-C711-4373-AB52-0A36B69F1887}"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5173811606882468"/>
                      <c:h val="5.8060867391576051E-2"/>
                    </c:manualLayout>
                  </c15:layout>
                  <c15:dlblFieldTable/>
                  <c15:showDataLabelsRange val="0"/>
                </c:ext>
                <c:ext xmlns:c16="http://schemas.microsoft.com/office/drawing/2014/chart" uri="{C3380CC4-5D6E-409C-BE32-E72D297353CC}">
                  <c16:uniqueId val="{0000000B-40C1-478F-898D-BE222A74D132}"/>
                </c:ext>
              </c:extLst>
            </c:dLbl>
            <c:dLbl>
              <c:idx val="6"/>
              <c:layout>
                <c:manualLayout>
                  <c:x val="-0.2706208078156897"/>
                  <c:y val="-2.3001656042994634E-2"/>
                </c:manualLayout>
              </c:layout>
              <c:tx>
                <c:rich>
                  <a:bodyPr/>
                  <a:lstStyle/>
                  <a:p>
                    <a:fld id="{0206135D-4606-4F3B-8E52-06C32F5A3E6B}" type="CATEGORYNAME">
                      <a:rPr lang="ja-JP" altLang="en-US"/>
                      <a:pPr/>
                      <a:t>[分類名]</a:t>
                    </a:fld>
                    <a:r>
                      <a:rPr lang="ja-JP" altLang="en-US"/>
                      <a:t> </a:t>
                    </a:r>
                    <a:fld id="{F9266950-03B7-412C-9E6F-5CD07BC13BD0}"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7451387948626926"/>
                      <c:h val="5.3828140314652918E-2"/>
                    </c:manualLayout>
                  </c15:layout>
                  <c15:dlblFieldTable/>
                  <c15:showDataLabelsRange val="0"/>
                </c:ext>
                <c:ext xmlns:c16="http://schemas.microsoft.com/office/drawing/2014/chart" uri="{C3380CC4-5D6E-409C-BE32-E72D297353CC}">
                  <c16:uniqueId val="{0000000D-40C1-478F-898D-BE222A74D132}"/>
                </c:ext>
              </c:extLst>
            </c:dLbl>
            <c:dLbl>
              <c:idx val="7"/>
              <c:layout>
                <c:manualLayout>
                  <c:x val="-0.12140517157577525"/>
                  <c:y val="-3.771466066741657E-2"/>
                </c:manualLayout>
              </c:layout>
              <c:tx>
                <c:rich>
                  <a:bodyPr/>
                  <a:lstStyle/>
                  <a:p>
                    <a:fld id="{E73F5A8D-3AD5-4643-8354-8ECBEF159395}" type="CATEGORYNAME">
                      <a:rPr lang="ja-JP" altLang="en-US"/>
                      <a:pPr/>
                      <a:t>[分類名]</a:t>
                    </a:fld>
                    <a:r>
                      <a:rPr lang="ja-JP" altLang="en-US"/>
                      <a:t> </a:t>
                    </a:r>
                    <a:fld id="{4042704E-1500-40D4-A9F7-FCC40A46A51C}"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F-40C1-478F-898D-BE222A74D132}"/>
                </c:ext>
              </c:extLst>
            </c:dLbl>
            <c:dLbl>
              <c:idx val="8"/>
              <c:layout>
                <c:manualLayout>
                  <c:x val="6.4478710994459024E-2"/>
                  <c:y val="-4.4189945006874141E-2"/>
                </c:manualLayout>
              </c:layout>
              <c:tx>
                <c:rich>
                  <a:bodyPr/>
                  <a:lstStyle/>
                  <a:p>
                    <a:fld id="{F4B96244-CCA6-49D7-8017-34D9B0FCE576}" type="CATEGORYNAME">
                      <a:rPr lang="ja-JP" altLang="en-US"/>
                      <a:pPr/>
                      <a:t>[分類名]</a:t>
                    </a:fld>
                    <a:r>
                      <a:rPr lang="ja-JP" altLang="en-US"/>
                      <a:t> </a:t>
                    </a:r>
                    <a:fld id="{92D7464A-B3B5-40E8-BAE9-A70706A30E58}"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39780582502955"/>
                      <c:h val="4.232020512516918E-2"/>
                    </c:manualLayout>
                  </c15:layout>
                  <c15:dlblFieldTable/>
                  <c15:showDataLabelsRange val="0"/>
                </c:ext>
                <c:ext xmlns:c16="http://schemas.microsoft.com/office/drawing/2014/chart" uri="{C3380CC4-5D6E-409C-BE32-E72D297353CC}">
                  <c16:uniqueId val="{00000011-40C1-478F-898D-BE222A74D132}"/>
                </c:ext>
              </c:extLst>
            </c:dLbl>
            <c:dLbl>
              <c:idx val="9"/>
              <c:layout>
                <c:manualLayout>
                  <c:x val="0.28744762807426849"/>
                  <c:y val="-3.3317397825271843E-2"/>
                </c:manualLayout>
              </c:layout>
              <c:tx>
                <c:rich>
                  <a:bodyPr/>
                  <a:lstStyle/>
                  <a:p>
                    <a:fld id="{A22116E1-CD30-4115-8B98-42ED7F13A8B0}" type="CATEGORYNAME">
                      <a:rPr lang="ja-JP" altLang="en-US"/>
                      <a:pPr/>
                      <a:t>[分類名]</a:t>
                    </a:fld>
                    <a:r>
                      <a:rPr lang="ja-JP" altLang="en-US"/>
                      <a:t> </a:t>
                    </a:r>
                    <a:fld id="{D8F14EFD-29E5-4BF6-8172-BA02ED1208C1}"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0869082336930103"/>
                      <c:h val="4.6156105486814147E-2"/>
                    </c:manualLayout>
                  </c15:layout>
                  <c15:dlblFieldTable/>
                  <c15:showDataLabelsRange val="0"/>
                </c:ext>
                <c:ext xmlns:c16="http://schemas.microsoft.com/office/drawing/2014/chart" uri="{C3380CC4-5D6E-409C-BE32-E72D297353CC}">
                  <c16:uniqueId val="{00000013-40C1-478F-898D-BE222A74D132}"/>
                </c:ext>
              </c:extLst>
            </c:dLbl>
            <c:dLbl>
              <c:idx val="10"/>
              <c:layout>
                <c:manualLayout>
                  <c:x val="0.31878633226402253"/>
                  <c:y val="2.6617297837770278E-2"/>
                </c:manualLayout>
              </c:layout>
              <c:tx>
                <c:rich>
                  <a:bodyPr/>
                  <a:lstStyle/>
                  <a:p>
                    <a:fld id="{5419E15B-4099-4701-908B-280D2F471C82}" type="CATEGORYNAME">
                      <a:rPr lang="ja-JP" altLang="en-US"/>
                      <a:pPr/>
                      <a:t>[分類名]</a:t>
                    </a:fld>
                    <a:r>
                      <a:rPr lang="ja-JP" altLang="en-US"/>
                      <a:t> </a:t>
                    </a:r>
                    <a:fld id="{89B8D31F-5167-4A8F-BFB8-09D6DA4DC2D3}" type="VALUE">
                      <a:rPr lang="en-US" altLang="ja-JP" baseline="0"/>
                      <a:pPr/>
                      <a:t>[値]</a:t>
                    </a:fld>
                    <a:endParaRPr lang="ja-JP" altLang="en-US"/>
                  </a:p>
                </c:rich>
              </c:tx>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25228905414600955"/>
                      <c:h val="4.9992188476440443E-2"/>
                    </c:manualLayout>
                  </c15:layout>
                  <c15:dlblFieldTable/>
                  <c15:showDataLabelsRange val="0"/>
                </c:ext>
                <c:ext xmlns:c16="http://schemas.microsoft.com/office/drawing/2014/chart" uri="{C3380CC4-5D6E-409C-BE32-E72D297353CC}">
                  <c16:uniqueId val="{00000015-40C1-478F-898D-BE222A74D132}"/>
                </c:ext>
              </c:extLst>
            </c:dLbl>
            <c:spPr>
              <a:noFill/>
              <a:ln>
                <a:noFill/>
              </a:ln>
              <a:effectLst/>
            </c:spPr>
            <c:txPr>
              <a:bodyPr rot="0" spcFirstLastPara="1" vertOverflow="clip" horzOverflow="clip" vert="horz" wrap="none" lIns="38100" tIns="19050" rIns="38100" bIns="19050" anchor="ctr" anchorCtr="1">
                <a:spAutoFit/>
              </a:bodyPr>
              <a:lstStyle/>
              <a:p>
                <a:pPr>
                  <a:defRPr sz="800" b="1" i="0" u="none" strike="noStrike" kern="1200" baseline="0">
                    <a:ln w="3175">
                      <a:noFill/>
                    </a:ln>
                    <a:solidFill>
                      <a:schemeClr val="accent2">
                        <a:lumMod val="75000"/>
                      </a:schemeClr>
                    </a:solidFill>
                    <a:effectLst>
                      <a:glow rad="152400">
                        <a:schemeClr val="bg1"/>
                      </a:glow>
                    </a:effectLst>
                    <a:latin typeface="+mn-lt"/>
                    <a:ea typeface="+mn-ea"/>
                    <a:cs typeface="+mn-cs"/>
                  </a:defRPr>
                </a:pPr>
                <a:endParaRPr lang="ja-JP"/>
              </a:p>
            </c:txPr>
            <c:dLblPos val="bestFit"/>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spPr xmlns:c15="http://schemas.microsoft.com/office/drawing/2012/chart">
                  <a:prstGeom prst="rect">
                    <a:avLst/>
                  </a:prstGeom>
                  <a:noFill/>
                  <a:ln>
                    <a:noFill/>
                  </a:ln>
                </c15:spPr>
              </c:ext>
            </c:extLst>
          </c:dLbls>
          <c:cat>
            <c:strRef>
              <c:f>'【本】2.地域別の延べ宿泊者数グラフ2_P22'!$P$32:$P$42</c:f>
              <c:strCache>
                <c:ptCount val="11"/>
                <c:pt idx="0">
                  <c:v>熊本市</c:v>
                </c:pt>
                <c:pt idx="1">
                  <c:v>阿蘇地域</c:v>
                </c:pt>
                <c:pt idx="2">
                  <c:v>菊池地域</c:v>
                </c:pt>
                <c:pt idx="3">
                  <c:v>荒尾・玉名地域</c:v>
                </c:pt>
                <c:pt idx="4">
                  <c:v>山鹿市</c:v>
                </c:pt>
                <c:pt idx="5">
                  <c:v>人吉・球磨地域</c:v>
                </c:pt>
                <c:pt idx="6">
                  <c:v>天草地域</c:v>
                </c:pt>
                <c:pt idx="7">
                  <c:v>八代地域</c:v>
                </c:pt>
                <c:pt idx="8">
                  <c:v>宇城地域</c:v>
                </c:pt>
                <c:pt idx="9">
                  <c:v>上益城地域</c:v>
                </c:pt>
                <c:pt idx="10">
                  <c:v>水俣・芦北地域</c:v>
                </c:pt>
              </c:strCache>
            </c:strRef>
          </c:cat>
          <c:val>
            <c:numRef>
              <c:f>'【本】2.地域別の延べ宿泊者数グラフ2_P22'!$R$32:$R$42</c:f>
              <c:numCache>
                <c:formatCode>0.0%</c:formatCode>
                <c:ptCount val="11"/>
                <c:pt idx="0">
                  <c:v>0.49029102217520015</c:v>
                </c:pt>
                <c:pt idx="1">
                  <c:v>0.34443089046822817</c:v>
                </c:pt>
                <c:pt idx="2">
                  <c:v>5.372853238136354E-2</c:v>
                </c:pt>
                <c:pt idx="3">
                  <c:v>5.3012335106964389E-2</c:v>
                </c:pt>
                <c:pt idx="4">
                  <c:v>2.6387856727574759E-2</c:v>
                </c:pt>
                <c:pt idx="5">
                  <c:v>8.5442578707806121E-3</c:v>
                </c:pt>
                <c:pt idx="6">
                  <c:v>8.2359409717312187E-3</c:v>
                </c:pt>
                <c:pt idx="7">
                  <c:v>6.2099598196034399E-3</c:v>
                </c:pt>
                <c:pt idx="8">
                  <c:v>3.6016346986106297E-3</c:v>
                </c:pt>
                <c:pt idx="9">
                  <c:v>3.4625261217849385E-3</c:v>
                </c:pt>
                <c:pt idx="10">
                  <c:v>2.0950436581581842E-3</c:v>
                </c:pt>
              </c:numCache>
            </c:numRef>
          </c:val>
          <c:extLst>
            <c:ext xmlns:c16="http://schemas.microsoft.com/office/drawing/2014/chart" uri="{C3380CC4-5D6E-409C-BE32-E72D297353CC}">
              <c16:uniqueId val="{00000016-40C1-478F-898D-BE222A74D13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pieChart>
        <c:varyColors val="1"/>
        <c:dLbls>
          <c:showLegendKey val="0"/>
          <c:showVal val="0"/>
          <c:showCatName val="0"/>
          <c:showSerName val="0"/>
          <c:showPercent val="0"/>
          <c:showBubbleSize val="0"/>
          <c:showLeaderLines val="0"/>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3.4107429279673376E-2"/>
          <c:y val="5.2437730997910978E-2"/>
          <c:w val="0.91377314814814814"/>
          <c:h val="1"/>
        </c:manualLayout>
      </c:layout>
      <c:doughnutChart>
        <c:varyColors val="1"/>
        <c:ser>
          <c:idx val="0"/>
          <c:order val="0"/>
          <c:dPt>
            <c:idx val="0"/>
            <c:bubble3D val="0"/>
            <c:spPr>
              <a:solidFill>
                <a:schemeClr val="accent1">
                  <a:tint val="37000"/>
                </a:schemeClr>
              </a:solidFill>
              <a:ln w="19050">
                <a:solidFill>
                  <a:schemeClr val="lt1"/>
                </a:solidFill>
              </a:ln>
              <a:effectLst/>
            </c:spPr>
            <c:extLst>
              <c:ext xmlns:c16="http://schemas.microsoft.com/office/drawing/2014/chart" uri="{C3380CC4-5D6E-409C-BE32-E72D297353CC}">
                <c16:uniqueId val="{00000001-58A6-4BAA-9A88-836780F88089}"/>
              </c:ext>
            </c:extLst>
          </c:dPt>
          <c:dPt>
            <c:idx val="1"/>
            <c:bubble3D val="0"/>
            <c:spPr>
              <a:solidFill>
                <a:schemeClr val="accent1">
                  <a:tint val="44000"/>
                </a:schemeClr>
              </a:solidFill>
              <a:ln w="19050">
                <a:solidFill>
                  <a:schemeClr val="lt1"/>
                </a:solidFill>
              </a:ln>
              <a:effectLst/>
            </c:spPr>
            <c:extLst>
              <c:ext xmlns:c16="http://schemas.microsoft.com/office/drawing/2014/chart" uri="{C3380CC4-5D6E-409C-BE32-E72D297353CC}">
                <c16:uniqueId val="{00000003-58A6-4BAA-9A88-836780F88089}"/>
              </c:ext>
            </c:extLst>
          </c:dPt>
          <c:dPt>
            <c:idx val="2"/>
            <c:bubble3D val="0"/>
            <c:spPr>
              <a:solidFill>
                <a:schemeClr val="accent1">
                  <a:tint val="51000"/>
                </a:schemeClr>
              </a:solidFill>
              <a:ln w="19050">
                <a:solidFill>
                  <a:schemeClr val="lt1"/>
                </a:solidFill>
              </a:ln>
              <a:effectLst/>
            </c:spPr>
            <c:extLst>
              <c:ext xmlns:c16="http://schemas.microsoft.com/office/drawing/2014/chart" uri="{C3380CC4-5D6E-409C-BE32-E72D297353CC}">
                <c16:uniqueId val="{00000005-58A6-4BAA-9A88-836780F88089}"/>
              </c:ext>
            </c:extLst>
          </c:dPt>
          <c:dPt>
            <c:idx val="3"/>
            <c:bubble3D val="0"/>
            <c:spPr>
              <a:solidFill>
                <a:schemeClr val="accent1">
                  <a:tint val="58000"/>
                </a:schemeClr>
              </a:solidFill>
              <a:ln w="19050">
                <a:solidFill>
                  <a:schemeClr val="lt1"/>
                </a:solidFill>
              </a:ln>
              <a:effectLst/>
            </c:spPr>
            <c:extLst>
              <c:ext xmlns:c16="http://schemas.microsoft.com/office/drawing/2014/chart" uri="{C3380CC4-5D6E-409C-BE32-E72D297353CC}">
                <c16:uniqueId val="{00000007-58A6-4BAA-9A88-836780F88089}"/>
              </c:ext>
            </c:extLst>
          </c:dPt>
          <c:dPt>
            <c:idx val="4"/>
            <c:bubble3D val="0"/>
            <c:spPr>
              <a:solidFill>
                <a:schemeClr val="accent1">
                  <a:tint val="65000"/>
                </a:schemeClr>
              </a:solidFill>
              <a:ln w="19050">
                <a:solidFill>
                  <a:schemeClr val="lt1"/>
                </a:solidFill>
              </a:ln>
              <a:effectLst/>
            </c:spPr>
            <c:extLst>
              <c:ext xmlns:c16="http://schemas.microsoft.com/office/drawing/2014/chart" uri="{C3380CC4-5D6E-409C-BE32-E72D297353CC}">
                <c16:uniqueId val="{00000009-58A6-4BAA-9A88-836780F88089}"/>
              </c:ext>
            </c:extLst>
          </c:dPt>
          <c:dPt>
            <c:idx val="5"/>
            <c:bubble3D val="0"/>
            <c:spPr>
              <a:solidFill>
                <a:schemeClr val="accent1">
                  <a:tint val="72000"/>
                </a:schemeClr>
              </a:solidFill>
              <a:ln w="19050">
                <a:solidFill>
                  <a:schemeClr val="lt1"/>
                </a:solidFill>
              </a:ln>
              <a:effectLst/>
            </c:spPr>
            <c:extLst>
              <c:ext xmlns:c16="http://schemas.microsoft.com/office/drawing/2014/chart" uri="{C3380CC4-5D6E-409C-BE32-E72D297353CC}">
                <c16:uniqueId val="{0000000B-58A6-4BAA-9A88-836780F88089}"/>
              </c:ext>
            </c:extLst>
          </c:dPt>
          <c:dPt>
            <c:idx val="6"/>
            <c:bubble3D val="0"/>
            <c:spPr>
              <a:solidFill>
                <a:schemeClr val="accent1">
                  <a:tint val="79000"/>
                </a:schemeClr>
              </a:solidFill>
              <a:ln w="19050">
                <a:solidFill>
                  <a:schemeClr val="lt1"/>
                </a:solidFill>
              </a:ln>
              <a:effectLst/>
            </c:spPr>
            <c:extLst>
              <c:ext xmlns:c16="http://schemas.microsoft.com/office/drawing/2014/chart" uri="{C3380CC4-5D6E-409C-BE32-E72D297353CC}">
                <c16:uniqueId val="{0000000D-58A6-4BAA-9A88-836780F88089}"/>
              </c:ext>
            </c:extLst>
          </c:dPt>
          <c:dPt>
            <c:idx val="7"/>
            <c:bubble3D val="0"/>
            <c:spPr>
              <a:solidFill>
                <a:schemeClr val="accent1">
                  <a:tint val="86000"/>
                </a:schemeClr>
              </a:solidFill>
              <a:ln w="19050">
                <a:solidFill>
                  <a:schemeClr val="lt1"/>
                </a:solidFill>
              </a:ln>
              <a:effectLst/>
            </c:spPr>
            <c:extLst>
              <c:ext xmlns:c16="http://schemas.microsoft.com/office/drawing/2014/chart" uri="{C3380CC4-5D6E-409C-BE32-E72D297353CC}">
                <c16:uniqueId val="{0000000F-58A6-4BAA-9A88-836780F88089}"/>
              </c:ext>
            </c:extLst>
          </c:dPt>
          <c:dPt>
            <c:idx val="8"/>
            <c:bubble3D val="0"/>
            <c:spPr>
              <a:solidFill>
                <a:schemeClr val="accent1">
                  <a:tint val="93000"/>
                </a:schemeClr>
              </a:solidFill>
              <a:ln w="19050">
                <a:solidFill>
                  <a:schemeClr val="lt1"/>
                </a:solidFill>
              </a:ln>
              <a:effectLst/>
            </c:spPr>
            <c:extLst>
              <c:ext xmlns:c16="http://schemas.microsoft.com/office/drawing/2014/chart" uri="{C3380CC4-5D6E-409C-BE32-E72D297353CC}">
                <c16:uniqueId val="{00000011-58A6-4BAA-9A88-836780F88089}"/>
              </c:ext>
            </c:extLst>
          </c:dPt>
          <c:dPt>
            <c:idx val="9"/>
            <c:bubble3D val="0"/>
            <c:spPr>
              <a:solidFill>
                <a:schemeClr val="accent1"/>
              </a:solidFill>
              <a:ln w="19050">
                <a:solidFill>
                  <a:schemeClr val="lt1"/>
                </a:solidFill>
              </a:ln>
              <a:effectLst/>
            </c:spPr>
            <c:extLst>
              <c:ext xmlns:c16="http://schemas.microsoft.com/office/drawing/2014/chart" uri="{C3380CC4-5D6E-409C-BE32-E72D297353CC}">
                <c16:uniqueId val="{00000013-58A6-4BAA-9A88-836780F88089}"/>
              </c:ext>
            </c:extLst>
          </c:dPt>
          <c:dPt>
            <c:idx val="10"/>
            <c:bubble3D val="0"/>
            <c:spPr>
              <a:solidFill>
                <a:schemeClr val="accent1">
                  <a:shade val="93000"/>
                </a:schemeClr>
              </a:solidFill>
              <a:ln w="19050">
                <a:solidFill>
                  <a:schemeClr val="lt1"/>
                </a:solidFill>
              </a:ln>
              <a:effectLst/>
            </c:spPr>
            <c:extLst>
              <c:ext xmlns:c16="http://schemas.microsoft.com/office/drawing/2014/chart" uri="{C3380CC4-5D6E-409C-BE32-E72D297353CC}">
                <c16:uniqueId val="{00000015-58A6-4BAA-9A88-836780F88089}"/>
              </c:ext>
            </c:extLst>
          </c:dPt>
          <c:dPt>
            <c:idx val="11"/>
            <c:bubble3D val="0"/>
            <c:spPr>
              <a:solidFill>
                <a:schemeClr val="accent1">
                  <a:shade val="86000"/>
                </a:schemeClr>
              </a:solidFill>
              <a:ln w="19050">
                <a:solidFill>
                  <a:schemeClr val="lt1"/>
                </a:solidFill>
              </a:ln>
              <a:effectLst/>
            </c:spPr>
            <c:extLst>
              <c:ext xmlns:c16="http://schemas.microsoft.com/office/drawing/2014/chart" uri="{C3380CC4-5D6E-409C-BE32-E72D297353CC}">
                <c16:uniqueId val="{00000017-34BC-4CB0-B86C-BE308B3EAF39}"/>
              </c:ext>
            </c:extLst>
          </c:dPt>
          <c:dPt>
            <c:idx val="12"/>
            <c:bubble3D val="0"/>
            <c:spPr>
              <a:solidFill>
                <a:schemeClr val="accent1">
                  <a:shade val="79000"/>
                </a:schemeClr>
              </a:solidFill>
              <a:ln w="19050">
                <a:solidFill>
                  <a:schemeClr val="lt1"/>
                </a:solidFill>
              </a:ln>
              <a:effectLst/>
            </c:spPr>
            <c:extLst>
              <c:ext xmlns:c16="http://schemas.microsoft.com/office/drawing/2014/chart" uri="{C3380CC4-5D6E-409C-BE32-E72D297353CC}">
                <c16:uniqueId val="{00000019-34BC-4CB0-B86C-BE308B3EAF39}"/>
              </c:ext>
            </c:extLst>
          </c:dPt>
          <c:dPt>
            <c:idx val="13"/>
            <c:bubble3D val="0"/>
            <c:spPr>
              <a:solidFill>
                <a:schemeClr val="accent1">
                  <a:shade val="72000"/>
                </a:schemeClr>
              </a:solidFill>
              <a:ln w="19050">
                <a:solidFill>
                  <a:schemeClr val="lt1"/>
                </a:solidFill>
              </a:ln>
              <a:effectLst/>
            </c:spPr>
            <c:extLst>
              <c:ext xmlns:c16="http://schemas.microsoft.com/office/drawing/2014/chart" uri="{C3380CC4-5D6E-409C-BE32-E72D297353CC}">
                <c16:uniqueId val="{0000001B-34BC-4CB0-B86C-BE308B3EAF39}"/>
              </c:ext>
            </c:extLst>
          </c:dPt>
          <c:dPt>
            <c:idx val="14"/>
            <c:bubble3D val="0"/>
            <c:spPr>
              <a:solidFill>
                <a:schemeClr val="accent1">
                  <a:shade val="65000"/>
                </a:schemeClr>
              </a:solidFill>
              <a:ln w="19050">
                <a:solidFill>
                  <a:schemeClr val="lt1"/>
                </a:solidFill>
              </a:ln>
              <a:effectLst/>
            </c:spPr>
            <c:extLst>
              <c:ext xmlns:c16="http://schemas.microsoft.com/office/drawing/2014/chart" uri="{C3380CC4-5D6E-409C-BE32-E72D297353CC}">
                <c16:uniqueId val="{0000001D-34BC-4CB0-B86C-BE308B3EAF39}"/>
              </c:ext>
            </c:extLst>
          </c:dPt>
          <c:dPt>
            <c:idx val="15"/>
            <c:bubble3D val="0"/>
            <c:spPr>
              <a:solidFill>
                <a:schemeClr val="accent1">
                  <a:shade val="58000"/>
                </a:schemeClr>
              </a:solidFill>
              <a:ln w="19050">
                <a:solidFill>
                  <a:schemeClr val="lt1"/>
                </a:solidFill>
              </a:ln>
              <a:effectLst/>
            </c:spPr>
            <c:extLst>
              <c:ext xmlns:c16="http://schemas.microsoft.com/office/drawing/2014/chart" uri="{C3380CC4-5D6E-409C-BE32-E72D297353CC}">
                <c16:uniqueId val="{0000001F-34BC-4CB0-B86C-BE308B3EAF39}"/>
              </c:ext>
            </c:extLst>
          </c:dPt>
          <c:dPt>
            <c:idx val="16"/>
            <c:bubble3D val="0"/>
            <c:spPr>
              <a:solidFill>
                <a:schemeClr val="accent1">
                  <a:shade val="51000"/>
                </a:schemeClr>
              </a:solidFill>
              <a:ln w="19050">
                <a:solidFill>
                  <a:schemeClr val="lt1"/>
                </a:solidFill>
              </a:ln>
              <a:effectLst/>
            </c:spPr>
            <c:extLst>
              <c:ext xmlns:c16="http://schemas.microsoft.com/office/drawing/2014/chart" uri="{C3380CC4-5D6E-409C-BE32-E72D297353CC}">
                <c16:uniqueId val="{00000021-34BC-4CB0-B86C-BE308B3EAF39}"/>
              </c:ext>
            </c:extLst>
          </c:dPt>
          <c:dPt>
            <c:idx val="17"/>
            <c:bubble3D val="0"/>
            <c:spPr>
              <a:solidFill>
                <a:schemeClr val="accent1">
                  <a:shade val="44000"/>
                </a:schemeClr>
              </a:solidFill>
              <a:ln w="19050">
                <a:solidFill>
                  <a:schemeClr val="lt1"/>
                </a:solidFill>
              </a:ln>
              <a:effectLst/>
            </c:spPr>
            <c:extLst>
              <c:ext xmlns:c16="http://schemas.microsoft.com/office/drawing/2014/chart" uri="{C3380CC4-5D6E-409C-BE32-E72D297353CC}">
                <c16:uniqueId val="{00000081-58A6-4BAA-9A88-836780F88089}"/>
              </c:ext>
            </c:extLst>
          </c:dPt>
          <c:dPt>
            <c:idx val="18"/>
            <c:bubble3D val="0"/>
            <c:spPr>
              <a:solidFill>
                <a:schemeClr val="accent1">
                  <a:shade val="37000"/>
                </a:schemeClr>
              </a:solidFill>
              <a:ln w="19050">
                <a:solidFill>
                  <a:schemeClr val="lt1"/>
                </a:solidFill>
              </a:ln>
              <a:effectLst/>
            </c:spPr>
            <c:extLst>
              <c:ext xmlns:c16="http://schemas.microsoft.com/office/drawing/2014/chart" uri="{C3380CC4-5D6E-409C-BE32-E72D297353CC}">
                <c16:uniqueId val="{00000080-58A6-4BAA-9A88-836780F88089}"/>
              </c:ext>
            </c:extLst>
          </c:dPt>
          <c:dLbls>
            <c:dLbl>
              <c:idx val="0"/>
              <c:layout>
                <c:manualLayout>
                  <c:x val="6.9443619352233662E-3"/>
                  <c:y val="-9.3020387820542699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58A6-4BAA-9A88-836780F88089}"/>
                </c:ext>
              </c:extLst>
            </c:dLbl>
            <c:dLbl>
              <c:idx val="1"/>
              <c:layout>
                <c:manualLayout>
                  <c:x val="7.1759259259259259E-2"/>
                  <c:y val="-8.2822141478575251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3-58A6-4BAA-9A88-836780F88089}"/>
                </c:ext>
              </c:extLst>
            </c:dLbl>
            <c:dLbl>
              <c:idx val="5"/>
              <c:layout>
                <c:manualLayout>
                  <c:x val="0.13038601290671781"/>
                  <c:y val="-5.0007403493137183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B-58A6-4BAA-9A88-836780F88089}"/>
                </c:ext>
              </c:extLst>
            </c:dLbl>
            <c:dLbl>
              <c:idx val="9"/>
              <c:layout>
                <c:manualLayout>
                  <c:x val="1.1574074074073905E-2"/>
                  <c:y val="6.0389682560038297E-3"/>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3-58A6-4BAA-9A88-836780F88089}"/>
                </c:ext>
              </c:extLst>
            </c:dLbl>
            <c:dLbl>
              <c:idx val="10"/>
              <c:layout>
                <c:manualLayout>
                  <c:x val="9.027777777777761E-2"/>
                  <c:y val="7.1297203484743554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5-58A6-4BAA-9A88-836780F88089}"/>
                </c:ext>
              </c:extLst>
            </c:dLbl>
            <c:dLbl>
              <c:idx val="18"/>
              <c:layout>
                <c:manualLayout>
                  <c:x val="-6.2500000000000042E-2"/>
                  <c:y val="-8.3099951976658842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80-58A6-4BAA-9A88-836780F88089}"/>
                </c:ext>
              </c:extLst>
            </c:dLbl>
            <c:spPr>
              <a:noFill/>
              <a:ln>
                <a:noFill/>
              </a:ln>
              <a:effectLst/>
            </c:spPr>
            <c:txPr>
              <a:bodyPr rot="0" spcFirstLastPara="1" vertOverflow="clip" horzOverflow="clip" vert="horz" wrap="none" lIns="38100" tIns="19050" rIns="38100" bIns="19050" anchor="ctr" anchorCtr="1">
                <a:spAutoFit/>
              </a:bodyPr>
              <a:lstStyle/>
              <a:p>
                <a:pPr>
                  <a:defRPr sz="800" b="1" i="0" u="none" strike="noStrike" kern="1200" baseline="0">
                    <a:ln w="3175">
                      <a:noFill/>
                    </a:ln>
                    <a:solidFill>
                      <a:schemeClr val="accent1">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spPr xmlns:c15="http://schemas.microsoft.com/office/drawing/2012/chart">
                  <a:prstGeom prst="rect">
                    <a:avLst/>
                  </a:prstGeom>
                  <a:noFill/>
                  <a:ln>
                    <a:noFill/>
                  </a:ln>
                </c15:spPr>
              </c:ext>
            </c:extLst>
          </c:dLbls>
          <c:cat>
            <c:strRef>
              <c:f>'【本】2.発地別の延べ宿泊者数（構成比）_P26'!$L$7:$L$25</c:f>
              <c:strCache>
                <c:ptCount val="19"/>
                <c:pt idx="0">
                  <c:v>北海道</c:v>
                </c:pt>
                <c:pt idx="1">
                  <c:v>東北</c:v>
                </c:pt>
                <c:pt idx="4">
                  <c:v>関東</c:v>
                </c:pt>
                <c:pt idx="5">
                  <c:v>北陸信越</c:v>
                </c:pt>
                <c:pt idx="6">
                  <c:v>中部</c:v>
                </c:pt>
                <c:pt idx="8">
                  <c:v>近畿</c:v>
                </c:pt>
                <c:pt idx="9">
                  <c:v>中国</c:v>
                </c:pt>
                <c:pt idx="10">
                  <c:v>四国</c:v>
                </c:pt>
                <c:pt idx="17">
                  <c:v>九州</c:v>
                </c:pt>
                <c:pt idx="18">
                  <c:v>沖縄</c:v>
                </c:pt>
              </c:strCache>
            </c:strRef>
          </c:cat>
          <c:val>
            <c:numRef>
              <c:f>'【本】2.発地別の延べ宿泊者数（構成比）_P26'!$N$7:$N$25</c:f>
              <c:numCache>
                <c:formatCode>0.0%</c:formatCode>
                <c:ptCount val="19"/>
                <c:pt idx="0">
                  <c:v>4.3449908394503191E-3</c:v>
                </c:pt>
                <c:pt idx="1">
                  <c:v>4.6387972568513033E-3</c:v>
                </c:pt>
                <c:pt idx="4">
                  <c:v>0.13976108522058173</c:v>
                </c:pt>
                <c:pt idx="5">
                  <c:v>6.5998953762513649E-3</c:v>
                </c:pt>
                <c:pt idx="6">
                  <c:v>3.4943854310235688E-2</c:v>
                </c:pt>
                <c:pt idx="8">
                  <c:v>7.0093134245646047E-2</c:v>
                </c:pt>
                <c:pt idx="9">
                  <c:v>3.5538633155218172E-2</c:v>
                </c:pt>
                <c:pt idx="10">
                  <c:v>7.1994515613541844E-3</c:v>
                </c:pt>
                <c:pt idx="17">
                  <c:v>0.68701017334578629</c:v>
                </c:pt>
                <c:pt idx="18">
                  <c:v>9.8699846886249141E-3</c:v>
                </c:pt>
              </c:numCache>
            </c:numRef>
          </c:val>
          <c:extLst>
            <c:ext xmlns:c16="http://schemas.microsoft.com/office/drawing/2014/chart" uri="{C3380CC4-5D6E-409C-BE32-E72D297353CC}">
              <c16:uniqueId val="{00000016-58A6-4BAA-9A88-836780F88089}"/>
            </c:ext>
          </c:extLst>
        </c:ser>
        <c:dLbls>
          <c:showLegendKey val="0"/>
          <c:showVal val="0"/>
          <c:showCatName val="0"/>
          <c:showSerName val="0"/>
          <c:showPercent val="0"/>
          <c:showBubbleSize val="0"/>
          <c:showLeaderLines val="1"/>
        </c:dLbls>
        <c:firstSliceAng val="0"/>
        <c:holeSize val="71"/>
      </c:doughnutChart>
      <c:spPr>
        <a:noFill/>
        <a:ln>
          <a:noFill/>
        </a:ln>
        <a:effectLst/>
      </c:spPr>
    </c:plotArea>
    <c:plotVisOnly val="1"/>
    <c:dispBlanksAs val="gap"/>
    <c:showDLblsOverMax val="0"/>
    <c:extLst/>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4"/>
    </mc:Choice>
    <mc:Fallback>
      <c:style val="4"/>
    </mc:Fallback>
  </mc:AlternateContent>
  <c:chart>
    <c:autoTitleDeleted val="1"/>
    <c:plotArea>
      <c:layout/>
      <c:pieChart>
        <c:varyColors val="1"/>
        <c:ser>
          <c:idx val="0"/>
          <c:order val="0"/>
          <c:dPt>
            <c:idx val="0"/>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1-515F-458C-8F09-64D6CAED2AAE}"/>
              </c:ext>
            </c:extLst>
          </c:dPt>
          <c:dPt>
            <c:idx val="1"/>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3-515F-458C-8F09-64D6CAED2AAE}"/>
              </c:ext>
            </c:extLst>
          </c:dPt>
          <c:dPt>
            <c:idx val="2"/>
            <c:bubble3D val="0"/>
            <c:spPr>
              <a:solidFill>
                <a:schemeClr val="accent2">
                  <a:tint val="51000"/>
                </a:schemeClr>
              </a:solidFill>
              <a:ln w="19050">
                <a:solidFill>
                  <a:schemeClr val="lt1"/>
                </a:solidFill>
              </a:ln>
              <a:effectLst/>
            </c:spPr>
            <c:extLst>
              <c:ext xmlns:c16="http://schemas.microsoft.com/office/drawing/2014/chart" uri="{C3380CC4-5D6E-409C-BE32-E72D297353CC}">
                <c16:uniqueId val="{00000005-515F-458C-8F09-64D6CAED2AAE}"/>
              </c:ext>
            </c:extLst>
          </c:dPt>
          <c:dPt>
            <c:idx val="3"/>
            <c:bubble3D val="0"/>
            <c:spPr>
              <a:solidFill>
                <a:schemeClr val="accent2">
                  <a:tint val="58000"/>
                </a:schemeClr>
              </a:solidFill>
              <a:ln w="19050">
                <a:solidFill>
                  <a:schemeClr val="lt1"/>
                </a:solidFill>
              </a:ln>
              <a:effectLst/>
            </c:spPr>
            <c:extLst>
              <c:ext xmlns:c16="http://schemas.microsoft.com/office/drawing/2014/chart" uri="{C3380CC4-5D6E-409C-BE32-E72D297353CC}">
                <c16:uniqueId val="{00000007-515F-458C-8F09-64D6CAED2AAE}"/>
              </c:ext>
            </c:extLst>
          </c:dPt>
          <c:dPt>
            <c:idx val="4"/>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9-515F-458C-8F09-64D6CAED2AAE}"/>
              </c:ext>
            </c:extLst>
          </c:dPt>
          <c:dPt>
            <c:idx val="5"/>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B-515F-458C-8F09-64D6CAED2AAE}"/>
              </c:ext>
            </c:extLst>
          </c:dPt>
          <c:dPt>
            <c:idx val="6"/>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0D-515F-458C-8F09-64D6CAED2AAE}"/>
              </c:ext>
            </c:extLst>
          </c:dPt>
          <c:dPt>
            <c:idx val="7"/>
            <c:bubble3D val="0"/>
            <c:spPr>
              <a:solidFill>
                <a:schemeClr val="accent2">
                  <a:tint val="86000"/>
                </a:schemeClr>
              </a:solidFill>
              <a:ln w="19050">
                <a:solidFill>
                  <a:schemeClr val="lt1"/>
                </a:solidFill>
              </a:ln>
              <a:effectLst/>
            </c:spPr>
            <c:extLst>
              <c:ext xmlns:c16="http://schemas.microsoft.com/office/drawing/2014/chart" uri="{C3380CC4-5D6E-409C-BE32-E72D297353CC}">
                <c16:uniqueId val="{0000000F-515F-458C-8F09-64D6CAED2AAE}"/>
              </c:ext>
            </c:extLst>
          </c:dPt>
          <c:dPt>
            <c:idx val="8"/>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11-515F-458C-8F09-64D6CAED2AAE}"/>
              </c:ext>
            </c:extLst>
          </c:dPt>
          <c:dPt>
            <c:idx val="9"/>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13-515F-458C-8F09-64D6CAED2AAE}"/>
              </c:ext>
            </c:extLst>
          </c:dPt>
          <c:dPt>
            <c:idx val="10"/>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15-515F-458C-8F09-64D6CAED2AAE}"/>
              </c:ext>
            </c:extLst>
          </c:dPt>
          <c:dPt>
            <c:idx val="11"/>
            <c:bubble3D val="0"/>
            <c:spPr>
              <a:solidFill>
                <a:schemeClr val="accent2">
                  <a:shade val="86000"/>
                </a:schemeClr>
              </a:solidFill>
              <a:ln w="19050">
                <a:solidFill>
                  <a:schemeClr val="lt1"/>
                </a:solidFill>
              </a:ln>
              <a:effectLst/>
            </c:spPr>
            <c:extLst>
              <c:ext xmlns:c16="http://schemas.microsoft.com/office/drawing/2014/chart" uri="{C3380CC4-5D6E-409C-BE32-E72D297353CC}">
                <c16:uniqueId val="{00000017-515F-458C-8F09-64D6CAED2AAE}"/>
              </c:ext>
            </c:extLst>
          </c:dPt>
          <c:dPt>
            <c:idx val="12"/>
            <c:bubble3D val="0"/>
            <c:spPr>
              <a:solidFill>
                <a:schemeClr val="accent2">
                  <a:shade val="79000"/>
                </a:schemeClr>
              </a:solidFill>
              <a:ln w="19050">
                <a:solidFill>
                  <a:schemeClr val="lt1"/>
                </a:solidFill>
              </a:ln>
              <a:effectLst/>
            </c:spPr>
            <c:extLst>
              <c:ext xmlns:c16="http://schemas.microsoft.com/office/drawing/2014/chart" uri="{C3380CC4-5D6E-409C-BE32-E72D297353CC}">
                <c16:uniqueId val="{00000019-515F-458C-8F09-64D6CAED2AAE}"/>
              </c:ext>
            </c:extLst>
          </c:dPt>
          <c:dPt>
            <c:idx val="13"/>
            <c:bubble3D val="0"/>
            <c:spPr>
              <a:solidFill>
                <a:schemeClr val="accent2">
                  <a:shade val="72000"/>
                </a:schemeClr>
              </a:solidFill>
              <a:ln w="19050">
                <a:solidFill>
                  <a:schemeClr val="lt1"/>
                </a:solidFill>
              </a:ln>
              <a:effectLst/>
            </c:spPr>
            <c:extLst>
              <c:ext xmlns:c16="http://schemas.microsoft.com/office/drawing/2014/chart" uri="{C3380CC4-5D6E-409C-BE32-E72D297353CC}">
                <c16:uniqueId val="{0000001B-515F-458C-8F09-64D6CAED2AAE}"/>
              </c:ext>
            </c:extLst>
          </c:dPt>
          <c:dPt>
            <c:idx val="14"/>
            <c:bubble3D val="0"/>
            <c:spPr>
              <a:solidFill>
                <a:schemeClr val="accent2">
                  <a:shade val="65000"/>
                </a:schemeClr>
              </a:solidFill>
              <a:ln w="19050">
                <a:solidFill>
                  <a:schemeClr val="lt1"/>
                </a:solidFill>
              </a:ln>
              <a:effectLst/>
            </c:spPr>
            <c:extLst>
              <c:ext xmlns:c16="http://schemas.microsoft.com/office/drawing/2014/chart" uri="{C3380CC4-5D6E-409C-BE32-E72D297353CC}">
                <c16:uniqueId val="{0000001D-515F-458C-8F09-64D6CAED2AAE}"/>
              </c:ext>
            </c:extLst>
          </c:dPt>
          <c:dPt>
            <c:idx val="15"/>
            <c:bubble3D val="0"/>
            <c:spPr>
              <a:solidFill>
                <a:schemeClr val="accent2">
                  <a:shade val="58000"/>
                </a:schemeClr>
              </a:solidFill>
              <a:ln w="19050">
                <a:solidFill>
                  <a:schemeClr val="lt1"/>
                </a:solidFill>
              </a:ln>
              <a:effectLst/>
            </c:spPr>
            <c:extLst>
              <c:ext xmlns:c16="http://schemas.microsoft.com/office/drawing/2014/chart" uri="{C3380CC4-5D6E-409C-BE32-E72D297353CC}">
                <c16:uniqueId val="{0000001F-515F-458C-8F09-64D6CAED2AAE}"/>
              </c:ext>
            </c:extLst>
          </c:dPt>
          <c:dPt>
            <c:idx val="16"/>
            <c:bubble3D val="0"/>
            <c:spPr>
              <a:solidFill>
                <a:schemeClr val="accent2">
                  <a:shade val="51000"/>
                </a:schemeClr>
              </a:solidFill>
              <a:ln w="19050">
                <a:solidFill>
                  <a:schemeClr val="lt1"/>
                </a:solidFill>
              </a:ln>
              <a:effectLst/>
            </c:spPr>
            <c:extLst>
              <c:ext xmlns:c16="http://schemas.microsoft.com/office/drawing/2014/chart" uri="{C3380CC4-5D6E-409C-BE32-E72D297353CC}">
                <c16:uniqueId val="{00000021-515F-458C-8F09-64D6CAED2AAE}"/>
              </c:ext>
            </c:extLst>
          </c:dPt>
          <c:dPt>
            <c:idx val="17"/>
            <c:bubble3D val="0"/>
            <c:spPr>
              <a:solidFill>
                <a:schemeClr val="accent2">
                  <a:shade val="44000"/>
                </a:schemeClr>
              </a:solidFill>
              <a:ln w="19050">
                <a:solidFill>
                  <a:schemeClr val="lt1"/>
                </a:solidFill>
              </a:ln>
              <a:effectLst/>
            </c:spPr>
            <c:extLst>
              <c:ext xmlns:c16="http://schemas.microsoft.com/office/drawing/2014/chart" uri="{C3380CC4-5D6E-409C-BE32-E72D297353CC}">
                <c16:uniqueId val="{00000023-515F-458C-8F09-64D6CAED2AAE}"/>
              </c:ext>
            </c:extLst>
          </c:dPt>
          <c:dPt>
            <c:idx val="18"/>
            <c:bubble3D val="0"/>
            <c:spPr>
              <a:solidFill>
                <a:schemeClr val="bg1">
                  <a:lumMod val="50000"/>
                </a:schemeClr>
              </a:solidFill>
              <a:ln w="19050">
                <a:solidFill>
                  <a:schemeClr val="lt1"/>
                </a:solidFill>
              </a:ln>
              <a:effectLst/>
            </c:spPr>
            <c:extLst>
              <c:ext xmlns:c16="http://schemas.microsoft.com/office/drawing/2014/chart" uri="{C3380CC4-5D6E-409C-BE32-E72D297353CC}">
                <c16:uniqueId val="{00000025-515F-458C-8F09-64D6CAED2AAE}"/>
              </c:ext>
            </c:extLst>
          </c:dPt>
          <c:dLbls>
            <c:dLbl>
              <c:idx val="0"/>
              <c:delete val="1"/>
              <c:extLst>
                <c:ext xmlns:c15="http://schemas.microsoft.com/office/drawing/2012/chart" uri="{CE6537A1-D6FC-4f65-9D91-7224C49458BB}"/>
                <c:ext xmlns:c16="http://schemas.microsoft.com/office/drawing/2014/chart" uri="{C3380CC4-5D6E-409C-BE32-E72D297353CC}">
                  <c16:uniqueId val="{00000001-515F-458C-8F09-64D6CAED2AAE}"/>
                </c:ext>
              </c:extLst>
            </c:dLbl>
            <c:dLbl>
              <c:idx val="1"/>
              <c:delete val="1"/>
              <c:extLst>
                <c:ext xmlns:c15="http://schemas.microsoft.com/office/drawing/2012/chart" uri="{CE6537A1-D6FC-4f65-9D91-7224C49458BB}"/>
                <c:ext xmlns:c16="http://schemas.microsoft.com/office/drawing/2014/chart" uri="{C3380CC4-5D6E-409C-BE32-E72D297353CC}">
                  <c16:uniqueId val="{00000003-515F-458C-8F09-64D6CAED2AAE}"/>
                </c:ext>
              </c:extLst>
            </c:dLbl>
            <c:dLbl>
              <c:idx val="2"/>
              <c:layout>
                <c:manualLayout>
                  <c:x val="-8.495725317284121E-2"/>
                  <c:y val="0.16303222415551441"/>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5-515F-458C-8F09-64D6CAED2AAE}"/>
                </c:ext>
              </c:extLst>
            </c:dLbl>
            <c:dLbl>
              <c:idx val="3"/>
              <c:layout>
                <c:manualLayout>
                  <c:x val="-9.8762972077865163E-2"/>
                  <c:y val="0.10739511458188433"/>
                </c:manualLayout>
              </c:layout>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0.11494389174407089"/>
                      <c:h val="8.2291207209669773E-2"/>
                    </c:manualLayout>
                  </c15:layout>
                </c:ext>
                <c:ext xmlns:c16="http://schemas.microsoft.com/office/drawing/2014/chart" uri="{C3380CC4-5D6E-409C-BE32-E72D297353CC}">
                  <c16:uniqueId val="{00000007-515F-458C-8F09-64D6CAED2AAE}"/>
                </c:ext>
              </c:extLst>
            </c:dLbl>
            <c:dLbl>
              <c:idx val="4"/>
              <c:delete val="1"/>
              <c:extLst>
                <c:ext xmlns:c15="http://schemas.microsoft.com/office/drawing/2012/chart" uri="{CE6537A1-D6FC-4f65-9D91-7224C49458BB}"/>
                <c:ext xmlns:c16="http://schemas.microsoft.com/office/drawing/2014/chart" uri="{C3380CC4-5D6E-409C-BE32-E72D297353CC}">
                  <c16:uniqueId val="{00000009-515F-458C-8F09-64D6CAED2AAE}"/>
                </c:ext>
              </c:extLst>
            </c:dLbl>
            <c:dLbl>
              <c:idx val="5"/>
              <c:delete val="1"/>
              <c:extLst>
                <c:ext xmlns:c15="http://schemas.microsoft.com/office/drawing/2012/chart" uri="{CE6537A1-D6FC-4f65-9D91-7224C49458BB}"/>
                <c:ext xmlns:c16="http://schemas.microsoft.com/office/drawing/2014/chart" uri="{C3380CC4-5D6E-409C-BE32-E72D297353CC}">
                  <c16:uniqueId val="{0000000B-515F-458C-8F09-64D6CAED2AAE}"/>
                </c:ext>
              </c:extLst>
            </c:dLbl>
            <c:dLbl>
              <c:idx val="6"/>
              <c:delete val="1"/>
              <c:extLst>
                <c:ext xmlns:c15="http://schemas.microsoft.com/office/drawing/2012/chart" uri="{CE6537A1-D6FC-4f65-9D91-7224C49458BB}"/>
                <c:ext xmlns:c16="http://schemas.microsoft.com/office/drawing/2014/chart" uri="{C3380CC4-5D6E-409C-BE32-E72D297353CC}">
                  <c16:uniqueId val="{0000000D-515F-458C-8F09-64D6CAED2AAE}"/>
                </c:ext>
              </c:extLst>
            </c:dLbl>
            <c:dLbl>
              <c:idx val="7"/>
              <c:layout>
                <c:manualLayout>
                  <c:x val="-0.13593849896450025"/>
                  <c:y val="4.4367889873322304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F-515F-458C-8F09-64D6CAED2AAE}"/>
                </c:ext>
              </c:extLst>
            </c:dLbl>
            <c:dLbl>
              <c:idx val="8"/>
              <c:delete val="1"/>
              <c:extLst>
                <c:ext xmlns:c15="http://schemas.microsoft.com/office/drawing/2012/chart" uri="{CE6537A1-D6FC-4f65-9D91-7224C49458BB}"/>
                <c:ext xmlns:c16="http://schemas.microsoft.com/office/drawing/2014/chart" uri="{C3380CC4-5D6E-409C-BE32-E72D297353CC}">
                  <c16:uniqueId val="{00000011-515F-458C-8F09-64D6CAED2AAE}"/>
                </c:ext>
              </c:extLst>
            </c:dLbl>
            <c:dLbl>
              <c:idx val="9"/>
              <c:delete val="1"/>
              <c:extLst>
                <c:ext xmlns:c15="http://schemas.microsoft.com/office/drawing/2012/chart" uri="{CE6537A1-D6FC-4f65-9D91-7224C49458BB}"/>
                <c:ext xmlns:c16="http://schemas.microsoft.com/office/drawing/2014/chart" uri="{C3380CC4-5D6E-409C-BE32-E72D297353CC}">
                  <c16:uniqueId val="{00000013-515F-458C-8F09-64D6CAED2AAE}"/>
                </c:ext>
              </c:extLst>
            </c:dLbl>
            <c:dLbl>
              <c:idx val="10"/>
              <c:delete val="1"/>
              <c:extLst>
                <c:ext xmlns:c15="http://schemas.microsoft.com/office/drawing/2012/chart" uri="{CE6537A1-D6FC-4f65-9D91-7224C49458BB}"/>
                <c:ext xmlns:c16="http://schemas.microsoft.com/office/drawing/2014/chart" uri="{C3380CC4-5D6E-409C-BE32-E72D297353CC}">
                  <c16:uniqueId val="{00000015-515F-458C-8F09-64D6CAED2AAE}"/>
                </c:ext>
              </c:extLst>
            </c:dLbl>
            <c:dLbl>
              <c:idx val="11"/>
              <c:layout>
                <c:manualLayout>
                  <c:x val="-0.11365967236089219"/>
                  <c:y val="-0.21245913988271259"/>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7-515F-458C-8F09-64D6CAED2AAE}"/>
                </c:ext>
              </c:extLst>
            </c:dLbl>
            <c:dLbl>
              <c:idx val="12"/>
              <c:layout>
                <c:manualLayout>
                  <c:x val="6.8855294257569297E-2"/>
                  <c:y val="-0.10521607732168198"/>
                </c:manualLayout>
              </c:layout>
              <c:dLblPos val="bestFit"/>
              <c:showLegendKey val="0"/>
              <c:showVal val="1"/>
              <c:showCatName val="1"/>
              <c:showSerName val="0"/>
              <c:showPercent val="0"/>
              <c:showBubbleSize val="0"/>
              <c:separator>
</c:separator>
              <c:extLst>
                <c:ext xmlns:c15="http://schemas.microsoft.com/office/drawing/2012/chart" uri="{CE6537A1-D6FC-4f65-9D91-7224C49458BB}">
                  <c15:layout>
                    <c:manualLayout>
                      <c:w val="9.0743161121493915E-2"/>
                      <c:h val="8.2288824526406013E-2"/>
                    </c:manualLayout>
                  </c15:layout>
                </c:ext>
                <c:ext xmlns:c16="http://schemas.microsoft.com/office/drawing/2014/chart" uri="{C3380CC4-5D6E-409C-BE32-E72D297353CC}">
                  <c16:uniqueId val="{00000019-515F-458C-8F09-64D6CAED2AAE}"/>
                </c:ext>
              </c:extLst>
            </c:dLbl>
            <c:dLbl>
              <c:idx val="13"/>
              <c:layout>
                <c:manualLayout>
                  <c:x val="0.1052845823909867"/>
                  <c:y val="-0.18699035036519088"/>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B-515F-458C-8F09-64D6CAED2AAE}"/>
                </c:ext>
              </c:extLst>
            </c:dLbl>
            <c:dLbl>
              <c:idx val="14"/>
              <c:layout>
                <c:manualLayout>
                  <c:x val="0.21366177358016597"/>
                  <c:y val="3.3880448976240193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D-515F-458C-8F09-64D6CAED2AAE}"/>
                </c:ext>
              </c:extLst>
            </c:dLbl>
            <c:dLbl>
              <c:idx val="15"/>
              <c:layout>
                <c:manualLayout>
                  <c:x val="0.1128349971493621"/>
                  <c:y val="0.14885933782275113"/>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1F-515F-458C-8F09-64D6CAED2AAE}"/>
                </c:ext>
              </c:extLst>
            </c:dLbl>
            <c:dLbl>
              <c:idx val="16"/>
              <c:layout>
                <c:manualLayout>
                  <c:x val="6.1652595968329602E-2"/>
                  <c:y val="7.5533148064991229E-2"/>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21-515F-458C-8F09-64D6CAED2AAE}"/>
                </c:ext>
              </c:extLst>
            </c:dLbl>
            <c:dLbl>
              <c:idx val="17"/>
              <c:layout>
                <c:manualLayout>
                  <c:x val="6.9196403287861571E-2"/>
                  <c:y val="0.16405487934458618"/>
                </c:manualLayout>
              </c:layout>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23-515F-458C-8F09-64D6CAED2AAE}"/>
                </c:ext>
              </c:extLst>
            </c:dLbl>
            <c:dLbl>
              <c:idx val="18"/>
              <c:delete val="1"/>
              <c:extLst>
                <c:ext xmlns:c15="http://schemas.microsoft.com/office/drawing/2012/chart" uri="{CE6537A1-D6FC-4f65-9D91-7224C49458BB}"/>
                <c:ext xmlns:c16="http://schemas.microsoft.com/office/drawing/2014/chart" uri="{C3380CC4-5D6E-409C-BE32-E72D297353CC}">
                  <c16:uniqueId val="{00000025-515F-458C-8F09-64D6CAED2AAE}"/>
                </c:ext>
              </c:extLst>
            </c:dLbl>
            <c:spPr>
              <a:noFill/>
              <a:ln>
                <a:noFill/>
              </a:ln>
              <a:effectLst/>
            </c:spPr>
            <c:txPr>
              <a:bodyPr rot="0" spcFirstLastPara="1" vertOverflow="clip" horzOverflow="clip" vert="horz" wrap="none" lIns="38100" tIns="19050" rIns="38100" bIns="19050" anchor="ctr" anchorCtr="1">
                <a:spAutoFit/>
              </a:bodyPr>
              <a:lstStyle/>
              <a:p>
                <a:pPr>
                  <a:defRPr sz="800" b="1" i="0" u="none" strike="noStrike" kern="1200" baseline="0">
                    <a:ln w="3175">
                      <a:noFill/>
                    </a:ln>
                    <a:solidFill>
                      <a:schemeClr val="accent1">
                        <a:lumMod val="75000"/>
                      </a:schemeClr>
                    </a:solidFill>
                    <a:effectLst>
                      <a:glow rad="152400">
                        <a:schemeClr val="bg1"/>
                      </a:glow>
                    </a:effectLst>
                    <a:latin typeface="+mn-lt"/>
                    <a:ea typeface="+mn-ea"/>
                    <a:cs typeface="+mn-cs"/>
                  </a:defRPr>
                </a:pPr>
                <a:endParaRPr lang="ja-JP"/>
              </a:p>
            </c:txPr>
            <c:dLblPos val="bestFit"/>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15:spPr xmlns:c15="http://schemas.microsoft.com/office/drawing/2012/chart">
                  <a:prstGeom prst="rect">
                    <a:avLst/>
                  </a:prstGeom>
                  <a:noFill/>
                  <a:ln>
                    <a:noFill/>
                  </a:ln>
                </c15:spPr>
              </c:ext>
            </c:extLst>
          </c:dLbls>
          <c:cat>
            <c:strRef>
              <c:f>'【本】2.発地別の延べ宿泊者数（構成比）_P26'!$O$7:$O$25</c:f>
              <c:strCache>
                <c:ptCount val="18"/>
                <c:pt idx="2">
                  <c:v>東京都</c:v>
                </c:pt>
                <c:pt idx="3">
                  <c:v>神奈川県</c:v>
                </c:pt>
                <c:pt idx="7">
                  <c:v>大阪府</c:v>
                </c:pt>
                <c:pt idx="11">
                  <c:v>福岡県</c:v>
                </c:pt>
                <c:pt idx="12">
                  <c:v>佐賀県</c:v>
                </c:pt>
                <c:pt idx="13">
                  <c:v>長崎県</c:v>
                </c:pt>
                <c:pt idx="14">
                  <c:v>熊本県</c:v>
                </c:pt>
                <c:pt idx="15">
                  <c:v>大分県</c:v>
                </c:pt>
                <c:pt idx="16">
                  <c:v>宮崎県</c:v>
                </c:pt>
                <c:pt idx="17">
                  <c:v>鹿児島県</c:v>
                </c:pt>
              </c:strCache>
            </c:strRef>
          </c:cat>
          <c:val>
            <c:numRef>
              <c:f>'【本】2.発地別の延べ宿泊者数（構成比）_P26'!$Q$7:$Q$25</c:f>
              <c:numCache>
                <c:formatCode>0.0%</c:formatCode>
                <c:ptCount val="19"/>
                <c:pt idx="0">
                  <c:v>4.3449908394503191E-3</c:v>
                </c:pt>
                <c:pt idx="1">
                  <c:v>4.6387972568513033E-3</c:v>
                </c:pt>
                <c:pt idx="2">
                  <c:v>7.1055768279894807E-2</c:v>
                </c:pt>
                <c:pt idx="3">
                  <c:v>3.3785349331052948E-2</c:v>
                </c:pt>
                <c:pt idx="4">
                  <c:v>3.4919967609633985E-2</c:v>
                </c:pt>
                <c:pt idx="5">
                  <c:v>6.5998953762513649E-3</c:v>
                </c:pt>
                <c:pt idx="6">
                  <c:v>3.4943854310235688E-2</c:v>
                </c:pt>
                <c:pt idx="7">
                  <c:v>3.1731093079306237E-2</c:v>
                </c:pt>
                <c:pt idx="8">
                  <c:v>3.8362041166339816E-2</c:v>
                </c:pt>
                <c:pt idx="9">
                  <c:v>3.5538633155218172E-2</c:v>
                </c:pt>
                <c:pt idx="10">
                  <c:v>7.1994515613541844E-3</c:v>
                </c:pt>
                <c:pt idx="11">
                  <c:v>0.2413177814987949</c:v>
                </c:pt>
                <c:pt idx="12">
                  <c:v>2.1311714276842083E-2</c:v>
                </c:pt>
                <c:pt idx="13">
                  <c:v>2.8910073738244758E-2</c:v>
                </c:pt>
                <c:pt idx="14">
                  <c:v>0.28109630401081592</c:v>
                </c:pt>
                <c:pt idx="15">
                  <c:v>2.8941126449026976E-2</c:v>
                </c:pt>
                <c:pt idx="16">
                  <c:v>3.2591014300967648E-2</c:v>
                </c:pt>
                <c:pt idx="17">
                  <c:v>5.2842159071093985E-2</c:v>
                </c:pt>
                <c:pt idx="18">
                  <c:v>9.8699846886249141E-3</c:v>
                </c:pt>
              </c:numCache>
            </c:numRef>
          </c:val>
          <c:extLst>
            <c:ext xmlns:c16="http://schemas.microsoft.com/office/drawing/2014/chart" uri="{C3380CC4-5D6E-409C-BE32-E72D297353CC}">
              <c16:uniqueId val="{00000026-515F-458C-8F09-64D6CAED2AAE}"/>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extLst/>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55021367521354E-2"/>
          <c:y val="5.8210462287104622E-2"/>
          <c:w val="0.91735224358974354"/>
          <c:h val="0.89321025952960265"/>
        </c:manualLayout>
      </c:layout>
      <c:barChart>
        <c:barDir val="col"/>
        <c:grouping val="stacked"/>
        <c:varyColors val="0"/>
        <c:ser>
          <c:idx val="2"/>
          <c:order val="0"/>
          <c:tx>
            <c:strRef>
              <c:f>'【本】3.国籍別（10年）グラフ1 _P32'!$S$7</c:f>
              <c:strCache>
                <c:ptCount val="1"/>
                <c:pt idx="0">
                  <c:v>韓国</c:v>
                </c:pt>
              </c:strCache>
            </c:strRef>
          </c:tx>
          <c:spPr>
            <a:solidFill>
              <a:schemeClr val="accent1">
                <a:lumMod val="75000"/>
              </a:schemeClr>
            </a:solidFill>
            <a:ln w="9525" cap="flat" cmpd="sng" algn="ctr">
              <a:solidFill>
                <a:schemeClr val="lt1">
                  <a:alpha val="50000"/>
                </a:schemeClr>
              </a:solidFill>
              <a:round/>
            </a:ln>
            <a:effectLst/>
          </c:spPr>
          <c:invertIfNegative val="0"/>
          <c:dLbls>
            <c:dLbl>
              <c:idx val="7"/>
              <c:delete val="1"/>
              <c:extLst>
                <c:ext xmlns:c15="http://schemas.microsoft.com/office/drawing/2012/chart" uri="{CE6537A1-D6FC-4f65-9D91-7224C49458BB}"/>
                <c:ext xmlns:c16="http://schemas.microsoft.com/office/drawing/2014/chart" uri="{C3380CC4-5D6E-409C-BE32-E72D297353CC}">
                  <c16:uniqueId val="{00000000-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2-538A-488D-87B0-D717E2176913}"/>
                </c:ext>
              </c:extLst>
            </c:dLbl>
            <c:dLbl>
              <c:idx val="9"/>
              <c:delete val="1"/>
              <c:extLst>
                <c:ext xmlns:c15="http://schemas.microsoft.com/office/drawing/2012/chart" uri="{CE6537A1-D6FC-4f65-9D91-7224C49458BB}"/>
                <c:ext xmlns:c16="http://schemas.microsoft.com/office/drawing/2014/chart" uri="{C3380CC4-5D6E-409C-BE32-E72D297353CC}">
                  <c16:uniqueId val="{00000006-8056-4234-815E-CF37E0DD501D}"/>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'【本】3.国籍別（10年）グラフ1 _P32'!$T$7:$AC$7</c:f>
              <c:numCache>
                <c:formatCode>#,##0.0,;[Red]\-#,##0.0,</c:formatCode>
                <c:ptCount val="10"/>
                <c:pt idx="0">
                  <c:v>221570</c:v>
                </c:pt>
                <c:pt idx="1">
                  <c:v>191430</c:v>
                </c:pt>
                <c:pt idx="2">
                  <c:v>257460</c:v>
                </c:pt>
                <c:pt idx="3">
                  <c:v>146320</c:v>
                </c:pt>
                <c:pt idx="4">
                  <c:v>221930</c:v>
                </c:pt>
                <c:pt idx="5">
                  <c:v>330120</c:v>
                </c:pt>
                <c:pt idx="6">
                  <c:v>249360</c:v>
                </c:pt>
                <c:pt idx="7">
                  <c:v>10940</c:v>
                </c:pt>
                <c:pt idx="8">
                  <c:v>390</c:v>
                </c:pt>
                <c:pt idx="9">
                  <c:v>23100</c:v>
                </c:pt>
              </c:numCache>
            </c:numRef>
          </c:val>
          <c:extLst>
            <c:ext xmlns:c16="http://schemas.microsoft.com/office/drawing/2014/chart" uri="{C3380CC4-5D6E-409C-BE32-E72D297353CC}">
              <c16:uniqueId val="{00000000-0EC0-4A59-A979-9358D6998D48}"/>
            </c:ext>
          </c:extLst>
        </c:ser>
        <c:ser>
          <c:idx val="3"/>
          <c:order val="1"/>
          <c:tx>
            <c:strRef>
              <c:f>'【本】3.国籍別（10年）グラフ1 _P32'!$S$8</c:f>
              <c:strCache>
                <c:ptCount val="1"/>
                <c:pt idx="0">
                  <c:v>中国</c:v>
                </c:pt>
              </c:strCache>
            </c:strRef>
          </c:tx>
          <c:spPr>
            <a:solidFill>
              <a:schemeClr val="accent1"/>
            </a:solidFill>
            <a:ln w="9525" cap="flat" cmpd="sng" algn="ctr">
              <a:solidFill>
                <a:schemeClr val="lt1">
                  <a:alpha val="50000"/>
                </a:schemeClr>
              </a:solidFill>
              <a:round/>
            </a:ln>
            <a:effectLst/>
          </c:spPr>
          <c:invertIfNegative val="0"/>
          <c:dLbls>
            <c:dLbl>
              <c:idx val="1"/>
              <c:layout>
                <c:manualLayout>
                  <c:x val="2.5445654956197228E-17"/>
                  <c:y val="5.339661322520589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EC0-4A59-A979-9358D6998D48}"/>
                </c:ext>
              </c:extLst>
            </c:dLbl>
            <c:dLbl>
              <c:idx val="2"/>
              <c:layout>
                <c:manualLayout>
                  <c:x val="0"/>
                  <c:y val="8.0094919837807865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EC0-4A59-A979-9358D6998D48}"/>
                </c:ext>
              </c:extLst>
            </c:dLbl>
            <c:dLbl>
              <c:idx val="3"/>
              <c:layout>
                <c:manualLayout>
                  <c:x val="-5.0891309912394455E-17"/>
                  <c:y val="1.0679322645041178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EC0-4A59-A979-9358D6998D48}"/>
                </c:ext>
              </c:extLst>
            </c:dLbl>
            <c:dLbl>
              <c:idx val="4"/>
              <c:layout>
                <c:manualLayout>
                  <c:x val="0"/>
                  <c:y val="5.339661322520589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EC0-4A59-A979-9358D6998D48}"/>
                </c:ext>
              </c:extLst>
            </c:dLbl>
            <c:dLbl>
              <c:idx val="7"/>
              <c:delete val="1"/>
              <c:extLst>
                <c:ext xmlns:c15="http://schemas.microsoft.com/office/drawing/2012/chart" uri="{CE6537A1-D6FC-4f65-9D91-7224C49458BB}"/>
                <c:ext xmlns:c16="http://schemas.microsoft.com/office/drawing/2014/chart" uri="{C3380CC4-5D6E-409C-BE32-E72D297353CC}">
                  <c16:uniqueId val="{00000004-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3-538A-488D-87B0-D717E2176913}"/>
                </c:ext>
              </c:extLst>
            </c:dLbl>
            <c:dLbl>
              <c:idx val="9"/>
              <c:delete val="1"/>
              <c:extLst>
                <c:ext xmlns:c15="http://schemas.microsoft.com/office/drawing/2012/chart" uri="{CE6537A1-D6FC-4f65-9D91-7224C49458BB}"/>
                <c:ext xmlns:c16="http://schemas.microsoft.com/office/drawing/2014/chart" uri="{C3380CC4-5D6E-409C-BE32-E72D297353CC}">
                  <c16:uniqueId val="{00000007-8056-4234-815E-CF37E0DD501D}"/>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'【本】3.国籍別（10年）グラフ1 _P32'!$T$8:$AC$8</c:f>
              <c:numCache>
                <c:formatCode>#,##0.0,;[Red]\-#,##0.0,</c:formatCode>
                <c:ptCount val="10"/>
                <c:pt idx="0">
                  <c:v>25210</c:v>
                </c:pt>
                <c:pt idx="1">
                  <c:v>34890</c:v>
                </c:pt>
                <c:pt idx="2">
                  <c:v>106180</c:v>
                </c:pt>
                <c:pt idx="3">
                  <c:v>80270</c:v>
                </c:pt>
                <c:pt idx="4">
                  <c:v>86710</c:v>
                </c:pt>
                <c:pt idx="5">
                  <c:v>110020</c:v>
                </c:pt>
                <c:pt idx="6">
                  <c:v>133170</c:v>
                </c:pt>
                <c:pt idx="7">
                  <c:v>19730</c:v>
                </c:pt>
                <c:pt idx="8">
                  <c:v>1100</c:v>
                </c:pt>
                <c:pt idx="9">
                  <c:v>3100</c:v>
                </c:pt>
              </c:numCache>
            </c:numRef>
          </c:val>
          <c:extLst>
            <c:ext xmlns:c16="http://schemas.microsoft.com/office/drawing/2014/chart" uri="{C3380CC4-5D6E-409C-BE32-E72D297353CC}">
              <c16:uniqueId val="{00000005-0EC0-4A59-A979-9358D6998D48}"/>
            </c:ext>
          </c:extLst>
        </c:ser>
        <c:ser>
          <c:idx val="4"/>
          <c:order val="2"/>
          <c:tx>
            <c:strRef>
              <c:f>'【本】3.国籍別（10年）グラフ1 _P32'!$S$9</c:f>
              <c:strCache>
                <c:ptCount val="1"/>
                <c:pt idx="0">
                  <c:v>香港</c:v>
                </c:pt>
              </c:strCache>
            </c:strRef>
          </c:tx>
          <c:spPr>
            <a:solidFill>
              <a:schemeClr val="accent1">
                <a:lumMod val="60000"/>
                <a:lumOff val="40000"/>
              </a:schemeClr>
            </a:solidFill>
            <a:ln w="9525" cap="flat" cmpd="sng" algn="ctr">
              <a:solidFill>
                <a:schemeClr val="lt1">
                  <a:alpha val="50000"/>
                </a:schemeClr>
              </a:solidFill>
              <a:round/>
            </a:ln>
            <a:effectLst/>
          </c:spPr>
          <c:invertIfNegative val="0"/>
          <c:dLbls>
            <c:dLbl>
              <c:idx val="0"/>
              <c:layout>
                <c:manualLayout>
                  <c:x val="2.4983295290091467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EC0-4A59-A979-9358D6998D48}"/>
                </c:ext>
              </c:extLst>
            </c:dLbl>
            <c:dLbl>
              <c:idx val="1"/>
              <c:layout>
                <c:manualLayout>
                  <c:x val="5.2124282609547375E-5"/>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EC0-4A59-A979-9358D6998D48}"/>
                </c:ext>
              </c:extLst>
            </c:dLbl>
            <c:dLbl>
              <c:idx val="2"/>
              <c:layout>
                <c:manualLayout>
                  <c:x val="-3.8748010196637394E-5"/>
                  <c:y val="2.669876939539768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0EC0-4A59-A979-9358D6998D48}"/>
                </c:ext>
              </c:extLst>
            </c:dLbl>
            <c:dLbl>
              <c:idx val="7"/>
              <c:delete val="1"/>
              <c:extLst>
                <c:ext xmlns:c15="http://schemas.microsoft.com/office/drawing/2012/chart" uri="{CE6537A1-D6FC-4f65-9D91-7224C49458BB}"/>
                <c:ext xmlns:c16="http://schemas.microsoft.com/office/drawing/2014/chart" uri="{C3380CC4-5D6E-409C-BE32-E72D297353CC}">
                  <c16:uniqueId val="{00000003-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4-538A-488D-87B0-D717E2176913}"/>
                </c:ext>
              </c:extLst>
            </c:dLbl>
            <c:dLbl>
              <c:idx val="9"/>
              <c:delete val="1"/>
              <c:extLst>
                <c:ext xmlns:c15="http://schemas.microsoft.com/office/drawing/2012/chart" uri="{CE6537A1-D6FC-4f65-9D91-7224C49458BB}"/>
                <c:ext xmlns:c16="http://schemas.microsoft.com/office/drawing/2014/chart" uri="{C3380CC4-5D6E-409C-BE32-E72D297353CC}">
                  <c16:uniqueId val="{00000008-8056-4234-815E-CF37E0DD501D}"/>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'【本】3.国籍別（10年）グラフ1 _P32'!$T$9:$AC$9</c:f>
              <c:numCache>
                <c:formatCode>#,##0.0,;[Red]\-#,##0.0,</c:formatCode>
                <c:ptCount val="10"/>
                <c:pt idx="0">
                  <c:v>29470</c:v>
                </c:pt>
                <c:pt idx="1">
                  <c:v>46320</c:v>
                </c:pt>
                <c:pt idx="2">
                  <c:v>82120</c:v>
                </c:pt>
                <c:pt idx="3">
                  <c:v>61330</c:v>
                </c:pt>
                <c:pt idx="4">
                  <c:v>86230</c:v>
                </c:pt>
                <c:pt idx="5">
                  <c:v>121710</c:v>
                </c:pt>
                <c:pt idx="6">
                  <c:v>100370</c:v>
                </c:pt>
                <c:pt idx="7">
                  <c:v>17430</c:v>
                </c:pt>
                <c:pt idx="8">
                  <c:v>70</c:v>
                </c:pt>
                <c:pt idx="9">
                  <c:v>7220</c:v>
                </c:pt>
              </c:numCache>
            </c:numRef>
          </c:val>
          <c:extLst>
            <c:ext xmlns:c16="http://schemas.microsoft.com/office/drawing/2014/chart" uri="{C3380CC4-5D6E-409C-BE32-E72D297353CC}">
              <c16:uniqueId val="{00000009-0EC0-4A59-A979-9358D6998D48}"/>
            </c:ext>
          </c:extLst>
        </c:ser>
        <c:ser>
          <c:idx val="5"/>
          <c:order val="3"/>
          <c:tx>
            <c:strRef>
              <c:f>'【本】3.国籍別（10年）グラフ1 _P32'!$S$10</c:f>
              <c:strCache>
                <c:ptCount val="1"/>
                <c:pt idx="0">
                  <c:v>台湾</c:v>
                </c:pt>
              </c:strCache>
            </c:strRef>
          </c:tx>
          <c:spPr>
            <a:solidFill>
              <a:schemeClr val="accent1">
                <a:lumMod val="40000"/>
                <a:lumOff val="60000"/>
              </a:schemeClr>
            </a:solidFill>
            <a:ln w="9525" cap="flat" cmpd="sng" algn="ctr">
              <a:solidFill>
                <a:schemeClr val="lt1">
                  <a:alpha val="50000"/>
                </a:schemeClr>
              </a:solidFill>
              <a:round/>
            </a:ln>
            <a:effectLst/>
          </c:spPr>
          <c:invertIfNegative val="0"/>
          <c:dLbls>
            <c:dLbl>
              <c:idx val="1"/>
              <c:layout>
                <c:manualLayout>
                  <c:x val="-2.5445654956197228E-17"/>
                  <c:y val="5.339661322520589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0EC0-4A59-A979-9358D6998D48}"/>
                </c:ext>
              </c:extLst>
            </c:dLbl>
            <c:dLbl>
              <c:idx val="2"/>
              <c:layout>
                <c:manualLayout>
                  <c:x val="0"/>
                  <c:y val="5.339661322520589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EC0-4A59-A979-9358D6998D48}"/>
                </c:ext>
              </c:extLst>
            </c:dLbl>
            <c:dLbl>
              <c:idx val="7"/>
              <c:delete val="1"/>
              <c:extLst>
                <c:ext xmlns:c15="http://schemas.microsoft.com/office/drawing/2012/chart" uri="{CE6537A1-D6FC-4f65-9D91-7224C49458BB}"/>
                <c:ext xmlns:c16="http://schemas.microsoft.com/office/drawing/2014/chart" uri="{C3380CC4-5D6E-409C-BE32-E72D297353CC}">
                  <c16:uniqueId val="{00000001-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5-538A-488D-87B0-D717E2176913}"/>
                </c:ext>
              </c:extLst>
            </c:dLbl>
            <c:dLbl>
              <c:idx val="9"/>
              <c:delete val="1"/>
              <c:extLst>
                <c:ext xmlns:c15="http://schemas.microsoft.com/office/drawing/2012/chart" uri="{CE6537A1-D6FC-4f65-9D91-7224C49458BB}"/>
                <c:ext xmlns:c16="http://schemas.microsoft.com/office/drawing/2014/chart" uri="{C3380CC4-5D6E-409C-BE32-E72D297353CC}">
                  <c16:uniqueId val="{00000009-8056-4234-815E-CF37E0DD501D}"/>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'【本】3.国籍別（10年）グラフ1 _P32'!$T$10:$AC$10</c:f>
              <c:numCache>
                <c:formatCode>#,##0.0,;[Red]\-#,##0.0,</c:formatCode>
                <c:ptCount val="10"/>
                <c:pt idx="0">
                  <c:v>79280</c:v>
                </c:pt>
                <c:pt idx="1">
                  <c:v>95520</c:v>
                </c:pt>
                <c:pt idx="2">
                  <c:v>149320</c:v>
                </c:pt>
                <c:pt idx="3">
                  <c:v>122840</c:v>
                </c:pt>
                <c:pt idx="4">
                  <c:v>214920</c:v>
                </c:pt>
                <c:pt idx="5">
                  <c:v>219020</c:v>
                </c:pt>
                <c:pt idx="6">
                  <c:v>210230</c:v>
                </c:pt>
                <c:pt idx="7">
                  <c:v>24130</c:v>
                </c:pt>
                <c:pt idx="8">
                  <c:v>130</c:v>
                </c:pt>
                <c:pt idx="9">
                  <c:v>10330</c:v>
                </c:pt>
              </c:numCache>
            </c:numRef>
          </c:val>
          <c:extLst>
            <c:ext xmlns:c16="http://schemas.microsoft.com/office/drawing/2014/chart" uri="{C3380CC4-5D6E-409C-BE32-E72D297353CC}">
              <c16:uniqueId val="{0000000C-0EC0-4A59-A979-9358D6998D48}"/>
            </c:ext>
          </c:extLst>
        </c:ser>
        <c:ser>
          <c:idx val="6"/>
          <c:order val="4"/>
          <c:tx>
            <c:strRef>
              <c:f>'【本】3.国籍別（10年）グラフ1 _P32'!$S$11</c:f>
              <c:strCache>
                <c:ptCount val="1"/>
                <c:pt idx="0">
                  <c:v>欧米豪露</c:v>
                </c:pt>
              </c:strCache>
            </c:strRef>
          </c:tx>
          <c:spPr>
            <a:solidFill>
              <a:schemeClr val="accent2">
                <a:lumMod val="60000"/>
                <a:lumOff val="40000"/>
              </a:schemeClr>
            </a:solidFill>
            <a:ln w="9525" cap="flat" cmpd="sng" algn="ctr">
              <a:solidFill>
                <a:schemeClr val="lt1">
                  <a:alpha val="50000"/>
                </a:schemeClr>
              </a:solidFill>
              <a:round/>
            </a:ln>
            <a:effectLst/>
          </c:spPr>
          <c:invertIfNegative val="0"/>
          <c:dLbls>
            <c:dLbl>
              <c:idx val="0"/>
              <c:layout>
                <c:manualLayout>
                  <c:x val="2.6371256139540993E-2"/>
                  <c:y val="-9.7892660048515082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0EC0-4A59-A979-9358D6998D48}"/>
                </c:ext>
              </c:extLst>
            </c:dLbl>
            <c:dLbl>
              <c:idx val="2"/>
              <c:layout>
                <c:manualLayout>
                  <c:x val="0"/>
                  <c:y val="-5.339661322520491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0EC0-4A59-A979-9358D6998D48}"/>
                </c:ext>
              </c:extLst>
            </c:dLbl>
            <c:dLbl>
              <c:idx val="3"/>
              <c:layout>
                <c:manualLayout>
                  <c:x val="0"/>
                  <c:y val="1.0679322645041081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0EC0-4A59-A979-9358D6998D48}"/>
                </c:ext>
              </c:extLst>
            </c:dLbl>
            <c:dLbl>
              <c:idx val="4"/>
              <c:layout>
                <c:manualLayout>
                  <c:x val="0"/>
                  <c:y val="2.8389439763536689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0EC0-4A59-A979-9358D6998D48}"/>
                </c:ext>
              </c:extLst>
            </c:dLbl>
            <c:dLbl>
              <c:idx val="5"/>
              <c:layout>
                <c:manualLayout>
                  <c:x val="0"/>
                  <c:y val="2.754260146283173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0EC0-4A59-A979-9358D6998D48}"/>
                </c:ext>
              </c:extLst>
            </c:dLbl>
            <c:dLbl>
              <c:idx val="6"/>
              <c:layout>
                <c:manualLayout>
                  <c:x val="0"/>
                  <c:y val="5.339661322520589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0EC0-4A59-A979-9358D6998D48}"/>
                </c:ext>
              </c:extLst>
            </c:dLbl>
            <c:dLbl>
              <c:idx val="7"/>
              <c:delete val="1"/>
              <c:extLst>
                <c:ext xmlns:c15="http://schemas.microsoft.com/office/drawing/2012/chart" uri="{CE6537A1-D6FC-4f65-9D91-7224C49458BB}"/>
                <c:ext xmlns:c16="http://schemas.microsoft.com/office/drawing/2014/chart" uri="{C3380CC4-5D6E-409C-BE32-E72D297353CC}">
                  <c16:uniqueId val="{00000013-0EC0-4A59-A979-9358D6998D48}"/>
                </c:ext>
              </c:extLst>
            </c:dLbl>
            <c:dLbl>
              <c:idx val="8"/>
              <c:delete val="1"/>
              <c:extLst>
                <c:ext xmlns:c15="http://schemas.microsoft.com/office/drawing/2012/chart" uri="{CE6537A1-D6FC-4f65-9D91-7224C49458BB}"/>
                <c:ext xmlns:c16="http://schemas.microsoft.com/office/drawing/2014/chart" uri="{C3380CC4-5D6E-409C-BE32-E72D297353CC}">
                  <c16:uniqueId val="{00000006-538A-488D-87B0-D717E2176913}"/>
                </c:ext>
              </c:extLst>
            </c:dLbl>
            <c:dLbl>
              <c:idx val="9"/>
              <c:delete val="1"/>
              <c:extLst>
                <c:ext xmlns:c15="http://schemas.microsoft.com/office/drawing/2012/chart" uri="{CE6537A1-D6FC-4f65-9D91-7224C49458BB}"/>
                <c:ext xmlns:c16="http://schemas.microsoft.com/office/drawing/2014/chart" uri="{C3380CC4-5D6E-409C-BE32-E72D297353CC}">
                  <c16:uniqueId val="{0000000A-8056-4234-815E-CF37E0DD501D}"/>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'【本】3.国籍別（10年）グラフ1 _P32'!$T$11:$AC$11</c:f>
              <c:numCache>
                <c:formatCode>#,##0.0,;[Red]\-#,##0.0,</c:formatCode>
                <c:ptCount val="10"/>
                <c:pt idx="0">
                  <c:v>18750</c:v>
                </c:pt>
                <c:pt idx="1">
                  <c:v>24220</c:v>
                </c:pt>
                <c:pt idx="2">
                  <c:v>29440</c:v>
                </c:pt>
                <c:pt idx="3">
                  <c:v>26590</c:v>
                </c:pt>
                <c:pt idx="4">
                  <c:v>36890</c:v>
                </c:pt>
                <c:pt idx="5">
                  <c:v>38040</c:v>
                </c:pt>
                <c:pt idx="6">
                  <c:v>65550</c:v>
                </c:pt>
                <c:pt idx="7">
                  <c:v>10200</c:v>
                </c:pt>
                <c:pt idx="8">
                  <c:v>1920</c:v>
                </c:pt>
                <c:pt idx="9">
                  <c:v>9500</c:v>
                </c:pt>
              </c:numCache>
            </c:numRef>
          </c:val>
          <c:extLst>
            <c:ext xmlns:c16="http://schemas.microsoft.com/office/drawing/2014/chart" uri="{C3380CC4-5D6E-409C-BE32-E72D297353CC}">
              <c16:uniqueId val="{00000014-0EC0-4A59-A979-9358D6998D48}"/>
            </c:ext>
          </c:extLst>
        </c:ser>
        <c:ser>
          <c:idx val="7"/>
          <c:order val="5"/>
          <c:tx>
            <c:strRef>
              <c:f>'【本】3.国籍別（10年）グラフ1 _P32'!$S$12</c:f>
              <c:strCache>
                <c:ptCount val="1"/>
                <c:pt idx="0">
                  <c:v>東南アジア・インド</c:v>
                </c:pt>
              </c:strCache>
            </c:strRef>
          </c:tx>
          <c:spPr>
            <a:solidFill>
              <a:schemeClr val="accent6">
                <a:lumMod val="40000"/>
                <a:lumOff val="60000"/>
              </a:schemeClr>
            </a:solidFill>
            <a:ln w="9525" cap="flat" cmpd="sng" algn="ctr">
              <a:solidFill>
                <a:schemeClr val="lt1">
                  <a:alpha val="50000"/>
                </a:schemeClr>
              </a:solidFill>
              <a:round/>
            </a:ln>
            <a:effectLst/>
          </c:spPr>
          <c:invertIfNegative val="0"/>
          <c:dLbls>
            <c:dLbl>
              <c:idx val="1"/>
              <c:layout>
                <c:manualLayout>
                  <c:x val="1.9919796676177571E-3"/>
                  <c:y val="-2.456558566483952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0EC0-4A59-A979-9358D6998D48}"/>
                </c:ext>
              </c:extLst>
            </c:dLbl>
            <c:dLbl>
              <c:idx val="2"/>
              <c:layout>
                <c:manualLayout>
                  <c:x val="-1.9767210706052353E-4"/>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0EC0-4A59-A979-9358D6998D48}"/>
                </c:ext>
              </c:extLst>
            </c:dLbl>
            <c:dLbl>
              <c:idx val="7"/>
              <c:delete val="1"/>
              <c:extLst>
                <c:ext xmlns:c15="http://schemas.microsoft.com/office/drawing/2012/chart" uri="{CE6537A1-D6FC-4f65-9D91-7224C49458BB}"/>
                <c:ext xmlns:c16="http://schemas.microsoft.com/office/drawing/2014/chart" uri="{C3380CC4-5D6E-409C-BE32-E72D297353CC}">
                  <c16:uniqueId val="{00000002-835A-4752-AB51-48B9B8F948D0}"/>
                </c:ext>
              </c:extLst>
            </c:dLbl>
            <c:dLbl>
              <c:idx val="8"/>
              <c:delete val="1"/>
              <c:extLst>
                <c:ext xmlns:c15="http://schemas.microsoft.com/office/drawing/2012/chart" uri="{CE6537A1-D6FC-4f65-9D91-7224C49458BB}"/>
                <c:ext xmlns:c16="http://schemas.microsoft.com/office/drawing/2014/chart" uri="{C3380CC4-5D6E-409C-BE32-E72D297353CC}">
                  <c16:uniqueId val="{00000001-538A-488D-87B0-D717E2176913}"/>
                </c:ext>
              </c:extLst>
            </c:dLbl>
            <c:dLbl>
              <c:idx val="9"/>
              <c:delete val="1"/>
              <c:extLst>
                <c:ext xmlns:c15="http://schemas.microsoft.com/office/drawing/2012/chart" uri="{CE6537A1-D6FC-4f65-9D91-7224C49458BB}"/>
                <c:ext xmlns:c16="http://schemas.microsoft.com/office/drawing/2014/chart" uri="{C3380CC4-5D6E-409C-BE32-E72D297353CC}">
                  <c16:uniqueId val="{0000000B-8056-4234-815E-CF37E0DD501D}"/>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'【本】3.国籍別（10年）グラフ1 _P32'!$T$12:$AC$12</c:f>
              <c:numCache>
                <c:formatCode>#,##0.0,;[Red]\-#,##0.0,</c:formatCode>
                <c:ptCount val="10"/>
                <c:pt idx="0">
                  <c:v>21860</c:v>
                </c:pt>
                <c:pt idx="1">
                  <c:v>31610</c:v>
                </c:pt>
                <c:pt idx="2">
                  <c:v>40840</c:v>
                </c:pt>
                <c:pt idx="3">
                  <c:v>32440</c:v>
                </c:pt>
                <c:pt idx="4">
                  <c:v>36190</c:v>
                </c:pt>
                <c:pt idx="5">
                  <c:v>41550</c:v>
                </c:pt>
                <c:pt idx="6">
                  <c:v>55480</c:v>
                </c:pt>
                <c:pt idx="7">
                  <c:v>12220</c:v>
                </c:pt>
                <c:pt idx="8">
                  <c:v>7310</c:v>
                </c:pt>
                <c:pt idx="9">
                  <c:v>15630</c:v>
                </c:pt>
              </c:numCache>
            </c:numRef>
          </c:val>
          <c:extLst>
            <c:ext xmlns:c16="http://schemas.microsoft.com/office/drawing/2014/chart" uri="{C3380CC4-5D6E-409C-BE32-E72D297353CC}">
              <c16:uniqueId val="{00000017-0EC0-4A59-A979-9358D6998D48}"/>
            </c:ext>
          </c:extLst>
        </c:ser>
        <c:ser>
          <c:idx val="8"/>
          <c:order val="6"/>
          <c:tx>
            <c:strRef>
              <c:f>'【本】3.国籍別（10年）グラフ1 _P32'!$S$13</c:f>
              <c:strCache>
                <c:ptCount val="1"/>
                <c:pt idx="0">
                  <c:v>その他</c:v>
                </c:pt>
              </c:strCache>
            </c:strRef>
          </c:tx>
          <c:spPr>
            <a:solidFill>
              <a:schemeClr val="accent6">
                <a:lumMod val="60000"/>
                <a:lumOff val="40000"/>
              </a:schemeClr>
            </a:solidFill>
            <a:ln w="9525" cap="flat" cmpd="sng" algn="ctr">
              <a:solidFill>
                <a:schemeClr val="lt1">
                  <a:alpha val="50000"/>
                </a:schemeClr>
              </a:solidFill>
              <a:round/>
            </a:ln>
            <a:effectLst/>
          </c:spPr>
          <c:invertIfNegative val="0"/>
          <c:dLbls>
            <c:dLbl>
              <c:idx val="0"/>
              <c:layout>
                <c:manualLayout>
                  <c:x val="-2.5445654956197228E-17"/>
                  <c:y val="-1.0679322645041178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0EC0-4A59-A979-9358D6998D48}"/>
                </c:ext>
              </c:extLst>
            </c:dLbl>
            <c:dLbl>
              <c:idx val="1"/>
              <c:layout>
                <c:manualLayout>
                  <c:x val="-2.5445654956197228E-17"/>
                  <c:y val="-5.339661322520589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0EC0-4A59-A979-9358D6998D48}"/>
                </c:ext>
              </c:extLst>
            </c:dLbl>
            <c:dLbl>
              <c:idx val="2"/>
              <c:layout>
                <c:manualLayout>
                  <c:x val="0"/>
                  <c:y val="-8.0094919837807865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0EC0-4A59-A979-9358D6998D48}"/>
                </c:ext>
              </c:extLst>
            </c:dLbl>
            <c:dLbl>
              <c:idx val="3"/>
              <c:layout>
                <c:manualLayout>
                  <c:x val="0"/>
                  <c:y val="-8.009491983780883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0EC0-4A59-A979-9358D6998D48}"/>
                </c:ext>
              </c:extLst>
            </c:dLbl>
            <c:dLbl>
              <c:idx val="4"/>
              <c:layout>
                <c:manualLayout>
                  <c:x val="0"/>
                  <c:y val="-2.8389439763536689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0EC0-4A59-A979-9358D6998D48}"/>
                </c:ext>
              </c:extLst>
            </c:dLbl>
            <c:dLbl>
              <c:idx val="5"/>
              <c:layout>
                <c:manualLayout>
                  <c:x val="0"/>
                  <c:y val="-2.754260146283268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0EC0-4A59-A979-9358D6998D48}"/>
                </c:ext>
              </c:extLst>
            </c:dLbl>
            <c:dLbl>
              <c:idx val="7"/>
              <c:delete val="1"/>
              <c:extLst>
                <c:ext xmlns:c15="http://schemas.microsoft.com/office/drawing/2012/chart" uri="{CE6537A1-D6FC-4f65-9D91-7224C49458BB}"/>
                <c:ext xmlns:c16="http://schemas.microsoft.com/office/drawing/2014/chart" uri="{C3380CC4-5D6E-409C-BE32-E72D297353CC}">
                  <c16:uniqueId val="{0000001E-0EC0-4A59-A979-9358D6998D48}"/>
                </c:ext>
              </c:extLst>
            </c:dLbl>
            <c:dLbl>
              <c:idx val="8"/>
              <c:delete val="1"/>
              <c:extLst>
                <c:ext xmlns:c15="http://schemas.microsoft.com/office/drawing/2012/chart" uri="{CE6537A1-D6FC-4f65-9D91-7224C49458BB}"/>
                <c:ext xmlns:c16="http://schemas.microsoft.com/office/drawing/2014/chart" uri="{C3380CC4-5D6E-409C-BE32-E72D297353CC}">
                  <c16:uniqueId val="{00000000-538A-488D-87B0-D717E2176913}"/>
                </c:ext>
              </c:extLst>
            </c:dLbl>
            <c:dLbl>
              <c:idx val="9"/>
              <c:delete val="1"/>
              <c:extLst>
                <c:ext xmlns:c15="http://schemas.microsoft.com/office/drawing/2012/chart" uri="{CE6537A1-D6FC-4f65-9D91-7224C49458BB}"/>
                <c:ext xmlns:c16="http://schemas.microsoft.com/office/drawing/2014/chart" uri="{C3380CC4-5D6E-409C-BE32-E72D297353CC}">
                  <c16:uniqueId val="{0000000C-8056-4234-815E-CF37E0DD501D}"/>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'【本】3.国籍別（10年）グラフ1 _P32'!$T$6:$AC$6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'【本】3.国籍別（10年）グラフ1 _P32'!$T$13:$AC$13</c:f>
              <c:numCache>
                <c:formatCode>#,##0.0,;[Red]\-#,##0.0,</c:formatCode>
                <c:ptCount val="10"/>
                <c:pt idx="0">
                  <c:v>15950</c:v>
                </c:pt>
                <c:pt idx="1">
                  <c:v>43630</c:v>
                </c:pt>
                <c:pt idx="2">
                  <c:v>31960</c:v>
                </c:pt>
                <c:pt idx="3">
                  <c:v>34560</c:v>
                </c:pt>
                <c:pt idx="4">
                  <c:v>45850</c:v>
                </c:pt>
                <c:pt idx="5">
                  <c:v>38410</c:v>
                </c:pt>
                <c:pt idx="6">
                  <c:v>48550</c:v>
                </c:pt>
                <c:pt idx="7">
                  <c:v>8730</c:v>
                </c:pt>
                <c:pt idx="8">
                  <c:v>5860</c:v>
                </c:pt>
                <c:pt idx="9">
                  <c:v>13000</c:v>
                </c:pt>
              </c:numCache>
            </c:numRef>
          </c:val>
          <c:extLst>
            <c:ext xmlns:c16="http://schemas.microsoft.com/office/drawing/2014/chart" uri="{C3380CC4-5D6E-409C-BE32-E72D297353CC}">
              <c16:uniqueId val="{0000001F-0EC0-4A59-A979-9358D6998D48}"/>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0"/>
          <c:order val="7"/>
          <c:tx>
            <c:strRef>
              <c:f>'【本】3.国籍別（10年）グラフ1 _P32'!$S$14</c:f>
              <c:strCache>
                <c:ptCount val="1"/>
                <c:pt idx="0">
                  <c:v>合計</c:v>
                </c:pt>
              </c:strCache>
            </c:strRef>
          </c:tx>
          <c:spPr>
            <a:ln w="31750" cap="rnd">
              <a:noFill/>
              <a:round/>
            </a:ln>
            <a:effectLst/>
          </c:spPr>
          <c:marker>
            <c:symbol val="none"/>
          </c:marker>
          <c:dLbls>
            <c:dLbl>
              <c:idx val="0"/>
              <c:layout>
                <c:manualLayout>
                  <c:x val="-2.8195767195767184E-2"/>
                  <c:y val="-3.857927818329278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8056-4234-815E-CF37E0DD501D}"/>
                </c:ext>
              </c:extLst>
            </c:dLbl>
            <c:dLbl>
              <c:idx val="1"/>
              <c:layout>
                <c:manualLayout>
                  <c:x val="-3.0278769841269815E-2"/>
                  <c:y val="-3.58311030008110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056-4234-815E-CF37E0DD501D}"/>
                </c:ext>
              </c:extLst>
            </c:dLbl>
            <c:dLbl>
              <c:idx val="2"/>
              <c:layout>
                <c:manualLayout>
                  <c:x val="-2.6263666142587062E-2"/>
                  <c:y val="-3.25511418741878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8056-4234-815E-CF37E0DD501D}"/>
                </c:ext>
              </c:extLst>
            </c:dLbl>
            <c:dLbl>
              <c:idx val="3"/>
              <c:layout>
                <c:manualLayout>
                  <c:x val="-2.2979188480569599E-2"/>
                  <c:y val="-3.432972896228398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056-4234-815E-CF37E0DD501D}"/>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'【本】3.国籍別（10年）グラフ1 _P32'!$T$6:$AC$6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'【本】3.国籍別（10年）グラフ1 _P32'!$T$14:$AC$14</c:f>
              <c:numCache>
                <c:formatCode>#,##0.0,;[Red]\-#,##0.0,</c:formatCode>
                <c:ptCount val="10"/>
                <c:pt idx="0">
                  <c:v>412090</c:v>
                </c:pt>
                <c:pt idx="1">
                  <c:v>467620</c:v>
                </c:pt>
                <c:pt idx="2">
                  <c:v>697320</c:v>
                </c:pt>
                <c:pt idx="3">
                  <c:v>504350</c:v>
                </c:pt>
                <c:pt idx="4">
                  <c:v>728720</c:v>
                </c:pt>
                <c:pt idx="5">
                  <c:v>898870</c:v>
                </c:pt>
                <c:pt idx="6">
                  <c:v>862710</c:v>
                </c:pt>
                <c:pt idx="7">
                  <c:v>103380</c:v>
                </c:pt>
                <c:pt idx="8">
                  <c:v>16780</c:v>
                </c:pt>
                <c:pt idx="9">
                  <c:v>81880</c:v>
                </c:pt>
              </c:numCache>
            </c:numRef>
          </c:val>
          <c:smooth val="0"/>
          <c:extLst>
            <c:ext xmlns:c16="http://schemas.microsoft.com/office/drawing/2014/chart" uri="{C3380CC4-5D6E-409C-BE32-E72D297353CC}">
              <c16:uniqueId val="{00000028-0EC0-4A59-A979-9358D6998D48}"/>
            </c:ext>
          </c:extLst>
        </c:ser>
        <c:dLbls>
          <c:showLegendKey val="0"/>
          <c:showVal val="0"/>
          <c:showCatName val="0"/>
          <c:showSerName val="0"/>
          <c:showPercent val="0"/>
          <c:showBubbleSize val="0"/>
        </c:dLbls>
        <c:marker val="1"/>
        <c:smooth val="0"/>
        <c:axId val="216282799"/>
        <c:axId val="152052703"/>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0"/>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800" b="1" i="0" u="none" strike="noStrike" kern="1200" baseline="0">
                    <a:solidFill>
                      <a:srgbClr val="404040"/>
                    </a:solidFill>
                    <a:latin typeface="+mj-ea"/>
                    <a:ea typeface="+mj-ea"/>
                    <a:cs typeface="+mn-cs"/>
                  </a:defRPr>
                </a:pPr>
                <a:r>
                  <a:rPr lang="ja-JP" altLang="en-US"/>
                  <a:t>（ 千人 ）</a:t>
                </a:r>
              </a:p>
            </c:rich>
          </c:tx>
          <c:layout>
            <c:manualLayout>
              <c:xMode val="edge"/>
              <c:yMode val="edge"/>
              <c:x val="4.0250551146384476E-2"/>
              <c:y val="7.2197891321978897E-3"/>
            </c:manualLayout>
          </c:layout>
          <c:overlay val="0"/>
          <c:spPr>
            <a:noFill/>
            <a:ln>
              <a:noFill/>
            </a:ln>
            <a:effectLst/>
          </c:spPr>
          <c:txPr>
            <a:bodyPr rot="0" spcFirstLastPara="1" vertOverflow="ellipsis" wrap="square" anchor="ctr" anchorCtr="1"/>
            <a:lstStyle/>
            <a:p>
              <a:pPr>
                <a:defRPr sz="800" b="1" i="0" u="none" strike="noStrike" kern="1200" baseline="0">
                  <a:solidFill>
                    <a:srgbClr val="404040"/>
                  </a:solidFill>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valAx>
        <c:axId val="152052703"/>
        <c:scaling>
          <c:orientation val="minMax"/>
        </c:scaling>
        <c:delete val="1"/>
        <c:axPos val="r"/>
        <c:numFmt formatCode="#,##0.0,;[Red]\-#,##0.0," sourceLinked="1"/>
        <c:majorTickMark val="out"/>
        <c:minorTickMark val="none"/>
        <c:tickLblPos val="nextTo"/>
        <c:crossAx val="216282799"/>
        <c:crosses val="max"/>
        <c:crossBetween val="between"/>
      </c:valAx>
      <c:catAx>
        <c:axId val="216282799"/>
        <c:scaling>
          <c:orientation val="minMax"/>
        </c:scaling>
        <c:delete val="1"/>
        <c:axPos val="b"/>
        <c:numFmt formatCode="General" sourceLinked="1"/>
        <c:majorTickMark val="out"/>
        <c:minorTickMark val="none"/>
        <c:tickLblPos val="nextTo"/>
        <c:crossAx val="152052703"/>
        <c:crosses val="autoZero"/>
        <c:auto val="1"/>
        <c:lblAlgn val="ctr"/>
        <c:lblOffset val="100"/>
        <c:noMultiLvlLbl val="0"/>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5.7749100436283486E-2"/>
          <c:y val="2.9793985825208931E-2"/>
          <c:w val="0.92065315967239547"/>
          <c:h val="0.92039593630906769"/>
        </c:manualLayout>
      </c:layout>
      <c:barChart>
        <c:barDir val="col"/>
        <c:grouping val="percentStacked"/>
        <c:varyColors val="0"/>
        <c:ser>
          <c:idx val="2"/>
          <c:order val="0"/>
          <c:tx>
            <c:strRef>
              <c:f>'【本】3.国籍別（10年）グラフ2_P33'!$S$7</c:f>
              <c:strCache>
                <c:ptCount val="1"/>
                <c:pt idx="0">
                  <c:v>韓国</c:v>
                </c:pt>
              </c:strCache>
            </c:strRef>
          </c:tx>
          <c:spPr>
            <a:solidFill>
              <a:schemeClr val="accent1">
                <a:lumMod val="7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'【本】3.国籍別（10年）グラフ2_P33'!$T$7:$AC$7</c:f>
              <c:numCache>
                <c:formatCode>0.0%</c:formatCode>
                <c:ptCount val="10"/>
                <c:pt idx="0">
                  <c:v>0.53767380911936713</c:v>
                </c:pt>
                <c:pt idx="1">
                  <c:v>0.40937085667849965</c:v>
                </c:pt>
                <c:pt idx="2">
                  <c:v>0.36921356048872828</c:v>
                </c:pt>
                <c:pt idx="3">
                  <c:v>0.29011599087934964</c:v>
                </c:pt>
                <c:pt idx="4">
                  <c:v>0.30454770007684706</c:v>
                </c:pt>
                <c:pt idx="5">
                  <c:v>0.36726111673545675</c:v>
                </c:pt>
                <c:pt idx="6">
                  <c:v>0.28904266787217026</c:v>
                </c:pt>
                <c:pt idx="7">
                  <c:v>0.10582317662990907</c:v>
                </c:pt>
                <c:pt idx="8">
                  <c:v>2.3241954707985697E-2</c:v>
                </c:pt>
                <c:pt idx="9">
                  <c:v>0.28212017586712262</c:v>
                </c:pt>
              </c:numCache>
            </c:numRef>
          </c:val>
          <c:extLst>
            <c:ext xmlns:c16="http://schemas.microsoft.com/office/drawing/2014/chart" uri="{C3380CC4-5D6E-409C-BE32-E72D297353CC}">
              <c16:uniqueId val="{00000000-277E-4614-87F8-0D8E5BDE6C6E}"/>
            </c:ext>
          </c:extLst>
        </c:ser>
        <c:ser>
          <c:idx val="3"/>
          <c:order val="1"/>
          <c:tx>
            <c:strRef>
              <c:f>'【本】3.国籍別（10年）グラフ2_P33'!$S$8</c:f>
              <c:strCache>
                <c:ptCount val="1"/>
                <c:pt idx="0">
                  <c:v>中国</c:v>
                </c:pt>
              </c:strCache>
            </c:strRef>
          </c:tx>
          <c:spPr>
            <a:solidFill>
              <a:schemeClr val="accent1"/>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bg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'【本】3.国籍別（10年）グラフ2_P33'!$T$8:$AC$8</c:f>
              <c:numCache>
                <c:formatCode>0.0%</c:formatCode>
                <c:ptCount val="10"/>
                <c:pt idx="0">
                  <c:v>6.117595670848601E-2</c:v>
                </c:pt>
                <c:pt idx="1">
                  <c:v>7.4611864334288527E-2</c:v>
                </c:pt>
                <c:pt idx="2">
                  <c:v>0.1522686858257328</c:v>
                </c:pt>
                <c:pt idx="3">
                  <c:v>0.15915534846832557</c:v>
                </c:pt>
                <c:pt idx="4">
                  <c:v>0.1189894609726644</c:v>
                </c:pt>
                <c:pt idx="5">
                  <c:v>0.12239812208661986</c:v>
                </c:pt>
                <c:pt idx="6">
                  <c:v>0.15436241610738255</c:v>
                </c:pt>
                <c:pt idx="7">
                  <c:v>0.19084929386728575</c:v>
                </c:pt>
                <c:pt idx="8">
                  <c:v>6.5554231227651971E-2</c:v>
                </c:pt>
                <c:pt idx="9">
                  <c:v>3.7860283341475329E-2</c:v>
                </c:pt>
              </c:numCache>
            </c:numRef>
          </c:val>
          <c:extLst>
            <c:ext xmlns:c16="http://schemas.microsoft.com/office/drawing/2014/chart" uri="{C3380CC4-5D6E-409C-BE32-E72D297353CC}">
              <c16:uniqueId val="{00000001-277E-4614-87F8-0D8E5BDE6C6E}"/>
            </c:ext>
          </c:extLst>
        </c:ser>
        <c:ser>
          <c:idx val="4"/>
          <c:order val="2"/>
          <c:tx>
            <c:strRef>
              <c:f>'【本】3.国籍別（10年）グラフ2_P33'!$S$9</c:f>
              <c:strCache>
                <c:ptCount val="1"/>
                <c:pt idx="0">
                  <c:v>香港</c:v>
                </c:pt>
              </c:strCache>
            </c:strRef>
          </c:tx>
          <c:spPr>
            <a:solidFill>
              <a:schemeClr val="accent1">
                <a:lumMod val="60000"/>
                <a:lumOff val="40000"/>
              </a:schemeClr>
            </a:solidFill>
            <a:ln w="9525" cap="flat" cmpd="sng" algn="ctr">
              <a:solidFill>
                <a:schemeClr val="lt1">
                  <a:alpha val="50000"/>
                </a:schemeClr>
              </a:solidFill>
              <a:round/>
            </a:ln>
            <a:effectLst/>
          </c:spPr>
          <c:invertIfNegative val="0"/>
          <c:dLbls>
            <c:dLbl>
              <c:idx val="8"/>
              <c:delete val="1"/>
              <c:extLst>
                <c:ext xmlns:c15="http://schemas.microsoft.com/office/drawing/2012/chart" uri="{CE6537A1-D6FC-4f65-9D91-7224C49458BB}"/>
                <c:ext xmlns:c16="http://schemas.microsoft.com/office/drawing/2014/chart" uri="{C3380CC4-5D6E-409C-BE32-E72D297353CC}">
                  <c16:uniqueId val="{00000001-52AC-4292-9FE8-BE594187B923}"/>
                </c:ext>
              </c:extLst>
            </c:dLbl>
            <c:dLbl>
              <c:idx val="9"/>
              <c:layout>
                <c:manualLayout>
                  <c:x val="-1.5476188283620841E-4"/>
                  <c:y val="2.4887598703857857E-3"/>
                </c:manualLayout>
              </c:layout>
              <c:numFmt formatCode="0.0%" sourceLinked="0"/>
              <c:spPr>
                <a:noFill/>
                <a:ln>
                  <a:noFill/>
                </a:ln>
                <a:effectLst/>
              </c:spPr>
              <c:txPr>
                <a:bodyPr rot="0" spcFirstLastPara="1" vertOverflow="ellipsis" vert="horz" wrap="square" lIns="38100" tIns="19050" rIns="38100" bIns="19050" anchor="ctr" anchorCtr="1">
                  <a:no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extLst>
                <c:ext xmlns:c15="http://schemas.microsoft.com/office/drawing/2012/chart" uri="{CE6537A1-D6FC-4f65-9D91-7224C49458BB}">
                  <c15:layout>
                    <c:manualLayout>
                      <c:w val="4.1414648198668101E-2"/>
                      <c:h val="3.1854872212110801E-2"/>
                    </c:manualLayout>
                  </c15:layout>
                </c:ext>
                <c:ext xmlns:c16="http://schemas.microsoft.com/office/drawing/2014/chart" uri="{C3380CC4-5D6E-409C-BE32-E72D297353CC}">
                  <c16:uniqueId val="{00000001-DAD5-4990-B3E1-520BA954DA7F}"/>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'【本】3.国籍別（10年）グラフ2_P33'!$T$9:$AC$9</c:f>
              <c:numCache>
                <c:formatCode>0.0%</c:formatCode>
                <c:ptCount val="10"/>
                <c:pt idx="0">
                  <c:v>7.1513504331578048E-2</c:v>
                </c:pt>
                <c:pt idx="1">
                  <c:v>9.9054788075788033E-2</c:v>
                </c:pt>
                <c:pt idx="2">
                  <c:v>0.11776515803361441</c:v>
                </c:pt>
                <c:pt idx="3">
                  <c:v>0.12160206206007733</c:v>
                </c:pt>
                <c:pt idx="4">
                  <c:v>0.11833077176418927</c:v>
                </c:pt>
                <c:pt idx="5">
                  <c:v>0.1354033397487957</c:v>
                </c:pt>
                <c:pt idx="6">
                  <c:v>0.11634268757751735</c:v>
                </c:pt>
                <c:pt idx="7">
                  <c:v>0.1686012768427162</c:v>
                </c:pt>
                <c:pt idx="8">
                  <c:v>4.1716328963051254E-3</c:v>
                </c:pt>
                <c:pt idx="9">
                  <c:v>8.8177821201758669E-2</c:v>
                </c:pt>
              </c:numCache>
            </c:numRef>
          </c:val>
          <c:extLst>
            <c:ext xmlns:c16="http://schemas.microsoft.com/office/drawing/2014/chart" uri="{C3380CC4-5D6E-409C-BE32-E72D297353CC}">
              <c16:uniqueId val="{00000002-277E-4614-87F8-0D8E5BDE6C6E}"/>
            </c:ext>
          </c:extLst>
        </c:ser>
        <c:ser>
          <c:idx val="5"/>
          <c:order val="3"/>
          <c:tx>
            <c:strRef>
              <c:f>'【本】3.国籍別（10年）グラフ2_P33'!$S$10</c:f>
              <c:strCache>
                <c:ptCount val="1"/>
                <c:pt idx="0">
                  <c:v>台湾</c:v>
                </c:pt>
              </c:strCache>
            </c:strRef>
          </c:tx>
          <c:spPr>
            <a:solidFill>
              <a:schemeClr val="accent1">
                <a:lumMod val="40000"/>
                <a:lumOff val="60000"/>
              </a:schemeClr>
            </a:solidFill>
            <a:ln w="9525" cap="flat" cmpd="sng" algn="ctr">
              <a:solidFill>
                <a:schemeClr val="lt1">
                  <a:alpha val="50000"/>
                </a:schemeClr>
              </a:solidFill>
              <a:round/>
            </a:ln>
            <a:effectLst/>
          </c:spPr>
          <c:invertIfNegative val="0"/>
          <c:dLbls>
            <c:dLbl>
              <c:idx val="8"/>
              <c:delete val="1"/>
              <c:extLst>
                <c:ext xmlns:c15="http://schemas.microsoft.com/office/drawing/2012/chart" uri="{CE6537A1-D6FC-4f65-9D91-7224C49458BB}"/>
                <c:ext xmlns:c16="http://schemas.microsoft.com/office/drawing/2014/chart" uri="{C3380CC4-5D6E-409C-BE32-E72D297353CC}">
                  <c16:uniqueId val="{00000000-52AC-4292-9FE8-BE594187B923}"/>
                </c:ext>
              </c:extLst>
            </c:dLbl>
            <c:dLbl>
              <c:idx val="9"/>
              <c:layout>
                <c:manualLayout>
                  <c:x val="2.2792303052907694E-3"/>
                  <c:y val="6.1726653216134989E-5"/>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AD5-4990-B3E1-520BA954DA7F}"/>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'【本】3.国籍別（10年）グラフ2_P33'!$T$10:$AC$10</c:f>
              <c:numCache>
                <c:formatCode>0.0%</c:formatCode>
                <c:ptCount val="10"/>
                <c:pt idx="0">
                  <c:v>0.1923851585818632</c:v>
                </c:pt>
                <c:pt idx="1">
                  <c:v>0.20426842307856807</c:v>
                </c:pt>
                <c:pt idx="2">
                  <c:v>0.21413411346297254</c:v>
                </c:pt>
                <c:pt idx="3">
                  <c:v>0.24356101913353823</c:v>
                </c:pt>
                <c:pt idx="4">
                  <c:v>0.29492809309474144</c:v>
                </c:pt>
                <c:pt idx="5">
                  <c:v>0.24366148608808838</c:v>
                </c:pt>
                <c:pt idx="6">
                  <c:v>0.24368559539126705</c:v>
                </c:pt>
                <c:pt idx="7">
                  <c:v>0.23341071774037531</c:v>
                </c:pt>
                <c:pt idx="8">
                  <c:v>7.7473182359952325E-3</c:v>
                </c:pt>
                <c:pt idx="9">
                  <c:v>0.12616023448949681</c:v>
                </c:pt>
              </c:numCache>
            </c:numRef>
          </c:val>
          <c:extLst>
            <c:ext xmlns:c16="http://schemas.microsoft.com/office/drawing/2014/chart" uri="{C3380CC4-5D6E-409C-BE32-E72D297353CC}">
              <c16:uniqueId val="{00000003-277E-4614-87F8-0D8E5BDE6C6E}"/>
            </c:ext>
          </c:extLst>
        </c:ser>
        <c:ser>
          <c:idx val="6"/>
          <c:order val="4"/>
          <c:tx>
            <c:strRef>
              <c:f>'【本】3.国籍別（10年）グラフ2_P33'!$S$11</c:f>
              <c:strCache>
                <c:ptCount val="1"/>
                <c:pt idx="0">
                  <c:v>欧米豪</c:v>
                </c:pt>
              </c:strCache>
            </c:strRef>
          </c:tx>
          <c:spPr>
            <a:solidFill>
              <a:schemeClr val="accent2">
                <a:lumMod val="60000"/>
                <a:lumOff val="4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'【本】3.国籍別（10年）グラフ2_P33'!$T$11:$AC$11</c:f>
              <c:numCache>
                <c:formatCode>0.0%</c:formatCode>
                <c:ptCount val="10"/>
                <c:pt idx="0">
                  <c:v>4.5499769467834697E-2</c:v>
                </c:pt>
                <c:pt idx="1">
                  <c:v>5.1794191865189687E-2</c:v>
                </c:pt>
                <c:pt idx="2">
                  <c:v>4.2218780473814034E-2</c:v>
                </c:pt>
                <c:pt idx="3">
                  <c:v>5.2721324477049671E-2</c:v>
                </c:pt>
                <c:pt idx="4">
                  <c:v>5.0623010209682733E-2</c:v>
                </c:pt>
                <c:pt idx="5">
                  <c:v>4.2319801528585894E-2</c:v>
                </c:pt>
                <c:pt idx="6">
                  <c:v>7.5981500156483639E-2</c:v>
                </c:pt>
                <c:pt idx="7">
                  <c:v>9.8665118978525826E-2</c:v>
                </c:pt>
                <c:pt idx="8">
                  <c:v>0.11442193087008343</c:v>
                </c:pt>
                <c:pt idx="9">
                  <c:v>0.11602344894968246</c:v>
                </c:pt>
              </c:numCache>
            </c:numRef>
          </c:val>
          <c:extLst>
            <c:ext xmlns:c16="http://schemas.microsoft.com/office/drawing/2014/chart" uri="{C3380CC4-5D6E-409C-BE32-E72D297353CC}">
              <c16:uniqueId val="{00000004-277E-4614-87F8-0D8E5BDE6C6E}"/>
            </c:ext>
          </c:extLst>
        </c:ser>
        <c:ser>
          <c:idx val="7"/>
          <c:order val="5"/>
          <c:tx>
            <c:strRef>
              <c:f>'【本】3.国籍別（10年）グラフ2_P33'!$S$12</c:f>
              <c:strCache>
                <c:ptCount val="1"/>
                <c:pt idx="0">
                  <c:v>他アジア</c:v>
                </c:pt>
              </c:strCache>
            </c:strRef>
          </c:tx>
          <c:spPr>
            <a:solidFill>
              <a:schemeClr val="accent6">
                <a:lumMod val="40000"/>
                <a:lumOff val="6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'【本】3.国籍別（10年）グラフ2_P33'!$T$12:$AC$12</c:f>
              <c:numCache>
                <c:formatCode>0.0%</c:formatCode>
                <c:ptCount val="10"/>
                <c:pt idx="0">
                  <c:v>5.3046664563566208E-2</c:v>
                </c:pt>
                <c:pt idx="1">
                  <c:v>6.7597622000769853E-2</c:v>
                </c:pt>
                <c:pt idx="2">
                  <c:v>5.8567085412723E-2</c:v>
                </c:pt>
                <c:pt idx="3">
                  <c:v>6.4320412412015471E-2</c:v>
                </c:pt>
                <c:pt idx="4">
                  <c:v>4.9662421780656496E-2</c:v>
                </c:pt>
                <c:pt idx="5">
                  <c:v>4.6224704351018504E-2</c:v>
                </c:pt>
                <c:pt idx="6">
                  <c:v>6.4308979842589056E-2</c:v>
                </c:pt>
                <c:pt idx="7">
                  <c:v>0.11820468175662605</c:v>
                </c:pt>
                <c:pt idx="8">
                  <c:v>0.43563766388557806</c:v>
                </c:pt>
                <c:pt idx="9">
                  <c:v>0.19088910600879336</c:v>
                </c:pt>
              </c:numCache>
            </c:numRef>
          </c:val>
          <c:extLst>
            <c:ext xmlns:c16="http://schemas.microsoft.com/office/drawing/2014/chart" uri="{C3380CC4-5D6E-409C-BE32-E72D297353CC}">
              <c16:uniqueId val="{00000005-277E-4614-87F8-0D8E5BDE6C6E}"/>
            </c:ext>
          </c:extLst>
        </c:ser>
        <c:ser>
          <c:idx val="8"/>
          <c:order val="6"/>
          <c:tx>
            <c:strRef>
              <c:f>'【本】3.国籍別（10年）グラフ2_P33'!$S$13</c:f>
              <c:strCache>
                <c:ptCount val="1"/>
                <c:pt idx="0">
                  <c:v>その他</c:v>
                </c:pt>
              </c:strCache>
            </c:strRef>
          </c:tx>
          <c:spPr>
            <a:solidFill>
              <a:schemeClr val="accent6">
                <a:lumMod val="60000"/>
                <a:lumOff val="40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'【本】3.国籍別（10年）グラフ2_P33'!$T$6:$AC$6</c:f>
              <c:strCache>
                <c:ptCount val="10"/>
                <c:pt idx="0">
                  <c:v>H25</c:v>
                </c:pt>
                <c:pt idx="1">
                  <c:v>H26</c:v>
                </c:pt>
                <c:pt idx="2">
                  <c:v>H27</c:v>
                </c:pt>
                <c:pt idx="3">
                  <c:v>H28</c:v>
                </c:pt>
                <c:pt idx="4">
                  <c:v>H29</c:v>
                </c:pt>
                <c:pt idx="5">
                  <c:v>H30</c:v>
                </c:pt>
                <c:pt idx="6">
                  <c:v>H31・R1</c:v>
                </c:pt>
                <c:pt idx="7">
                  <c:v>R2</c:v>
                </c:pt>
                <c:pt idx="8">
                  <c:v>R3</c:v>
                </c:pt>
                <c:pt idx="9">
                  <c:v>R4</c:v>
                </c:pt>
              </c:strCache>
            </c:strRef>
          </c:cat>
          <c:val>
            <c:numRef>
              <c:f>'【本】3.国籍別（10年）グラフ2_P33'!$T$13:$AC$13</c:f>
              <c:numCache>
                <c:formatCode>0.0%</c:formatCode>
                <c:ptCount val="10"/>
                <c:pt idx="0">
                  <c:v>3.8705137227304717E-2</c:v>
                </c:pt>
                <c:pt idx="1">
                  <c:v>9.3302253966896204E-2</c:v>
                </c:pt>
                <c:pt idx="2">
                  <c:v>4.5832616302414961E-2</c:v>
                </c:pt>
                <c:pt idx="3">
                  <c:v>6.8523842569644097E-2</c:v>
                </c:pt>
                <c:pt idx="4">
                  <c:v>6.2918542101218569E-2</c:v>
                </c:pt>
                <c:pt idx="5">
                  <c:v>4.2731429461434912E-2</c:v>
                </c:pt>
                <c:pt idx="6">
                  <c:v>5.6276153052590094E-2</c:v>
                </c:pt>
                <c:pt idx="7">
                  <c:v>8.4445734184561805E-2</c:v>
                </c:pt>
                <c:pt idx="8">
                  <c:v>0.34922526817640048</c:v>
                </c:pt>
                <c:pt idx="9">
                  <c:v>0.15876893014167073</c:v>
                </c:pt>
              </c:numCache>
            </c:numRef>
          </c:val>
          <c:extLst>
            <c:ext xmlns:c16="http://schemas.microsoft.com/office/drawing/2014/chart" uri="{C3380CC4-5D6E-409C-BE32-E72D297353CC}">
              <c16:uniqueId val="{00000006-277E-4614-87F8-0D8E5BDE6C6E}"/>
            </c:ext>
          </c:extLst>
        </c:ser>
        <c:dLbls>
          <c:showLegendKey val="0"/>
          <c:showVal val="0"/>
          <c:showCatName val="0"/>
          <c:showSerName val="0"/>
          <c:showPercent val="0"/>
          <c:showBubbleSize val="0"/>
        </c:dLbls>
        <c:gapWidth val="100"/>
        <c:overlap val="100"/>
        <c:serLines>
          <c:spPr>
            <a:ln w="9525">
              <a:solidFill>
                <a:schemeClr val="bg1">
                  <a:lumMod val="65000"/>
                </a:schemeClr>
              </a:solidFill>
              <a:prstDash val="dash"/>
              <a:round/>
            </a:ln>
            <a:effectLst/>
          </c:spPr>
        </c:serLines>
        <c:axId val="859010607"/>
        <c:axId val="816796655"/>
      </c:bar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8.2107843137254902E-2"/>
          <c:y val="6.3424074074074063E-2"/>
          <c:w val="0.85802298474945538"/>
          <c:h val="0.88817818930041137"/>
        </c:manualLayout>
      </c:layout>
      <c:barChart>
        <c:barDir val="col"/>
        <c:grouping val="stacked"/>
        <c:varyColors val="0"/>
        <c:ser>
          <c:idx val="1"/>
          <c:order val="1"/>
          <c:tx>
            <c:strRef>
              <c:f>'【本】2.地域別の延べ入込客数（推移グラフ）_P37'!$S$7</c:f>
              <c:strCache>
                <c:ptCount val="1"/>
                <c:pt idx="0">
                  <c:v>熊本市</c:v>
                </c:pt>
              </c:strCache>
            </c:strRef>
          </c:tx>
          <c:spPr>
            <a:solidFill>
              <a:srgbClr val="44546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'【本】2.地域別の延べ入込客数（推移グラフ）_P37'!$T$7:$X$7</c:f>
              <c:numCache>
                <c:formatCode>#,##0.0,;[Red]\-#,##0.0,</c:formatCode>
                <c:ptCount val="5"/>
                <c:pt idx="0">
                  <c:v>7544794</c:v>
                </c:pt>
                <c:pt idx="1">
                  <c:v>9216932</c:v>
                </c:pt>
                <c:pt idx="2">
                  <c:v>4169429</c:v>
                </c:pt>
                <c:pt idx="3">
                  <c:v>2815670</c:v>
                </c:pt>
                <c:pt idx="4">
                  <c:v>4637746</c:v>
                </c:pt>
              </c:numCache>
            </c:numRef>
          </c:val>
          <c:extLst>
            <c:ext xmlns:c16="http://schemas.microsoft.com/office/drawing/2014/chart" uri="{C3380CC4-5D6E-409C-BE32-E72D297353CC}">
              <c16:uniqueId val="{0000000B-68CF-480A-AFEA-499F51A95F8F}"/>
            </c:ext>
          </c:extLst>
        </c:ser>
        <c:ser>
          <c:idx val="13"/>
          <c:order val="2"/>
          <c:tx>
            <c:strRef>
              <c:f>'【本】2.地域別の延べ入込客数（推移グラフ）_P37'!$S$8</c:f>
              <c:strCache>
                <c:ptCount val="1"/>
                <c:pt idx="0">
                  <c:v>阿蘇地域</c:v>
                </c:pt>
              </c:strCache>
            </c:strRef>
          </c:tx>
          <c:spPr>
            <a:solidFill>
              <a:srgbClr val="44546A">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'【本】2.地域別の延べ入込客数（推移グラフ）_P37'!$T$8:$X$8</c:f>
              <c:numCache>
                <c:formatCode>#,##0.0,;[Red]\-#,##0.0,</c:formatCode>
                <c:ptCount val="5"/>
                <c:pt idx="0">
                  <c:v>10955929</c:v>
                </c:pt>
                <c:pt idx="1">
                  <c:v>10895943</c:v>
                </c:pt>
                <c:pt idx="2">
                  <c:v>7382824</c:v>
                </c:pt>
                <c:pt idx="3">
                  <c:v>7446055</c:v>
                </c:pt>
                <c:pt idx="4">
                  <c:v>9092108</c:v>
                </c:pt>
              </c:numCache>
            </c:numRef>
          </c:val>
          <c:extLst>
            <c:ext xmlns:c16="http://schemas.microsoft.com/office/drawing/2014/chart" uri="{C3380CC4-5D6E-409C-BE32-E72D297353CC}">
              <c16:uniqueId val="{0000000C-68CF-480A-AFEA-499F51A95F8F}"/>
            </c:ext>
          </c:extLst>
        </c:ser>
        <c:ser>
          <c:idx val="14"/>
          <c:order val="3"/>
          <c:tx>
            <c:strRef>
              <c:f>'【本】2.地域別の延べ入込客数（推移グラフ）_P37'!$S$9</c:f>
              <c:strCache>
                <c:ptCount val="1"/>
                <c:pt idx="0">
                  <c:v>天草地域</c:v>
                </c:pt>
              </c:strCache>
            </c:strRef>
          </c:tx>
          <c:spPr>
            <a:solidFill>
              <a:srgbClr val="44546A">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'【本】2.地域別の延べ入込客数（推移グラフ）_P37'!$T$9:$X$9</c:f>
              <c:numCache>
                <c:formatCode>#,##0.0,;[Red]\-#,##0.0,</c:formatCode>
                <c:ptCount val="5"/>
                <c:pt idx="0">
                  <c:v>4495064</c:v>
                </c:pt>
                <c:pt idx="1">
                  <c:v>3892905</c:v>
                </c:pt>
                <c:pt idx="2">
                  <c:v>2545109</c:v>
                </c:pt>
                <c:pt idx="3">
                  <c:v>2459286</c:v>
                </c:pt>
                <c:pt idx="4">
                  <c:v>2875614</c:v>
                </c:pt>
              </c:numCache>
            </c:numRef>
          </c:val>
          <c:extLst>
            <c:ext xmlns:c16="http://schemas.microsoft.com/office/drawing/2014/chart" uri="{C3380CC4-5D6E-409C-BE32-E72D297353CC}">
              <c16:uniqueId val="{0000000D-68CF-480A-AFEA-499F51A95F8F}"/>
            </c:ext>
          </c:extLst>
        </c:ser>
        <c:ser>
          <c:idx val="15"/>
          <c:order val="4"/>
          <c:tx>
            <c:strRef>
              <c:f>'【本】2.地域別の延べ入込客数（推移グラフ）_P37'!$S$10</c:f>
              <c:strCache>
                <c:ptCount val="1"/>
                <c:pt idx="0">
                  <c:v>山鹿市</c:v>
                </c:pt>
              </c:strCache>
            </c:strRef>
          </c:tx>
          <c:spPr>
            <a:solidFill>
              <a:srgbClr val="44546A">
                <a:lumMod val="20000"/>
                <a:lumOff val="80000"/>
              </a:srgbClr>
            </a:solidFill>
            <a:ln w="9525" cap="flat" cmpd="sng" algn="ctr">
              <a:solidFill>
                <a:schemeClr val="lt1">
                  <a:alpha val="50000"/>
                </a:schemeClr>
              </a:solidFill>
              <a:round/>
            </a:ln>
            <a:effectLst/>
          </c:spPr>
          <c:invertIfNegative val="0"/>
          <c:dLbls>
            <c:dLbl>
              <c:idx val="9"/>
              <c:layout>
                <c:manualLayout>
                  <c:x val="1.4901249886333969E-3"/>
                  <c:y val="2.682181361078211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68CF-480A-AFEA-499F51A95F8F}"/>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'【本】2.地域別の延べ入込客数（推移グラフ）_P37'!$T$10:$X$10</c:f>
              <c:numCache>
                <c:formatCode>#,##0.0,;[Red]\-#,##0.0,</c:formatCode>
                <c:ptCount val="5"/>
                <c:pt idx="0">
                  <c:v>3997640</c:v>
                </c:pt>
                <c:pt idx="1">
                  <c:v>3938718</c:v>
                </c:pt>
                <c:pt idx="2">
                  <c:v>2585274</c:v>
                </c:pt>
                <c:pt idx="3">
                  <c:v>2481886</c:v>
                </c:pt>
                <c:pt idx="4">
                  <c:v>2420728</c:v>
                </c:pt>
              </c:numCache>
            </c:numRef>
          </c:val>
          <c:extLst>
            <c:ext xmlns:c16="http://schemas.microsoft.com/office/drawing/2014/chart" uri="{C3380CC4-5D6E-409C-BE32-E72D297353CC}">
              <c16:uniqueId val="{0000000F-68CF-480A-AFEA-499F51A95F8F}"/>
            </c:ext>
          </c:extLst>
        </c:ser>
        <c:ser>
          <c:idx val="16"/>
          <c:order val="5"/>
          <c:tx>
            <c:strRef>
              <c:f>'【本】2.地域別の延べ入込客数（推移グラフ）_P37'!$S$11</c:f>
              <c:strCache>
                <c:ptCount val="1"/>
                <c:pt idx="0">
                  <c:v>荒尾・玉名地域</c:v>
                </c:pt>
              </c:strCache>
            </c:strRef>
          </c:tx>
          <c:spPr>
            <a:solidFill>
              <a:sysClr val="window" lastClr="FFFFFF">
                <a:lumMod val="8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'【本】2.地域別の延べ入込客数（推移グラフ）_P37'!$T$11:$X$11</c:f>
              <c:numCache>
                <c:formatCode>#,##0.0,;[Red]\-#,##0.0,</c:formatCode>
                <c:ptCount val="5"/>
                <c:pt idx="0">
                  <c:v>5613707</c:v>
                </c:pt>
                <c:pt idx="1">
                  <c:v>5971021</c:v>
                </c:pt>
                <c:pt idx="2">
                  <c:v>3896384</c:v>
                </c:pt>
                <c:pt idx="3">
                  <c:v>4009199</c:v>
                </c:pt>
                <c:pt idx="4">
                  <c:v>5409795</c:v>
                </c:pt>
              </c:numCache>
            </c:numRef>
          </c:val>
          <c:extLst>
            <c:ext xmlns:c16="http://schemas.microsoft.com/office/drawing/2014/chart" uri="{C3380CC4-5D6E-409C-BE32-E72D297353CC}">
              <c16:uniqueId val="{00000010-68CF-480A-AFEA-499F51A95F8F}"/>
            </c:ext>
          </c:extLst>
        </c:ser>
        <c:ser>
          <c:idx val="17"/>
          <c:order val="6"/>
          <c:tx>
            <c:strRef>
              <c:f>'【本】2.地域別の延べ入込客数（推移グラフ）_P37'!$S$12</c:f>
              <c:strCache>
                <c:ptCount val="1"/>
                <c:pt idx="0">
                  <c:v>菊池地域</c:v>
                </c:pt>
              </c:strCache>
            </c:strRef>
          </c:tx>
          <c:spPr>
            <a:solidFill>
              <a:sysClr val="window" lastClr="FFFFFF">
                <a:lumMod val="7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'【本】2.地域別の延べ入込客数（推移グラフ）_P37'!$T$12:$X$12</c:f>
              <c:numCache>
                <c:formatCode>#,##0.0,;[Red]\-#,##0.0,</c:formatCode>
                <c:ptCount val="5"/>
                <c:pt idx="0">
                  <c:v>6087976</c:v>
                </c:pt>
                <c:pt idx="1">
                  <c:v>5655931</c:v>
                </c:pt>
                <c:pt idx="2">
                  <c:v>5532108</c:v>
                </c:pt>
                <c:pt idx="3">
                  <c:v>5282340</c:v>
                </c:pt>
                <c:pt idx="4">
                  <c:v>6364853</c:v>
                </c:pt>
              </c:numCache>
            </c:numRef>
          </c:val>
          <c:extLst>
            <c:ext xmlns:c16="http://schemas.microsoft.com/office/drawing/2014/chart" uri="{C3380CC4-5D6E-409C-BE32-E72D297353CC}">
              <c16:uniqueId val="{00000011-68CF-480A-AFEA-499F51A95F8F}"/>
            </c:ext>
          </c:extLst>
        </c:ser>
        <c:ser>
          <c:idx val="18"/>
          <c:order val="7"/>
          <c:tx>
            <c:strRef>
              <c:f>'【本】2.地域別の延べ入込客数（推移グラフ）_P37'!$S$13</c:f>
              <c:strCache>
                <c:ptCount val="1"/>
                <c:pt idx="0">
                  <c:v>八代地域</c:v>
                </c:pt>
              </c:strCache>
            </c:strRef>
          </c:tx>
          <c:spPr>
            <a:solidFill>
              <a:sysClr val="window" lastClr="FFFFFF">
                <a:lumMod val="6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altLang="ja-JP"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'【本】2.地域別の延べ入込客数（推移グラフ）_P37'!$T$13:$X$13</c:f>
              <c:numCache>
                <c:formatCode>#,##0.0,;[Red]\-#,##0.0,</c:formatCode>
                <c:ptCount val="5"/>
                <c:pt idx="0">
                  <c:v>2195766</c:v>
                </c:pt>
                <c:pt idx="1">
                  <c:v>1921920</c:v>
                </c:pt>
                <c:pt idx="2">
                  <c:v>1415310</c:v>
                </c:pt>
                <c:pt idx="3">
                  <c:v>2100389</c:v>
                </c:pt>
                <c:pt idx="4">
                  <c:v>2193529</c:v>
                </c:pt>
              </c:numCache>
            </c:numRef>
          </c:val>
          <c:extLst>
            <c:ext xmlns:c16="http://schemas.microsoft.com/office/drawing/2014/chart" uri="{C3380CC4-5D6E-409C-BE32-E72D297353CC}">
              <c16:uniqueId val="{00000012-68CF-480A-AFEA-499F51A95F8F}"/>
            </c:ext>
          </c:extLst>
        </c:ser>
        <c:ser>
          <c:idx val="19"/>
          <c:order val="8"/>
          <c:tx>
            <c:strRef>
              <c:f>'【本】2.地域別の延べ入込客数（推移グラフ）_P37'!$S$14</c:f>
              <c:strCache>
                <c:ptCount val="1"/>
                <c:pt idx="0">
                  <c:v>人吉・球磨地域</c:v>
                </c:pt>
              </c:strCache>
            </c:strRef>
          </c:tx>
          <c:spPr>
            <a:solidFill>
              <a:srgbClr val="FF5050"/>
            </a:solidFill>
            <a:ln w="9525" cap="flat" cmpd="sng" algn="ctr">
              <a:solidFill>
                <a:schemeClr val="lt1">
                  <a:alpha val="50000"/>
                </a:schemeClr>
              </a:solidFill>
              <a:round/>
            </a:ln>
            <a:effectLst/>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6-C8D0-457C-BDC5-3A0B52025D1E}"/>
                </c:ext>
              </c:extLst>
            </c:dLbl>
            <c:dLbl>
              <c:idx val="3"/>
              <c:delete val="1"/>
              <c:extLst>
                <c:ext xmlns:c15="http://schemas.microsoft.com/office/drawing/2012/chart" uri="{CE6537A1-D6FC-4f65-9D91-7224C49458BB}"/>
                <c:ext xmlns:c16="http://schemas.microsoft.com/office/drawing/2014/chart" uri="{C3380CC4-5D6E-409C-BE32-E72D297353CC}">
                  <c16:uniqueId val="{00000003-C8D0-457C-BDC5-3A0B52025D1E}"/>
                </c:ext>
              </c:extLst>
            </c:dLbl>
            <c:spPr>
              <a:noFill/>
              <a:ln>
                <a:noFill/>
              </a:ln>
              <a:effectLst/>
            </c:spPr>
            <c:txPr>
              <a:bodyPr rot="0" spcFirstLastPara="1" vertOverflow="ellipsis" vert="horz" wrap="square" lIns="38100" tIns="19050" rIns="38100" bIns="19050" anchor="ctr" anchorCtr="0">
                <a:spAutoFit/>
              </a:bodyPr>
              <a:lstStyle/>
              <a:p>
                <a:pPr algn="ctr">
                  <a:defRPr lang="en-US" altLang="ja-JP"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'【本】2.地域別の延べ入込客数（推移グラフ）_P37'!$T$14:$X$14</c:f>
              <c:numCache>
                <c:formatCode>#,##0.0,;[Red]\-#,##0.0,</c:formatCode>
                <c:ptCount val="5"/>
                <c:pt idx="0">
                  <c:v>1826500</c:v>
                </c:pt>
                <c:pt idx="1">
                  <c:v>1806176</c:v>
                </c:pt>
                <c:pt idx="2">
                  <c:v>1115058</c:v>
                </c:pt>
                <c:pt idx="3">
                  <c:v>1020170</c:v>
                </c:pt>
                <c:pt idx="4">
                  <c:v>1294481</c:v>
                </c:pt>
              </c:numCache>
            </c:numRef>
          </c:val>
          <c:extLst>
            <c:ext xmlns:c16="http://schemas.microsoft.com/office/drawing/2014/chart" uri="{C3380CC4-5D6E-409C-BE32-E72D297353CC}">
              <c16:uniqueId val="{00000013-68CF-480A-AFEA-499F51A95F8F}"/>
            </c:ext>
          </c:extLst>
        </c:ser>
        <c:ser>
          <c:idx val="20"/>
          <c:order val="9"/>
          <c:tx>
            <c:strRef>
              <c:f>'【本】2.地域別の延べ入込客数（推移グラフ）_P37'!$S$15</c:f>
              <c:strCache>
                <c:ptCount val="1"/>
                <c:pt idx="0">
                  <c:v>水俣・芦北地域</c:v>
                </c:pt>
              </c:strCache>
            </c:strRef>
          </c:tx>
          <c:spPr>
            <a:solidFill>
              <a:srgbClr val="FF5050">
                <a:lumMod val="60000"/>
                <a:lumOff val="40000"/>
              </a:srgbClr>
            </a:solidFill>
            <a:ln w="9525" cap="flat" cmpd="sng" algn="ctr">
              <a:solidFill>
                <a:schemeClr val="lt1">
                  <a:alpha val="50000"/>
                </a:schemeClr>
              </a:solidFill>
              <a:round/>
            </a:ln>
            <a:effectLst/>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4-C8D0-457C-BDC5-3A0B52025D1E}"/>
                </c:ext>
              </c:extLst>
            </c:dLbl>
            <c:dLbl>
              <c:idx val="3"/>
              <c:delete val="1"/>
              <c:extLst>
                <c:ext xmlns:c15="http://schemas.microsoft.com/office/drawing/2012/chart" uri="{CE6537A1-D6FC-4f65-9D91-7224C49458BB}"/>
                <c:ext xmlns:c16="http://schemas.microsoft.com/office/drawing/2014/chart" uri="{C3380CC4-5D6E-409C-BE32-E72D297353CC}">
                  <c16:uniqueId val="{00000002-C8D0-457C-BDC5-3A0B52025D1E}"/>
                </c:ext>
              </c:extLst>
            </c:dLbl>
            <c:spPr>
              <a:noFill/>
              <a:ln>
                <a:noFill/>
              </a:ln>
              <a:effectLst/>
            </c:spPr>
            <c:txPr>
              <a:bodyPr rot="0" spcFirstLastPara="1" vertOverflow="ellipsis" vert="horz" wrap="square" lIns="38100" tIns="19050" rIns="38100" bIns="19050" anchor="ctr" anchorCtr="0">
                <a:spAutoFit/>
              </a:bodyPr>
              <a:lstStyle/>
              <a:p>
                <a:pPr algn="ctr">
                  <a:defRPr lang="en-US" altLang="ja-JP"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'【本】2.地域別の延べ入込客数（推移グラフ）_P37'!$T$15:$X$15</c:f>
              <c:numCache>
                <c:formatCode>#,##0.0,;[Red]\-#,##0.0,</c:formatCode>
                <c:ptCount val="5"/>
                <c:pt idx="0">
                  <c:v>1174792</c:v>
                </c:pt>
                <c:pt idx="1">
                  <c:v>1200432</c:v>
                </c:pt>
                <c:pt idx="2">
                  <c:v>788355</c:v>
                </c:pt>
                <c:pt idx="3">
                  <c:v>1044942</c:v>
                </c:pt>
                <c:pt idx="4">
                  <c:v>1386267</c:v>
                </c:pt>
              </c:numCache>
            </c:numRef>
          </c:val>
          <c:extLst>
            <c:ext xmlns:c16="http://schemas.microsoft.com/office/drawing/2014/chart" uri="{C3380CC4-5D6E-409C-BE32-E72D297353CC}">
              <c16:uniqueId val="{00000014-68CF-480A-AFEA-499F51A95F8F}"/>
            </c:ext>
          </c:extLst>
        </c:ser>
        <c:ser>
          <c:idx val="21"/>
          <c:order val="10"/>
          <c:tx>
            <c:strRef>
              <c:f>'【本】2.地域別の延べ入込客数（推移グラフ）_P37'!$S$16</c:f>
              <c:strCache>
                <c:ptCount val="1"/>
                <c:pt idx="0">
                  <c:v>宇城地域</c:v>
                </c:pt>
              </c:strCache>
            </c:strRef>
          </c:tx>
          <c:spPr>
            <a:solidFill>
              <a:srgbClr val="FF5050">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altLang="ja-JP"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'【本】2.地域別の延べ入込客数（推移グラフ）_P37'!$T$16:$X$16</c:f>
              <c:numCache>
                <c:formatCode>#,##0.0,;[Red]\-#,##0.0,</c:formatCode>
                <c:ptCount val="5"/>
                <c:pt idx="0">
                  <c:v>2600623</c:v>
                </c:pt>
                <c:pt idx="1">
                  <c:v>2688581</c:v>
                </c:pt>
                <c:pt idx="2">
                  <c:v>2542538</c:v>
                </c:pt>
                <c:pt idx="3">
                  <c:v>2544417</c:v>
                </c:pt>
                <c:pt idx="4">
                  <c:v>2762403</c:v>
                </c:pt>
              </c:numCache>
            </c:numRef>
          </c:val>
          <c:extLst>
            <c:ext xmlns:c16="http://schemas.microsoft.com/office/drawing/2014/chart" uri="{C3380CC4-5D6E-409C-BE32-E72D297353CC}">
              <c16:uniqueId val="{00000015-68CF-480A-AFEA-499F51A95F8F}"/>
            </c:ext>
          </c:extLst>
        </c:ser>
        <c:ser>
          <c:idx val="22"/>
          <c:order val="11"/>
          <c:tx>
            <c:strRef>
              <c:f>'【本】2.地域別の延べ入込客数（推移グラフ）_P37'!$S$17</c:f>
              <c:strCache>
                <c:ptCount val="1"/>
                <c:pt idx="0">
                  <c:v>上益城地域</c:v>
                </c:pt>
              </c:strCache>
            </c:strRef>
          </c:tx>
          <c:spPr>
            <a:solidFill>
              <a:srgbClr val="FF5050">
                <a:lumMod val="20000"/>
                <a:lumOff val="80000"/>
              </a:srgbClr>
            </a:solidFill>
            <a:ln w="9525" cap="flat" cmpd="sng" algn="ctr">
              <a:solidFill>
                <a:schemeClr val="lt1">
                  <a:alpha val="50000"/>
                </a:schemeClr>
              </a:solidFill>
              <a:round/>
            </a:ln>
            <a:effectLst/>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5-C8D0-457C-BDC5-3A0B52025D1E}"/>
                </c:ext>
              </c:extLst>
            </c:dLbl>
            <c:dLbl>
              <c:idx val="3"/>
              <c:delete val="1"/>
              <c:extLst>
                <c:ext xmlns:c15="http://schemas.microsoft.com/office/drawing/2012/chart" uri="{CE6537A1-D6FC-4f65-9D91-7224C49458BB}"/>
                <c:ext xmlns:c16="http://schemas.microsoft.com/office/drawing/2014/chart" uri="{C3380CC4-5D6E-409C-BE32-E72D297353CC}">
                  <c16:uniqueId val="{00000000-C8D0-457C-BDC5-3A0B52025D1E}"/>
                </c:ext>
              </c:extLst>
            </c:dLbl>
            <c:spPr>
              <a:noFill/>
              <a:ln>
                <a:noFill/>
              </a:ln>
              <a:effectLst/>
            </c:spPr>
            <c:txPr>
              <a:bodyPr rot="0" spcFirstLastPara="1" vertOverflow="ellipsis" vert="horz" wrap="square" lIns="38100" tIns="19050" rIns="38100" bIns="19050" anchor="ctr" anchorCtr="0">
                <a:spAutoFit/>
              </a:bodyPr>
              <a:lstStyle/>
              <a:p>
                <a:pPr algn="ctr">
                  <a:defRPr lang="en-US" altLang="ja-JP"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'【本】2.地域別の延べ入込客数（推移グラフ）_P37'!$T$6:$X$6</c:f>
              <c:strCache>
                <c:ptCount val="5"/>
                <c:pt idx="0">
                  <c:v>H30</c:v>
                </c:pt>
                <c:pt idx="1">
                  <c:v>H31・R1</c:v>
                </c:pt>
                <c:pt idx="2">
                  <c:v>R2</c:v>
                </c:pt>
                <c:pt idx="3">
                  <c:v>R3</c:v>
                </c:pt>
                <c:pt idx="4">
                  <c:v>R4</c:v>
                </c:pt>
              </c:strCache>
            </c:strRef>
          </c:cat>
          <c:val>
            <c:numRef>
              <c:f>'【本】2.地域別の延べ入込客数（推移グラフ）_P37'!$T$17:$X$17</c:f>
              <c:numCache>
                <c:formatCode>#,##0.0,;[Red]\-#,##0.0,</c:formatCode>
                <c:ptCount val="5"/>
                <c:pt idx="0">
                  <c:v>1641044</c:v>
                </c:pt>
                <c:pt idx="1">
                  <c:v>1705086</c:v>
                </c:pt>
                <c:pt idx="2">
                  <c:v>1080367</c:v>
                </c:pt>
                <c:pt idx="3">
                  <c:v>1231299</c:v>
                </c:pt>
                <c:pt idx="4">
                  <c:v>1827432</c:v>
                </c:pt>
              </c:numCache>
            </c:numRef>
          </c:val>
          <c:extLst>
            <c:ext xmlns:c16="http://schemas.microsoft.com/office/drawing/2014/chart" uri="{C3380CC4-5D6E-409C-BE32-E72D297353CC}">
              <c16:uniqueId val="{00000016-68CF-480A-AFEA-499F51A95F8F}"/>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0"/>
          <c:order val="0"/>
          <c:tx>
            <c:strRef>
              <c:f>'【本】2.地域別の延べ入込客数（推移グラフ）_P37'!$S$18</c:f>
              <c:strCache>
                <c:ptCount val="1"/>
                <c:pt idx="0">
                  <c:v>計</c:v>
                </c:pt>
              </c:strCache>
            </c:strRef>
          </c:tx>
          <c:spPr>
            <a:ln w="31750" cap="rnd">
              <a:noFill/>
              <a:round/>
            </a:ln>
            <a:effectLst/>
          </c:spPr>
          <c:marker>
            <c:symbol val="none"/>
          </c:marker>
          <c:dLbls>
            <c:dLbl>
              <c:idx val="0"/>
              <c:layout>
                <c:manualLayout>
                  <c:x val="-3.7648617059946016E-2"/>
                  <c:y val="-2.67677477259749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68CF-480A-AFEA-499F51A95F8F}"/>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'【本】2.地域別の延べ入込客数（推移グラフ）_P37'!$T$6:$V$6</c:f>
              <c:strCache>
                <c:ptCount val="3"/>
                <c:pt idx="0">
                  <c:v>H30</c:v>
                </c:pt>
                <c:pt idx="1">
                  <c:v>H31・R1</c:v>
                </c:pt>
                <c:pt idx="2">
                  <c:v>R2</c:v>
                </c:pt>
              </c:strCache>
            </c:strRef>
          </c:cat>
          <c:val>
            <c:numRef>
              <c:f>'【本】2.地域別の延べ入込客数（推移グラフ）_P37'!$T$18:$X$18</c:f>
              <c:numCache>
                <c:formatCode>#,##0.0,;[Red]\-#,##0.0,</c:formatCode>
                <c:ptCount val="5"/>
                <c:pt idx="0">
                  <c:v>48133835</c:v>
                </c:pt>
                <c:pt idx="1">
                  <c:v>48893645</c:v>
                </c:pt>
                <c:pt idx="2">
                  <c:v>33052756</c:v>
                </c:pt>
                <c:pt idx="3">
                  <c:v>32435653</c:v>
                </c:pt>
                <c:pt idx="4">
                  <c:v>40264956</c:v>
                </c:pt>
              </c:numCache>
            </c:numRef>
          </c:val>
          <c:smooth val="0"/>
          <c:extLst>
            <c:ext xmlns:c16="http://schemas.microsoft.com/office/drawing/2014/chart" uri="{C3380CC4-5D6E-409C-BE32-E72D297353CC}">
              <c16:uniqueId val="{00000017-68CF-480A-AFEA-499F51A95F8F}"/>
            </c:ext>
          </c:extLst>
        </c:ser>
        <c:dLbls>
          <c:showLegendKey val="0"/>
          <c:showVal val="0"/>
          <c:showCatName val="0"/>
          <c:showSerName val="0"/>
          <c:showPercent val="0"/>
          <c:showBubbleSize val="0"/>
        </c:dLbls>
        <c:marker val="1"/>
        <c:smooth val="0"/>
        <c:axId val="718897375"/>
        <c:axId val="1199137503"/>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千人 ）</a:t>
                </a:r>
              </a:p>
            </c:rich>
          </c:tx>
          <c:layout>
            <c:manualLayout>
              <c:xMode val="edge"/>
              <c:yMode val="edge"/>
              <c:x val="3.7538249559082894E-2"/>
              <c:y val="1.2257201646090536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0,;[Red]\-#,##0.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valAx>
        <c:axId val="1199137503"/>
        <c:scaling>
          <c:orientation val="minMax"/>
        </c:scaling>
        <c:delete val="1"/>
        <c:axPos val="r"/>
        <c:numFmt formatCode="#,##0.0,;[Red]\-#,##0.0," sourceLinked="1"/>
        <c:majorTickMark val="out"/>
        <c:minorTickMark val="none"/>
        <c:tickLblPos val="nextTo"/>
        <c:crossAx val="718897375"/>
        <c:crosses val="max"/>
        <c:crossBetween val="between"/>
      </c:valAx>
      <c:catAx>
        <c:axId val="718897375"/>
        <c:scaling>
          <c:orientation val="minMax"/>
        </c:scaling>
        <c:delete val="1"/>
        <c:axPos val="b"/>
        <c:numFmt formatCode="General" sourceLinked="1"/>
        <c:majorTickMark val="out"/>
        <c:minorTickMark val="none"/>
        <c:tickLblPos val="nextTo"/>
        <c:crossAx val="1199137503"/>
        <c:crosses val="autoZero"/>
        <c:auto val="1"/>
        <c:lblAlgn val="ctr"/>
        <c:lblOffset val="100"/>
        <c:noMultiLvlLbl val="1"/>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doughnutChart>
        <c:varyColors val="0"/>
        <c:ser>
          <c:idx val="0"/>
          <c:order val="0"/>
          <c:spPr>
            <a:noFill/>
            <a:ln>
              <a:noFill/>
            </a:ln>
            <a:effectLst/>
          </c:spPr>
          <c:dPt>
            <c:idx val="0"/>
            <c:bubble3D val="0"/>
            <c:extLst>
              <c:ext xmlns:c16="http://schemas.microsoft.com/office/drawing/2014/chart" uri="{C3380CC4-5D6E-409C-BE32-E72D297353CC}">
                <c16:uniqueId val="{00000000-423A-4B92-AE31-3F12C2692C20}"/>
              </c:ext>
            </c:extLst>
          </c:dPt>
          <c:dPt>
            <c:idx val="1"/>
            <c:bubble3D val="0"/>
            <c:extLst>
              <c:ext xmlns:c16="http://schemas.microsoft.com/office/drawing/2014/chart" uri="{C3380CC4-5D6E-409C-BE32-E72D297353CC}">
                <c16:uniqueId val="{00000001-423A-4B92-AE31-3F12C2692C20}"/>
              </c:ext>
            </c:extLst>
          </c:dPt>
          <c:dPt>
            <c:idx val="2"/>
            <c:bubble3D val="0"/>
            <c:extLst>
              <c:ext xmlns:c16="http://schemas.microsoft.com/office/drawing/2014/chart" uri="{C3380CC4-5D6E-409C-BE32-E72D297353CC}">
                <c16:uniqueId val="{00000002-423A-4B92-AE31-3F12C2692C20}"/>
              </c:ext>
            </c:extLst>
          </c:dPt>
          <c:dPt>
            <c:idx val="3"/>
            <c:bubble3D val="0"/>
            <c:extLst>
              <c:ext xmlns:c16="http://schemas.microsoft.com/office/drawing/2014/chart" uri="{C3380CC4-5D6E-409C-BE32-E72D297353CC}">
                <c16:uniqueId val="{00000003-423A-4B92-AE31-3F12C2692C20}"/>
              </c:ext>
            </c:extLst>
          </c:dPt>
          <c:dPt>
            <c:idx val="4"/>
            <c:bubble3D val="0"/>
            <c:extLst>
              <c:ext xmlns:c16="http://schemas.microsoft.com/office/drawing/2014/chart" uri="{C3380CC4-5D6E-409C-BE32-E72D297353CC}">
                <c16:uniqueId val="{00000004-423A-4B92-AE31-3F12C2692C20}"/>
              </c:ext>
            </c:extLst>
          </c:dPt>
          <c:dPt>
            <c:idx val="5"/>
            <c:bubble3D val="0"/>
            <c:extLst>
              <c:ext xmlns:c16="http://schemas.microsoft.com/office/drawing/2014/chart" uri="{C3380CC4-5D6E-409C-BE32-E72D297353CC}">
                <c16:uniqueId val="{00000005-423A-4B92-AE31-3F12C2692C20}"/>
              </c:ext>
            </c:extLst>
          </c:dPt>
          <c:dPt>
            <c:idx val="6"/>
            <c:bubble3D val="0"/>
            <c:extLst>
              <c:ext xmlns:c16="http://schemas.microsoft.com/office/drawing/2014/chart" uri="{C3380CC4-5D6E-409C-BE32-E72D297353CC}">
                <c16:uniqueId val="{00000006-423A-4B92-AE31-3F12C2692C20}"/>
              </c:ext>
            </c:extLst>
          </c:dPt>
          <c:dPt>
            <c:idx val="7"/>
            <c:bubble3D val="0"/>
            <c:extLst>
              <c:ext xmlns:c16="http://schemas.microsoft.com/office/drawing/2014/chart" uri="{C3380CC4-5D6E-409C-BE32-E72D297353CC}">
                <c16:uniqueId val="{00000007-423A-4B92-AE31-3F12C2692C20}"/>
              </c:ext>
            </c:extLst>
          </c:dPt>
          <c:dPt>
            <c:idx val="8"/>
            <c:bubble3D val="0"/>
            <c:extLst>
              <c:ext xmlns:c16="http://schemas.microsoft.com/office/drawing/2014/chart" uri="{C3380CC4-5D6E-409C-BE32-E72D297353CC}">
                <c16:uniqueId val="{00000008-423A-4B92-AE31-3F12C2692C20}"/>
              </c:ext>
            </c:extLst>
          </c:dPt>
          <c:dPt>
            <c:idx val="9"/>
            <c:bubble3D val="0"/>
            <c:extLst>
              <c:ext xmlns:c16="http://schemas.microsoft.com/office/drawing/2014/chart" uri="{C3380CC4-5D6E-409C-BE32-E72D297353CC}">
                <c16:uniqueId val="{00000009-423A-4B92-AE31-3F12C2692C20}"/>
              </c:ext>
            </c:extLst>
          </c:dPt>
          <c:dPt>
            <c:idx val="10"/>
            <c:bubble3D val="0"/>
            <c:extLst>
              <c:ext xmlns:c16="http://schemas.microsoft.com/office/drawing/2014/chart" uri="{C3380CC4-5D6E-409C-BE32-E72D297353CC}">
                <c16:uniqueId val="{0000000A-423A-4B92-AE31-3F12C2692C20}"/>
              </c:ext>
            </c:extLst>
          </c:dPt>
          <c:dPt>
            <c:idx val="11"/>
            <c:bubble3D val="0"/>
            <c:extLst>
              <c:ext xmlns:c16="http://schemas.microsoft.com/office/drawing/2014/chart" uri="{C3380CC4-5D6E-409C-BE32-E72D297353CC}">
                <c16:uniqueId val="{0000000B-423A-4B92-AE31-3F12C2692C20}"/>
              </c:ext>
            </c:extLst>
          </c:dPt>
          <c:dPt>
            <c:idx val="12"/>
            <c:bubble3D val="0"/>
            <c:extLst>
              <c:ext xmlns:c16="http://schemas.microsoft.com/office/drawing/2014/chart" uri="{C3380CC4-5D6E-409C-BE32-E72D297353CC}">
                <c16:uniqueId val="{0000000C-423A-4B92-AE31-3F12C2692C20}"/>
              </c:ext>
            </c:extLst>
          </c:dPt>
          <c:dPt>
            <c:idx val="13"/>
            <c:bubble3D val="0"/>
            <c:extLst>
              <c:ext xmlns:c16="http://schemas.microsoft.com/office/drawing/2014/chart" uri="{C3380CC4-5D6E-409C-BE32-E72D297353CC}">
                <c16:uniqueId val="{0000000D-423A-4B92-AE31-3F12C2692C20}"/>
              </c:ext>
            </c:extLst>
          </c:dPt>
          <c:dPt>
            <c:idx val="14"/>
            <c:bubble3D val="0"/>
            <c:extLst>
              <c:ext xmlns:c16="http://schemas.microsoft.com/office/drawing/2014/chart" uri="{C3380CC4-5D6E-409C-BE32-E72D297353CC}">
                <c16:uniqueId val="{0000000E-423A-4B92-AE31-3F12C2692C20}"/>
              </c:ext>
            </c:extLst>
          </c:dPt>
          <c:dPt>
            <c:idx val="15"/>
            <c:bubble3D val="0"/>
            <c:extLst>
              <c:ext xmlns:c16="http://schemas.microsoft.com/office/drawing/2014/chart" uri="{C3380CC4-5D6E-409C-BE32-E72D297353CC}">
                <c16:uniqueId val="{0000000F-423A-4B92-AE31-3F12C2692C20}"/>
              </c:ext>
            </c:extLst>
          </c:dPt>
          <c:dPt>
            <c:idx val="16"/>
            <c:bubble3D val="0"/>
            <c:extLst>
              <c:ext xmlns:c16="http://schemas.microsoft.com/office/drawing/2014/chart" uri="{C3380CC4-5D6E-409C-BE32-E72D297353CC}">
                <c16:uniqueId val="{00000010-423A-4B92-AE31-3F12C2692C20}"/>
              </c:ext>
            </c:extLst>
          </c:dPt>
          <c:dPt>
            <c:idx val="17"/>
            <c:bubble3D val="0"/>
            <c:extLst>
              <c:ext xmlns:c16="http://schemas.microsoft.com/office/drawing/2014/chart" uri="{C3380CC4-5D6E-409C-BE32-E72D297353CC}">
                <c16:uniqueId val="{00000011-423A-4B92-AE31-3F12C2692C20}"/>
              </c:ext>
            </c:extLst>
          </c:dPt>
          <c:dPt>
            <c:idx val="18"/>
            <c:bubble3D val="0"/>
            <c:extLst>
              <c:ext xmlns:c16="http://schemas.microsoft.com/office/drawing/2014/chart" uri="{C3380CC4-5D6E-409C-BE32-E72D297353CC}">
                <c16:uniqueId val="{00000012-423A-4B92-AE31-3F12C2692C20}"/>
              </c:ext>
            </c:extLst>
          </c:dPt>
          <c:dPt>
            <c:idx val="19"/>
            <c:bubble3D val="0"/>
            <c:extLst>
              <c:ext xmlns:c16="http://schemas.microsoft.com/office/drawing/2014/chart" uri="{C3380CC4-5D6E-409C-BE32-E72D297353CC}">
                <c16:uniqueId val="{00000013-423A-4B92-AE31-3F12C2692C20}"/>
              </c:ext>
            </c:extLst>
          </c:dPt>
          <c:dPt>
            <c:idx val="20"/>
            <c:bubble3D val="0"/>
            <c:extLst>
              <c:ext xmlns:c16="http://schemas.microsoft.com/office/drawing/2014/chart" uri="{C3380CC4-5D6E-409C-BE32-E72D297353CC}">
                <c16:uniqueId val="{00000014-423A-4B92-AE31-3F12C2692C20}"/>
              </c:ext>
            </c:extLst>
          </c:dPt>
          <c:dPt>
            <c:idx val="21"/>
            <c:bubble3D val="0"/>
            <c:extLst>
              <c:ext xmlns:c16="http://schemas.microsoft.com/office/drawing/2014/chart" uri="{C3380CC4-5D6E-409C-BE32-E72D297353CC}">
                <c16:uniqueId val="{00000015-423A-4B92-AE31-3F12C2692C20}"/>
              </c:ext>
            </c:extLst>
          </c:dPt>
          <c:dPt>
            <c:idx val="22"/>
            <c:bubble3D val="0"/>
            <c:extLst>
              <c:ext xmlns:c16="http://schemas.microsoft.com/office/drawing/2014/chart" uri="{C3380CC4-5D6E-409C-BE32-E72D297353CC}">
                <c16:uniqueId val="{00000016-423A-4B92-AE31-3F12C2692C20}"/>
              </c:ext>
            </c:extLst>
          </c:dPt>
          <c:dPt>
            <c:idx val="23"/>
            <c:bubble3D val="0"/>
            <c:extLst>
              <c:ext xmlns:c16="http://schemas.microsoft.com/office/drawing/2014/chart" uri="{C3380CC4-5D6E-409C-BE32-E72D297353CC}">
                <c16:uniqueId val="{00000017-423A-4B92-AE31-3F12C2692C20}"/>
              </c:ext>
            </c:extLst>
          </c:dPt>
          <c:dPt>
            <c:idx val="24"/>
            <c:bubble3D val="0"/>
            <c:extLst>
              <c:ext xmlns:c16="http://schemas.microsoft.com/office/drawing/2014/chart" uri="{C3380CC4-5D6E-409C-BE32-E72D297353CC}">
                <c16:uniqueId val="{00000018-423A-4B92-AE31-3F12C2692C20}"/>
              </c:ext>
            </c:extLst>
          </c:dPt>
          <c:dPt>
            <c:idx val="25"/>
            <c:bubble3D val="0"/>
            <c:extLst>
              <c:ext xmlns:c16="http://schemas.microsoft.com/office/drawing/2014/chart" uri="{C3380CC4-5D6E-409C-BE32-E72D297353CC}">
                <c16:uniqueId val="{00000019-423A-4B92-AE31-3F12C2692C20}"/>
              </c:ext>
            </c:extLst>
          </c:dPt>
          <c:dPt>
            <c:idx val="26"/>
            <c:bubble3D val="0"/>
            <c:extLst>
              <c:ext xmlns:c16="http://schemas.microsoft.com/office/drawing/2014/chart" uri="{C3380CC4-5D6E-409C-BE32-E72D297353CC}">
                <c16:uniqueId val="{0000001A-423A-4B92-AE31-3F12C2692C20}"/>
              </c:ext>
            </c:extLst>
          </c:dPt>
          <c:dPt>
            <c:idx val="27"/>
            <c:bubble3D val="0"/>
            <c:extLst>
              <c:ext xmlns:c16="http://schemas.microsoft.com/office/drawing/2014/chart" uri="{C3380CC4-5D6E-409C-BE32-E72D297353CC}">
                <c16:uniqueId val="{0000001B-423A-4B92-AE31-3F12C2692C20}"/>
              </c:ext>
            </c:extLst>
          </c:dPt>
          <c:dPt>
            <c:idx val="28"/>
            <c:bubble3D val="0"/>
            <c:extLst>
              <c:ext xmlns:c16="http://schemas.microsoft.com/office/drawing/2014/chart" uri="{C3380CC4-5D6E-409C-BE32-E72D297353CC}">
                <c16:uniqueId val="{0000001C-423A-4B92-AE31-3F12C2692C20}"/>
              </c:ext>
            </c:extLst>
          </c:dPt>
          <c:dPt>
            <c:idx val="29"/>
            <c:bubble3D val="0"/>
            <c:extLst>
              <c:ext xmlns:c16="http://schemas.microsoft.com/office/drawing/2014/chart" uri="{C3380CC4-5D6E-409C-BE32-E72D297353CC}">
                <c16:uniqueId val="{0000001D-423A-4B92-AE31-3F12C2692C20}"/>
              </c:ext>
            </c:extLst>
          </c:dPt>
          <c:dPt>
            <c:idx val="30"/>
            <c:bubble3D val="0"/>
            <c:extLst>
              <c:ext xmlns:c16="http://schemas.microsoft.com/office/drawing/2014/chart" uri="{C3380CC4-5D6E-409C-BE32-E72D297353CC}">
                <c16:uniqueId val="{0000001E-423A-4B92-AE31-3F12C2692C20}"/>
              </c:ext>
            </c:extLst>
          </c:dPt>
          <c:dPt>
            <c:idx val="31"/>
            <c:bubble3D val="0"/>
            <c:extLst>
              <c:ext xmlns:c16="http://schemas.microsoft.com/office/drawing/2014/chart" uri="{C3380CC4-5D6E-409C-BE32-E72D297353CC}">
                <c16:uniqueId val="{0000001F-423A-4B92-AE31-3F12C2692C20}"/>
              </c:ext>
            </c:extLst>
          </c:dPt>
          <c:dPt>
            <c:idx val="32"/>
            <c:bubble3D val="0"/>
            <c:extLst>
              <c:ext xmlns:c16="http://schemas.microsoft.com/office/drawing/2014/chart" uri="{C3380CC4-5D6E-409C-BE32-E72D297353CC}">
                <c16:uniqueId val="{00000020-423A-4B92-AE31-3F12C2692C20}"/>
              </c:ext>
            </c:extLst>
          </c:dPt>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'【本】4.観光消費額1_P38'!$S$9:$S$14</c:f>
              <c:numCache>
                <c:formatCode>#,##0.0\ "億""円";[Red]\-#,##0.0\ "億""円"</c:formatCode>
                <c:ptCount val="6"/>
                <c:pt idx="1">
                  <c:v>1452.0290259368983</c:v>
                </c:pt>
                <c:pt idx="2">
                  <c:v>1720.3709539446793</c:v>
                </c:pt>
                <c:pt idx="4">
                  <c:v>0</c:v>
                </c:pt>
                <c:pt idx="5">
                  <c:v>0</c:v>
                </c:pt>
              </c:numCache>
            </c:numRef>
          </c:val>
          <c:extLst>
            <c:ext xmlns:c16="http://schemas.microsoft.com/office/drawing/2014/chart" uri="{C3380CC4-5D6E-409C-BE32-E72D297353CC}">
              <c16:uniqueId val="{00000021-423A-4B92-AE31-3F12C2692C20}"/>
            </c:ext>
          </c:extLst>
        </c:ser>
        <c:ser>
          <c:idx val="2"/>
          <c:order val="1"/>
          <c:spPr>
            <a:solidFill>
              <a:schemeClr val="accent3"/>
            </a:solidFill>
            <a:ln>
              <a:solidFill>
                <a:schemeClr val="bg1"/>
              </a:solidFill>
            </a:ln>
            <a:effectLst/>
          </c:spPr>
          <c:dPt>
            <c:idx val="0"/>
            <c:bubble3D val="0"/>
            <c:extLst>
              <c:ext xmlns:c16="http://schemas.microsoft.com/office/drawing/2014/chart" uri="{C3380CC4-5D6E-409C-BE32-E72D297353CC}">
                <c16:uniqueId val="{00000022-423A-4B92-AE31-3F12C2692C20}"/>
              </c:ext>
            </c:extLst>
          </c:dPt>
          <c:dPt>
            <c:idx val="1"/>
            <c:bubble3D val="0"/>
            <c:spPr>
              <a:solidFill>
                <a:schemeClr val="accent1">
                  <a:lumMod val="40000"/>
                  <a:lumOff val="60000"/>
                </a:schemeClr>
              </a:solidFill>
              <a:ln>
                <a:solidFill>
                  <a:schemeClr val="bg1"/>
                </a:solidFill>
              </a:ln>
              <a:effectLst/>
            </c:spPr>
            <c:extLst>
              <c:ext xmlns:c16="http://schemas.microsoft.com/office/drawing/2014/chart" uri="{C3380CC4-5D6E-409C-BE32-E72D297353CC}">
                <c16:uniqueId val="{00000024-423A-4B92-AE31-3F12C2692C20}"/>
              </c:ext>
            </c:extLst>
          </c:dPt>
          <c:dPt>
            <c:idx val="2"/>
            <c:bubble3D val="0"/>
            <c:spPr>
              <a:solidFill>
                <a:schemeClr val="accent1">
                  <a:lumMod val="40000"/>
                  <a:lumOff val="60000"/>
                </a:schemeClr>
              </a:solidFill>
              <a:ln>
                <a:solidFill>
                  <a:schemeClr val="bg1"/>
                </a:solidFill>
              </a:ln>
              <a:effectLst/>
            </c:spPr>
            <c:extLst>
              <c:ext xmlns:c16="http://schemas.microsoft.com/office/drawing/2014/chart" uri="{C3380CC4-5D6E-409C-BE32-E72D297353CC}">
                <c16:uniqueId val="{00000026-423A-4B92-AE31-3F12C2692C20}"/>
              </c:ext>
            </c:extLst>
          </c:dPt>
          <c:dPt>
            <c:idx val="3"/>
            <c:bubble3D val="0"/>
            <c:extLst>
              <c:ext xmlns:c16="http://schemas.microsoft.com/office/drawing/2014/chart" uri="{C3380CC4-5D6E-409C-BE32-E72D297353CC}">
                <c16:uniqueId val="{00000028-423A-4B92-AE31-3F12C2692C20}"/>
              </c:ext>
            </c:extLst>
          </c:dPt>
          <c:dPt>
            <c:idx val="4"/>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29-423A-4B92-AE31-3F12C2692C20}"/>
              </c:ext>
            </c:extLst>
          </c:dPt>
          <c:dPt>
            <c:idx val="5"/>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2B-423A-4B92-AE31-3F12C2692C20}"/>
              </c:ext>
            </c:extLst>
          </c:dPt>
          <c:dPt>
            <c:idx val="6"/>
            <c:bubble3D val="0"/>
            <c:extLst>
              <c:ext xmlns:c16="http://schemas.microsoft.com/office/drawing/2014/chart" uri="{C3380CC4-5D6E-409C-BE32-E72D297353CC}">
                <c16:uniqueId val="{0000002D-423A-4B92-AE31-3F12C2692C20}"/>
              </c:ext>
            </c:extLst>
          </c:dPt>
          <c:dPt>
            <c:idx val="7"/>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2F-423A-4B92-AE31-3F12C2692C20}"/>
              </c:ext>
            </c:extLst>
          </c:dPt>
          <c:dPt>
            <c:idx val="8"/>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30-423A-4B92-AE31-3F12C2692C20}"/>
              </c:ext>
            </c:extLst>
          </c:dPt>
          <c:dPt>
            <c:idx val="9"/>
            <c:bubble3D val="0"/>
            <c:extLst>
              <c:ext xmlns:c16="http://schemas.microsoft.com/office/drawing/2014/chart" uri="{C3380CC4-5D6E-409C-BE32-E72D297353CC}">
                <c16:uniqueId val="{00000031-423A-4B92-AE31-3F12C2692C20}"/>
              </c:ext>
            </c:extLst>
          </c:dPt>
          <c:dPt>
            <c:idx val="10"/>
            <c:bubble3D val="0"/>
            <c:extLst>
              <c:ext xmlns:c16="http://schemas.microsoft.com/office/drawing/2014/chart" uri="{C3380CC4-5D6E-409C-BE32-E72D297353CC}">
                <c16:uniqueId val="{00000032-423A-4B92-AE31-3F12C2692C20}"/>
              </c:ext>
            </c:extLst>
          </c:dPt>
          <c:dPt>
            <c:idx val="11"/>
            <c:bubble3D val="0"/>
            <c:extLst>
              <c:ext xmlns:c16="http://schemas.microsoft.com/office/drawing/2014/chart" uri="{C3380CC4-5D6E-409C-BE32-E72D297353CC}">
                <c16:uniqueId val="{00000033-423A-4B92-AE31-3F12C2692C20}"/>
              </c:ext>
            </c:extLst>
          </c:dPt>
          <c:dPt>
            <c:idx val="13"/>
            <c:bubble3D val="0"/>
            <c:extLst>
              <c:ext xmlns:c16="http://schemas.microsoft.com/office/drawing/2014/chart" uri="{C3380CC4-5D6E-409C-BE32-E72D297353CC}">
                <c16:uniqueId val="{00000034-423A-4B92-AE31-3F12C2692C20}"/>
              </c:ext>
            </c:extLst>
          </c:dPt>
          <c:dPt>
            <c:idx val="14"/>
            <c:bubble3D val="0"/>
            <c:extLst>
              <c:ext xmlns:c16="http://schemas.microsoft.com/office/drawing/2014/chart" uri="{C3380CC4-5D6E-409C-BE32-E72D297353CC}">
                <c16:uniqueId val="{00000035-423A-4B92-AE31-3F12C2692C20}"/>
              </c:ext>
            </c:extLst>
          </c:dPt>
          <c:dPt>
            <c:idx val="16"/>
            <c:bubble3D val="0"/>
            <c:extLst>
              <c:ext xmlns:c16="http://schemas.microsoft.com/office/drawing/2014/chart" uri="{C3380CC4-5D6E-409C-BE32-E72D297353CC}">
                <c16:uniqueId val="{00000036-423A-4B92-AE31-3F12C2692C20}"/>
              </c:ext>
            </c:extLst>
          </c:dPt>
          <c:dPt>
            <c:idx val="17"/>
            <c:bubble3D val="0"/>
            <c:extLst>
              <c:ext xmlns:c16="http://schemas.microsoft.com/office/drawing/2014/chart" uri="{C3380CC4-5D6E-409C-BE32-E72D297353CC}">
                <c16:uniqueId val="{00000037-423A-4B92-AE31-3F12C2692C20}"/>
              </c:ext>
            </c:extLst>
          </c:dPt>
          <c:dPt>
            <c:idx val="19"/>
            <c:bubble3D val="0"/>
            <c:extLst>
              <c:ext xmlns:c16="http://schemas.microsoft.com/office/drawing/2014/chart" uri="{C3380CC4-5D6E-409C-BE32-E72D297353CC}">
                <c16:uniqueId val="{00000038-423A-4B92-AE31-3F12C2692C20}"/>
              </c:ext>
            </c:extLst>
          </c:dPt>
          <c:dPt>
            <c:idx val="20"/>
            <c:bubble3D val="0"/>
            <c:extLst>
              <c:ext xmlns:c16="http://schemas.microsoft.com/office/drawing/2014/chart" uri="{C3380CC4-5D6E-409C-BE32-E72D297353CC}">
                <c16:uniqueId val="{00000039-423A-4B92-AE31-3F12C2692C20}"/>
              </c:ext>
            </c:extLst>
          </c:dPt>
          <c:dPt>
            <c:idx val="22"/>
            <c:bubble3D val="0"/>
            <c:extLst>
              <c:ext xmlns:c16="http://schemas.microsoft.com/office/drawing/2014/chart" uri="{C3380CC4-5D6E-409C-BE32-E72D297353CC}">
                <c16:uniqueId val="{0000003A-423A-4B92-AE31-3F12C2692C20}"/>
              </c:ext>
            </c:extLst>
          </c:dPt>
          <c:dPt>
            <c:idx val="23"/>
            <c:bubble3D val="0"/>
            <c:extLst>
              <c:ext xmlns:c16="http://schemas.microsoft.com/office/drawing/2014/chart" uri="{C3380CC4-5D6E-409C-BE32-E72D297353CC}">
                <c16:uniqueId val="{0000003B-423A-4B92-AE31-3F12C2692C20}"/>
              </c:ext>
            </c:extLst>
          </c:dPt>
          <c:dPt>
            <c:idx val="25"/>
            <c:bubble3D val="0"/>
            <c:extLst>
              <c:ext xmlns:c16="http://schemas.microsoft.com/office/drawing/2014/chart" uri="{C3380CC4-5D6E-409C-BE32-E72D297353CC}">
                <c16:uniqueId val="{0000003C-423A-4B92-AE31-3F12C2692C20}"/>
              </c:ext>
            </c:extLst>
          </c:dPt>
          <c:dPt>
            <c:idx val="26"/>
            <c:bubble3D val="0"/>
            <c:extLst>
              <c:ext xmlns:c16="http://schemas.microsoft.com/office/drawing/2014/chart" uri="{C3380CC4-5D6E-409C-BE32-E72D297353CC}">
                <c16:uniqueId val="{0000003D-423A-4B92-AE31-3F12C2692C20}"/>
              </c:ext>
            </c:extLst>
          </c:dPt>
          <c:dPt>
            <c:idx val="28"/>
            <c:bubble3D val="0"/>
            <c:extLst>
              <c:ext xmlns:c16="http://schemas.microsoft.com/office/drawing/2014/chart" uri="{C3380CC4-5D6E-409C-BE32-E72D297353CC}">
                <c16:uniqueId val="{0000003E-423A-4B92-AE31-3F12C2692C20}"/>
              </c:ext>
            </c:extLst>
          </c:dPt>
          <c:dPt>
            <c:idx val="29"/>
            <c:bubble3D val="0"/>
            <c:extLst>
              <c:ext xmlns:c16="http://schemas.microsoft.com/office/drawing/2014/chart" uri="{C3380CC4-5D6E-409C-BE32-E72D297353CC}">
                <c16:uniqueId val="{0000003F-423A-4B92-AE31-3F12C2692C20}"/>
              </c:ext>
            </c:extLst>
          </c:dPt>
          <c:dPt>
            <c:idx val="31"/>
            <c:bubble3D val="0"/>
            <c:extLst>
              <c:ext xmlns:c16="http://schemas.microsoft.com/office/drawing/2014/chart" uri="{C3380CC4-5D6E-409C-BE32-E72D297353CC}">
                <c16:uniqueId val="{00000040-423A-4B92-AE31-3F12C2692C20}"/>
              </c:ext>
            </c:extLst>
          </c:dPt>
          <c:dPt>
            <c:idx val="32"/>
            <c:bubble3D val="0"/>
            <c:extLst>
              <c:ext xmlns:c16="http://schemas.microsoft.com/office/drawing/2014/chart" uri="{C3380CC4-5D6E-409C-BE32-E72D297353CC}">
                <c16:uniqueId val="{00000041-423A-4B92-AE31-3F12C2692C20}"/>
              </c:ext>
            </c:extLst>
          </c:dPt>
          <c:dLbls>
            <c:dLbl>
              <c:idx val="4"/>
              <c:delete val="1"/>
              <c:extLst>
                <c:ext xmlns:c15="http://schemas.microsoft.com/office/drawing/2012/chart" uri="{CE6537A1-D6FC-4f65-9D91-7224C49458BB}"/>
                <c:ext xmlns:c16="http://schemas.microsoft.com/office/drawing/2014/chart" uri="{C3380CC4-5D6E-409C-BE32-E72D297353CC}">
                  <c16:uniqueId val="{00000029-423A-4B92-AE31-3F12C2692C20}"/>
                </c:ext>
              </c:extLst>
            </c:dLbl>
            <c:dLbl>
              <c:idx val="5"/>
              <c:delete val="1"/>
              <c:extLst>
                <c:ext xmlns:c15="http://schemas.microsoft.com/office/drawing/2012/chart" uri="{CE6537A1-D6FC-4f65-9D91-7224C49458BB}"/>
                <c:ext xmlns:c16="http://schemas.microsoft.com/office/drawing/2014/chart" uri="{C3380CC4-5D6E-409C-BE32-E72D297353CC}">
                  <c16:uniqueId val="{0000002B-423A-4B92-AE31-3F12C2692C20}"/>
                </c:ext>
              </c:extLst>
            </c:dLbl>
            <c:dLbl>
              <c:idx val="7"/>
              <c:layout>
                <c:manualLayout>
                  <c:x val="-0.24787539220225924"/>
                  <c:y val="-9.4269631390415817E-2"/>
                </c:manualLayout>
              </c:layout>
              <c:spPr>
                <a:noFill/>
                <a:ln>
                  <a:noFill/>
                </a:ln>
                <a:effectLst/>
              </c:spPr>
              <c:txPr>
                <a:bodyPr rot="0" spcFirstLastPara="1" vertOverflow="ellipsis" vert="horz" wrap="none" lIns="38100" tIns="19050" rIns="38100" bIns="19050" anchor="ctr" anchorCtr="1">
                  <a:spAutoFit/>
                </a:bodyPr>
                <a:lstStyle/>
                <a:p>
                  <a:pPr>
                    <a:defRPr sz="800" b="1" i="0" u="none" strike="noStrike" kern="1200" baseline="0">
                      <a:solidFill>
                        <a:schemeClr val="accent2">
                          <a:lumMod val="75000"/>
                        </a:schemeClr>
                      </a:solidFill>
                      <a:effectLst>
                        <a:glow rad="152400">
                          <a:schemeClr val="bg1"/>
                        </a:glow>
                      </a:effectLst>
                      <a:latin typeface="+mn-lt"/>
                      <a:ea typeface="+mn-ea"/>
                      <a:cs typeface="+mn-cs"/>
                    </a:defRPr>
                  </a:pPr>
                  <a:endParaRPr lang="ja-JP"/>
                </a:p>
              </c:txPr>
              <c:dLblPos val="ct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2F-423A-4B92-AE31-3F12C2692C20}"/>
                </c:ext>
              </c:extLst>
            </c:dLbl>
            <c:dLbl>
              <c:idx val="8"/>
              <c:layout>
                <c:manualLayout>
                  <c:x val="0.16433667868215981"/>
                  <c:y val="-0.22044561464517251"/>
                </c:manualLayout>
              </c:layout>
              <c:spPr>
                <a:noFill/>
                <a:ln>
                  <a:noFill/>
                </a:ln>
                <a:effectLst/>
              </c:spPr>
              <c:txPr>
                <a:bodyPr rot="0" spcFirstLastPara="1" vertOverflow="ellipsis" vert="horz" wrap="none" lIns="38100" tIns="19050" rIns="38100" bIns="19050" anchor="ctr" anchorCtr="1">
                  <a:spAutoFit/>
                </a:bodyPr>
                <a:lstStyle/>
                <a:p>
                  <a:pPr>
                    <a:defRPr sz="800" b="1" i="0" u="none" strike="noStrike" kern="1200" baseline="0">
                      <a:solidFill>
                        <a:schemeClr val="accent2">
                          <a:lumMod val="75000"/>
                        </a:schemeClr>
                      </a:solidFill>
                      <a:effectLst>
                        <a:glow rad="152400">
                          <a:schemeClr val="bg1"/>
                        </a:glow>
                      </a:effectLst>
                      <a:latin typeface="+mn-lt"/>
                      <a:ea typeface="+mn-ea"/>
                      <a:cs typeface="+mn-cs"/>
                    </a:defRPr>
                  </a:pPr>
                  <a:endParaRPr lang="ja-JP"/>
                </a:p>
              </c:txPr>
              <c:dLblPos val="ct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30-423A-4B92-AE31-3F12C2692C20}"/>
                </c:ext>
              </c:extLst>
            </c:dLbl>
            <c:spPr>
              <a:noFill/>
              <a:ln>
                <a:noFill/>
              </a:ln>
              <a:effectLst/>
            </c:spPr>
            <c:txPr>
              <a:bodyPr rot="0" spcFirstLastPara="1" vertOverflow="ellipsis" vert="horz" wrap="none" lIns="38100" tIns="19050" rIns="38100" bIns="19050" anchor="ctr" anchorCtr="1">
                <a:spAutoFit/>
              </a:bodyPr>
              <a:lstStyle/>
              <a:p>
                <a:pPr>
                  <a:defRPr sz="800" b="1" i="0" u="none" strike="noStrike" kern="1200" baseline="0">
                    <a:solidFill>
                      <a:schemeClr val="accent1">
                        <a:lumMod val="75000"/>
                      </a:schemeClr>
                    </a:solidFill>
                    <a:effectLst>
                      <a:glow rad="152400">
                        <a:schemeClr val="bg1"/>
                      </a:glow>
                    </a:effectLst>
                    <a:latin typeface="+mn-lt"/>
                    <a:ea typeface="+mn-ea"/>
                    <a:cs typeface="+mn-cs"/>
                  </a:defRPr>
                </a:pPr>
                <a:endParaRPr lang="ja-JP"/>
              </a:p>
            </c:txPr>
            <c:dLblPos val="ctr"/>
            <c:showLegendKey val="0"/>
            <c:showVal val="1"/>
            <c:showCatName val="1"/>
            <c:showSerName val="0"/>
            <c:showPercent val="0"/>
            <c:showBubbleSize val="0"/>
            <c:separator>
</c:separator>
            <c:showLeaderLines val="1"/>
            <c:leaderLines>
              <c:spPr>
                <a:ln w="6350" cap="flat" cmpd="sng" algn="ctr">
                  <a:solidFill>
                    <a:schemeClr val="accent2">
                      <a:lumMod val="60000"/>
                      <a:lumOff val="40000"/>
                    </a:schemeClr>
                  </a:solidFill>
                  <a:prstDash val="solid"/>
                  <a:miter lim="800000"/>
                </a:ln>
                <a:effectLst/>
              </c:spPr>
            </c:leaderLines>
            <c:extLst>
              <c:ext xmlns:c15="http://schemas.microsoft.com/office/drawing/2012/chart" uri="{CE6537A1-D6FC-4f65-9D91-7224C49458BB}">
                <c15:spPr xmlns:c15="http://schemas.microsoft.com/office/drawing/2012/chart">
                  <a:prstGeom prst="rect">
                    <a:avLst/>
                  </a:prstGeom>
                </c15:spPr>
              </c:ext>
            </c:extLst>
          </c:dLbls>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'【本】4.観光消費額1_P38'!$S$9:$S$14</c:f>
              <c:numCache>
                <c:formatCode>#,##0.0\ "億""円";[Red]\-#,##0.0\ "億""円"</c:formatCode>
                <c:ptCount val="6"/>
                <c:pt idx="1">
                  <c:v>1452.0290259368983</c:v>
                </c:pt>
                <c:pt idx="2">
                  <c:v>1720.3709539446793</c:v>
                </c:pt>
                <c:pt idx="4">
                  <c:v>0</c:v>
                </c:pt>
                <c:pt idx="5">
                  <c:v>0</c:v>
                </c:pt>
              </c:numCache>
            </c:numRef>
          </c:val>
          <c:extLst>
            <c:ext xmlns:c16="http://schemas.microsoft.com/office/drawing/2014/chart" uri="{C3380CC4-5D6E-409C-BE32-E72D297353CC}">
              <c16:uniqueId val="{00000042-423A-4B92-AE31-3F12C2692C20}"/>
            </c:ext>
          </c:extLst>
        </c:ser>
        <c:ser>
          <c:idx val="1"/>
          <c:order val="2"/>
          <c:spPr>
            <a:solidFill>
              <a:schemeClr val="accent2">
                <a:lumMod val="60000"/>
                <a:lumOff val="40000"/>
              </a:schemeClr>
            </a:solidFill>
            <a:ln>
              <a:solidFill>
                <a:schemeClr val="bg1"/>
              </a:solidFill>
            </a:ln>
            <a:effectLst/>
          </c:spPr>
          <c:dPt>
            <c:idx val="0"/>
            <c:bubble3D val="0"/>
            <c:spPr>
              <a:solidFill>
                <a:schemeClr val="accent1"/>
              </a:solidFill>
              <a:ln>
                <a:solidFill>
                  <a:schemeClr val="bg1"/>
                </a:solidFill>
              </a:ln>
              <a:effectLst/>
            </c:spPr>
            <c:extLst>
              <c:ext xmlns:c16="http://schemas.microsoft.com/office/drawing/2014/chart" uri="{C3380CC4-5D6E-409C-BE32-E72D297353CC}">
                <c16:uniqueId val="{00000044-423A-4B92-AE31-3F12C2692C20}"/>
              </c:ext>
            </c:extLst>
          </c:dPt>
          <c:dPt>
            <c:idx val="1"/>
            <c:bubble3D val="0"/>
            <c:extLst>
              <c:ext xmlns:c16="http://schemas.microsoft.com/office/drawing/2014/chart" uri="{C3380CC4-5D6E-409C-BE32-E72D297353CC}">
                <c16:uniqueId val="{00000045-423A-4B92-AE31-3F12C2692C20}"/>
              </c:ext>
            </c:extLst>
          </c:dPt>
          <c:dPt>
            <c:idx val="2"/>
            <c:bubble3D val="0"/>
            <c:extLst>
              <c:ext xmlns:c16="http://schemas.microsoft.com/office/drawing/2014/chart" uri="{C3380CC4-5D6E-409C-BE32-E72D297353CC}">
                <c16:uniqueId val="{00000046-423A-4B92-AE31-3F12C2692C20}"/>
              </c:ext>
            </c:extLst>
          </c:dPt>
          <c:dPt>
            <c:idx val="3"/>
            <c:bubble3D val="0"/>
            <c:spPr>
              <a:solidFill>
                <a:schemeClr val="accent2"/>
              </a:solidFill>
              <a:ln>
                <a:solidFill>
                  <a:schemeClr val="bg1"/>
                </a:solidFill>
              </a:ln>
              <a:effectLst/>
            </c:spPr>
            <c:extLst>
              <c:ext xmlns:c16="http://schemas.microsoft.com/office/drawing/2014/chart" uri="{C3380CC4-5D6E-409C-BE32-E72D297353CC}">
                <c16:uniqueId val="{00000047-423A-4B92-AE31-3F12C2692C20}"/>
              </c:ext>
            </c:extLst>
          </c:dPt>
          <c:dPt>
            <c:idx val="4"/>
            <c:bubble3D val="0"/>
            <c:extLst>
              <c:ext xmlns:c16="http://schemas.microsoft.com/office/drawing/2014/chart" uri="{C3380CC4-5D6E-409C-BE32-E72D297353CC}">
                <c16:uniqueId val="{00000048-423A-4B92-AE31-3F12C2692C20}"/>
              </c:ext>
            </c:extLst>
          </c:dPt>
          <c:dPt>
            <c:idx val="5"/>
            <c:bubble3D val="0"/>
            <c:extLst>
              <c:ext xmlns:c16="http://schemas.microsoft.com/office/drawing/2014/chart" uri="{C3380CC4-5D6E-409C-BE32-E72D297353CC}">
                <c16:uniqueId val="{00000049-423A-4B92-AE31-3F12C2692C20}"/>
              </c:ext>
            </c:extLst>
          </c:dPt>
          <c:dPt>
            <c:idx val="6"/>
            <c:bubble3D val="0"/>
            <c:spPr>
              <a:solidFill>
                <a:schemeClr val="accent2"/>
              </a:solidFill>
              <a:ln>
                <a:solidFill>
                  <a:schemeClr val="bg1"/>
                </a:solidFill>
              </a:ln>
              <a:effectLst/>
            </c:spPr>
            <c:extLst>
              <c:ext xmlns:c16="http://schemas.microsoft.com/office/drawing/2014/chart" uri="{C3380CC4-5D6E-409C-BE32-E72D297353CC}">
                <c16:uniqueId val="{0000004A-423A-4B92-AE31-3F12C2692C20}"/>
              </c:ext>
            </c:extLst>
          </c:dPt>
          <c:dPt>
            <c:idx val="7"/>
            <c:bubble3D val="0"/>
            <c:extLst>
              <c:ext xmlns:c16="http://schemas.microsoft.com/office/drawing/2014/chart" uri="{C3380CC4-5D6E-409C-BE32-E72D297353CC}">
                <c16:uniqueId val="{0000004B-423A-4B92-AE31-3F12C2692C20}"/>
              </c:ext>
            </c:extLst>
          </c:dPt>
          <c:dPt>
            <c:idx val="8"/>
            <c:bubble3D val="0"/>
            <c:extLst>
              <c:ext xmlns:c16="http://schemas.microsoft.com/office/drawing/2014/chart" uri="{C3380CC4-5D6E-409C-BE32-E72D297353CC}">
                <c16:uniqueId val="{0000004C-423A-4B92-AE31-3F12C2692C20}"/>
              </c:ext>
            </c:extLst>
          </c:dPt>
          <c:dPt>
            <c:idx val="9"/>
            <c:bubble3D val="0"/>
            <c:extLst>
              <c:ext xmlns:c16="http://schemas.microsoft.com/office/drawing/2014/chart" uri="{C3380CC4-5D6E-409C-BE32-E72D297353CC}">
                <c16:uniqueId val="{0000004D-423A-4B92-AE31-3F12C2692C20}"/>
              </c:ext>
            </c:extLst>
          </c:dPt>
          <c:dPt>
            <c:idx val="10"/>
            <c:bubble3D val="0"/>
            <c:extLst>
              <c:ext xmlns:c16="http://schemas.microsoft.com/office/drawing/2014/chart" uri="{C3380CC4-5D6E-409C-BE32-E72D297353CC}">
                <c16:uniqueId val="{0000004E-423A-4B92-AE31-3F12C2692C20}"/>
              </c:ext>
            </c:extLst>
          </c:dPt>
          <c:dPt>
            <c:idx val="11"/>
            <c:bubble3D val="0"/>
            <c:extLst>
              <c:ext xmlns:c16="http://schemas.microsoft.com/office/drawing/2014/chart" uri="{C3380CC4-5D6E-409C-BE32-E72D297353CC}">
                <c16:uniqueId val="{0000004F-423A-4B92-AE31-3F12C2692C20}"/>
              </c:ext>
            </c:extLst>
          </c:dPt>
          <c:dPt>
            <c:idx val="12"/>
            <c:bubble3D val="0"/>
            <c:extLst>
              <c:ext xmlns:c16="http://schemas.microsoft.com/office/drawing/2014/chart" uri="{C3380CC4-5D6E-409C-BE32-E72D297353CC}">
                <c16:uniqueId val="{00000050-423A-4B92-AE31-3F12C2692C20}"/>
              </c:ext>
            </c:extLst>
          </c:dPt>
          <c:dPt>
            <c:idx val="13"/>
            <c:bubble3D val="0"/>
            <c:extLst>
              <c:ext xmlns:c16="http://schemas.microsoft.com/office/drawing/2014/chart" uri="{C3380CC4-5D6E-409C-BE32-E72D297353CC}">
                <c16:uniqueId val="{00000051-423A-4B92-AE31-3F12C2692C20}"/>
              </c:ext>
            </c:extLst>
          </c:dPt>
          <c:dPt>
            <c:idx val="14"/>
            <c:bubble3D val="0"/>
            <c:extLst>
              <c:ext xmlns:c16="http://schemas.microsoft.com/office/drawing/2014/chart" uri="{C3380CC4-5D6E-409C-BE32-E72D297353CC}">
                <c16:uniqueId val="{00000052-423A-4B92-AE31-3F12C2692C20}"/>
              </c:ext>
            </c:extLst>
          </c:dPt>
          <c:dPt>
            <c:idx val="15"/>
            <c:bubble3D val="0"/>
            <c:extLst>
              <c:ext xmlns:c16="http://schemas.microsoft.com/office/drawing/2014/chart" uri="{C3380CC4-5D6E-409C-BE32-E72D297353CC}">
                <c16:uniqueId val="{00000053-423A-4B92-AE31-3F12C2692C20}"/>
              </c:ext>
            </c:extLst>
          </c:dPt>
          <c:dPt>
            <c:idx val="16"/>
            <c:bubble3D val="0"/>
            <c:extLst>
              <c:ext xmlns:c16="http://schemas.microsoft.com/office/drawing/2014/chart" uri="{C3380CC4-5D6E-409C-BE32-E72D297353CC}">
                <c16:uniqueId val="{00000054-423A-4B92-AE31-3F12C2692C20}"/>
              </c:ext>
            </c:extLst>
          </c:dPt>
          <c:dPt>
            <c:idx val="17"/>
            <c:bubble3D val="0"/>
            <c:extLst>
              <c:ext xmlns:c16="http://schemas.microsoft.com/office/drawing/2014/chart" uri="{C3380CC4-5D6E-409C-BE32-E72D297353CC}">
                <c16:uniqueId val="{00000055-423A-4B92-AE31-3F12C2692C20}"/>
              </c:ext>
            </c:extLst>
          </c:dPt>
          <c:dPt>
            <c:idx val="18"/>
            <c:bubble3D val="0"/>
            <c:extLst>
              <c:ext xmlns:c16="http://schemas.microsoft.com/office/drawing/2014/chart" uri="{C3380CC4-5D6E-409C-BE32-E72D297353CC}">
                <c16:uniqueId val="{00000056-423A-4B92-AE31-3F12C2692C20}"/>
              </c:ext>
            </c:extLst>
          </c:dPt>
          <c:dPt>
            <c:idx val="19"/>
            <c:bubble3D val="0"/>
            <c:extLst>
              <c:ext xmlns:c16="http://schemas.microsoft.com/office/drawing/2014/chart" uri="{C3380CC4-5D6E-409C-BE32-E72D297353CC}">
                <c16:uniqueId val="{00000057-423A-4B92-AE31-3F12C2692C20}"/>
              </c:ext>
            </c:extLst>
          </c:dPt>
          <c:dPt>
            <c:idx val="20"/>
            <c:bubble3D val="0"/>
            <c:extLst>
              <c:ext xmlns:c16="http://schemas.microsoft.com/office/drawing/2014/chart" uri="{C3380CC4-5D6E-409C-BE32-E72D297353CC}">
                <c16:uniqueId val="{00000058-423A-4B92-AE31-3F12C2692C20}"/>
              </c:ext>
            </c:extLst>
          </c:dPt>
          <c:dPt>
            <c:idx val="21"/>
            <c:bubble3D val="0"/>
            <c:extLst>
              <c:ext xmlns:c16="http://schemas.microsoft.com/office/drawing/2014/chart" uri="{C3380CC4-5D6E-409C-BE32-E72D297353CC}">
                <c16:uniqueId val="{00000059-423A-4B92-AE31-3F12C2692C20}"/>
              </c:ext>
            </c:extLst>
          </c:dPt>
          <c:dPt>
            <c:idx val="22"/>
            <c:bubble3D val="0"/>
            <c:extLst>
              <c:ext xmlns:c16="http://schemas.microsoft.com/office/drawing/2014/chart" uri="{C3380CC4-5D6E-409C-BE32-E72D297353CC}">
                <c16:uniqueId val="{0000005A-423A-4B92-AE31-3F12C2692C20}"/>
              </c:ext>
            </c:extLst>
          </c:dPt>
          <c:dPt>
            <c:idx val="23"/>
            <c:bubble3D val="0"/>
            <c:extLst>
              <c:ext xmlns:c16="http://schemas.microsoft.com/office/drawing/2014/chart" uri="{C3380CC4-5D6E-409C-BE32-E72D297353CC}">
                <c16:uniqueId val="{0000005B-423A-4B92-AE31-3F12C2692C20}"/>
              </c:ext>
            </c:extLst>
          </c:dPt>
          <c:dPt>
            <c:idx val="24"/>
            <c:bubble3D val="0"/>
            <c:extLst>
              <c:ext xmlns:c16="http://schemas.microsoft.com/office/drawing/2014/chart" uri="{C3380CC4-5D6E-409C-BE32-E72D297353CC}">
                <c16:uniqueId val="{0000005C-423A-4B92-AE31-3F12C2692C20}"/>
              </c:ext>
            </c:extLst>
          </c:dPt>
          <c:dPt>
            <c:idx val="25"/>
            <c:bubble3D val="0"/>
            <c:extLst>
              <c:ext xmlns:c16="http://schemas.microsoft.com/office/drawing/2014/chart" uri="{C3380CC4-5D6E-409C-BE32-E72D297353CC}">
                <c16:uniqueId val="{0000005D-423A-4B92-AE31-3F12C2692C20}"/>
              </c:ext>
            </c:extLst>
          </c:dPt>
          <c:dPt>
            <c:idx val="26"/>
            <c:bubble3D val="0"/>
            <c:extLst>
              <c:ext xmlns:c16="http://schemas.microsoft.com/office/drawing/2014/chart" uri="{C3380CC4-5D6E-409C-BE32-E72D297353CC}">
                <c16:uniqueId val="{0000005E-423A-4B92-AE31-3F12C2692C20}"/>
              </c:ext>
            </c:extLst>
          </c:dPt>
          <c:dPt>
            <c:idx val="27"/>
            <c:bubble3D val="0"/>
            <c:extLst>
              <c:ext xmlns:c16="http://schemas.microsoft.com/office/drawing/2014/chart" uri="{C3380CC4-5D6E-409C-BE32-E72D297353CC}">
                <c16:uniqueId val="{0000005F-423A-4B92-AE31-3F12C2692C20}"/>
              </c:ext>
            </c:extLst>
          </c:dPt>
          <c:dPt>
            <c:idx val="28"/>
            <c:bubble3D val="0"/>
            <c:extLst>
              <c:ext xmlns:c16="http://schemas.microsoft.com/office/drawing/2014/chart" uri="{C3380CC4-5D6E-409C-BE32-E72D297353CC}">
                <c16:uniqueId val="{00000060-423A-4B92-AE31-3F12C2692C20}"/>
              </c:ext>
            </c:extLst>
          </c:dPt>
          <c:dPt>
            <c:idx val="29"/>
            <c:bubble3D val="0"/>
            <c:extLst>
              <c:ext xmlns:c16="http://schemas.microsoft.com/office/drawing/2014/chart" uri="{C3380CC4-5D6E-409C-BE32-E72D297353CC}">
                <c16:uniqueId val="{00000061-423A-4B92-AE31-3F12C2692C20}"/>
              </c:ext>
            </c:extLst>
          </c:dPt>
          <c:dPt>
            <c:idx val="30"/>
            <c:bubble3D val="0"/>
            <c:extLst>
              <c:ext xmlns:c16="http://schemas.microsoft.com/office/drawing/2014/chart" uri="{C3380CC4-5D6E-409C-BE32-E72D297353CC}">
                <c16:uniqueId val="{00000062-423A-4B92-AE31-3F12C2692C20}"/>
              </c:ext>
            </c:extLst>
          </c:dPt>
          <c:dPt>
            <c:idx val="31"/>
            <c:bubble3D val="0"/>
            <c:extLst>
              <c:ext xmlns:c16="http://schemas.microsoft.com/office/drawing/2014/chart" uri="{C3380CC4-5D6E-409C-BE32-E72D297353CC}">
                <c16:uniqueId val="{00000063-423A-4B92-AE31-3F12C2692C20}"/>
              </c:ext>
            </c:extLst>
          </c:dPt>
          <c:dPt>
            <c:idx val="32"/>
            <c:bubble3D val="0"/>
            <c:extLst>
              <c:ext xmlns:c16="http://schemas.microsoft.com/office/drawing/2014/chart" uri="{C3380CC4-5D6E-409C-BE32-E72D297353CC}">
                <c16:uniqueId val="{00000064-423A-4B92-AE31-3F12C2692C20}"/>
              </c:ext>
            </c:extLst>
          </c:dPt>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'【本】4.観光消費額1_P38'!$T$9:$T$14</c:f>
              <c:numCache>
                <c:formatCode>#,##0.0\ "億""円";[Red]\-#,##0.0\ "億""円"</c:formatCode>
                <c:ptCount val="6"/>
                <c:pt idx="0">
                  <c:v>3172.3999798815776</c:v>
                </c:pt>
                <c:pt idx="3">
                  <c:v>0</c:v>
                </c:pt>
              </c:numCache>
            </c:numRef>
          </c:val>
          <c:extLst>
            <c:ext xmlns:c16="http://schemas.microsoft.com/office/drawing/2014/chart" uri="{C3380CC4-5D6E-409C-BE32-E72D297353CC}">
              <c16:uniqueId val="{00000065-423A-4B92-AE31-3F12C2692C20}"/>
            </c:ext>
          </c:extLst>
        </c:ser>
        <c:ser>
          <c:idx val="3"/>
          <c:order val="3"/>
          <c:spPr>
            <a:noFill/>
            <a:ln>
              <a:noFill/>
            </a:ln>
            <a:effectLst/>
          </c:spPr>
          <c:dLbls>
            <c:dLbl>
              <c:idx val="0"/>
              <c:layout>
                <c:manualLayout>
                  <c:x val="0.14611036923844087"/>
                  <c:y val="-8.731262211254763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68-423A-4B92-AE31-3F12C2692C20}"/>
                </c:ext>
              </c:extLst>
            </c:dLbl>
            <c:dLbl>
              <c:idx val="3"/>
              <c:delete val="1"/>
              <c:extLst>
                <c:ext xmlns:c15="http://schemas.microsoft.com/office/drawing/2012/chart" uri="{CE6537A1-D6FC-4f65-9D91-7224C49458BB}"/>
                <c:ext xmlns:c16="http://schemas.microsoft.com/office/drawing/2014/chart" uri="{C3380CC4-5D6E-409C-BE32-E72D297353CC}">
                  <c16:uniqueId val="{00000069-423A-4B92-AE31-3F12C2692C20}"/>
                </c:ext>
              </c:extLst>
            </c:dLbl>
            <c:dLbl>
              <c:idx val="6"/>
              <c:layout>
                <c:manualLayout>
                  <c:x val="-9.7564919336677158E-2"/>
                  <c:y val="-2.4712524142029416E-2"/>
                </c:manualLayout>
              </c:layout>
              <c:spPr>
                <a:noFill/>
                <a:ln>
                  <a:noFill/>
                </a:ln>
                <a:effectLst/>
              </c:spPr>
              <c:txPr>
                <a:bodyPr rot="0" spcFirstLastPara="1" vertOverflow="ellipsis" vert="horz" wrap="none" lIns="38100" tIns="19050" rIns="38100" bIns="19050" anchor="ctr" anchorCtr="1">
                  <a:spAutoFit/>
                </a:bodyPr>
                <a:lstStyle/>
                <a:p>
                  <a:pPr>
                    <a:defRPr sz="1050" b="1" i="0" u="none" strike="noStrike" kern="1200" baseline="0">
                      <a:solidFill>
                        <a:schemeClr val="accent2">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67-423A-4B92-AE31-3F12C2692C20}"/>
                </c:ext>
              </c:extLst>
            </c:dLbl>
            <c:spPr>
              <a:noFill/>
              <a:ln>
                <a:noFill/>
              </a:ln>
              <a:effectLst/>
            </c:spPr>
            <c:txPr>
              <a:bodyPr rot="0" spcFirstLastPara="1" vertOverflow="ellipsis" vert="horz" wrap="none" lIns="38100" tIns="19050" rIns="38100" bIns="19050" anchor="ctr" anchorCtr="1">
                <a:spAutoFit/>
              </a:bodyPr>
              <a:lstStyle/>
              <a:p>
                <a:pPr>
                  <a:defRPr sz="1050" b="1" i="0" u="none" strike="noStrike" kern="1200" baseline="0">
                    <a:solidFill>
                      <a:schemeClr val="accent1">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showLeaderLines val="1"/>
            <c:leaderLines>
              <c:spPr>
                <a:ln w="6350" cap="flat" cmpd="sng" algn="ctr">
                  <a:solidFill>
                    <a:schemeClr val="tx1"/>
                  </a:solidFill>
                  <a:prstDash val="solid"/>
                  <a:round/>
                </a:ln>
                <a:effectLst/>
              </c:spPr>
            </c:leaderLines>
            <c:extLst>
              <c:ext xmlns:c15="http://schemas.microsoft.com/office/drawing/2012/chart" uri="{CE6537A1-D6FC-4f65-9D91-7224C49458BB}">
                <c15:spPr xmlns:c15="http://schemas.microsoft.com/office/drawing/2012/chart">
                  <a:prstGeom prst="rect">
                    <a:avLst/>
                  </a:prstGeom>
                </c15:spPr>
              </c:ext>
            </c:extLst>
          </c:dLbls>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'【本】4.観光消費額1_P38'!$T$9:$T$14</c:f>
              <c:numCache>
                <c:formatCode>#,##0.0\ "億""円";[Red]\-#,##0.0\ "億""円"</c:formatCode>
                <c:ptCount val="6"/>
                <c:pt idx="0">
                  <c:v>3172.3999798815776</c:v>
                </c:pt>
                <c:pt idx="3">
                  <c:v>0</c:v>
                </c:pt>
              </c:numCache>
            </c:numRef>
          </c:val>
          <c:extLst>
            <c:ext xmlns:c16="http://schemas.microsoft.com/office/drawing/2014/chart" uri="{C3380CC4-5D6E-409C-BE32-E72D297353CC}">
              <c16:uniqueId val="{00000066-423A-4B92-AE31-3F12C2692C20}"/>
            </c:ext>
          </c:extLst>
        </c:ser>
        <c:dLbls>
          <c:showLegendKey val="0"/>
          <c:showVal val="0"/>
          <c:showCatName val="0"/>
          <c:showSerName val="0"/>
          <c:showPercent val="0"/>
          <c:showBubbleSize val="0"/>
          <c:showLeaderLines val="0"/>
        </c:dLbls>
        <c:firstSliceAng val="0"/>
        <c:holeSize val="0"/>
      </c:doughnutChart>
      <c:spPr>
        <a:noFill/>
        <a:ln>
          <a:noFill/>
        </a:ln>
        <a:effectLst/>
      </c:spPr>
    </c:plotArea>
    <c:plotVisOnly val="1"/>
    <c:dispBlanksAs val="gap"/>
    <c:showDLblsOverMax val="0"/>
    <c:extLst/>
  </c:chart>
  <c:spPr>
    <a:noFill/>
    <a:ln w="9525" cap="flat" cmpd="sng" algn="ctr">
      <a:noFill/>
      <a:prstDash val="solid"/>
      <a:round/>
    </a:ln>
    <a:effectLst/>
  </c:spPr>
  <c:txPr>
    <a:bodyPr/>
    <a:lstStyle/>
    <a:p>
      <a:pPr>
        <a:defRPr/>
      </a:pPr>
      <a:endParaRPr lang="ja-JP"/>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839940188199366"/>
          <c:y val="0.11695906432748537"/>
          <c:w val="0.85029250861714578"/>
          <c:h val="0.73233784835067373"/>
        </c:manualLayout>
      </c:layout>
      <c:barChart>
        <c:barDir val="col"/>
        <c:grouping val="stacked"/>
        <c:varyColors val="0"/>
        <c:ser>
          <c:idx val="0"/>
          <c:order val="0"/>
          <c:spPr>
            <a:solidFill>
              <a:schemeClr val="accent1"/>
            </a:solidFill>
            <a:ln w="9525" cap="flat" cmpd="sng" algn="ctr">
              <a:solidFill>
                <a:schemeClr val="lt1">
                  <a:alpha val="50000"/>
                </a:schemeClr>
              </a:solidFill>
              <a:round/>
            </a:ln>
            <a:effectLst/>
          </c:spPr>
          <c:invertIfNegative val="0"/>
          <c:dPt>
            <c:idx val="0"/>
            <c:invertIfNegative val="0"/>
            <c:bubble3D val="0"/>
            <c:spPr>
              <a:solidFill>
                <a:srgbClr val="ADB9CA"/>
              </a:solidFill>
              <a:ln w="9525" cap="flat" cmpd="sng" algn="ctr">
                <a:solidFill>
                  <a:schemeClr val="lt1">
                    <a:alpha val="50000"/>
                  </a:schemeClr>
                </a:solidFill>
                <a:round/>
              </a:ln>
              <a:effectLst/>
            </c:spPr>
            <c:extLst>
              <c:ext xmlns:c16="http://schemas.microsoft.com/office/drawing/2014/chart" uri="{C3380CC4-5D6E-409C-BE32-E72D297353CC}">
                <c16:uniqueId val="{0000000A-0BA0-4C63-BE26-65029B3B5F68}"/>
              </c:ext>
            </c:extLst>
          </c:dPt>
          <c:dPt>
            <c:idx val="1"/>
            <c:invertIfNegative val="0"/>
            <c:bubble3D val="0"/>
            <c:spPr>
              <a:solidFill>
                <a:srgbClr val="44546A"/>
              </a:solidFill>
              <a:ln w="9525" cap="flat" cmpd="sng" algn="ctr">
                <a:solidFill>
                  <a:schemeClr val="lt1">
                    <a:alpha val="50000"/>
                  </a:schemeClr>
                </a:solidFill>
                <a:round/>
              </a:ln>
              <a:effectLst/>
            </c:spPr>
            <c:extLst>
              <c:ext xmlns:c16="http://schemas.microsoft.com/office/drawing/2014/chart" uri="{C3380CC4-5D6E-409C-BE32-E72D297353CC}">
                <c16:uniqueId val="{0000000C-AA4C-4D41-B060-60803CA9734F}"/>
              </c:ext>
            </c:extLst>
          </c:dPt>
          <c:dPt>
            <c:idx val="3"/>
            <c:invertIfNegative val="0"/>
            <c:bubble3D val="0"/>
            <c:spPr>
              <a:solidFill>
                <a:schemeClr val="accent1">
                  <a:lumMod val="40000"/>
                  <a:lumOff val="60000"/>
                </a:schemeClr>
              </a:solidFill>
              <a:ln w="9525" cap="flat" cmpd="sng" algn="ctr">
                <a:solidFill>
                  <a:schemeClr val="lt1">
                    <a:alpha val="50000"/>
                  </a:schemeClr>
                </a:solidFill>
                <a:round/>
              </a:ln>
              <a:effectLst/>
            </c:spPr>
            <c:extLst>
              <c:ext xmlns:c16="http://schemas.microsoft.com/office/drawing/2014/chart" uri="{C3380CC4-5D6E-409C-BE32-E72D297353CC}">
                <c16:uniqueId val="{0000000E-AA4C-4D41-B060-60803CA9734F}"/>
              </c:ext>
            </c:extLst>
          </c:dPt>
          <c:dLbls>
            <c:delete val="1"/>
          </c:dLbls>
          <c:cat>
            <c:multiLvlStrRef>
              <c:extLst>
                <c:ext xmlns:c15="http://schemas.microsoft.com/office/drawing/2012/chart" uri="{02D57815-91ED-43cb-92C2-25804820EDAC}">
                  <c15:fullRef>
                    <c15:sqref>'【本】4.観光消費額1_P38'!$B$25:$C$28</c15:sqref>
                  </c15:fullRef>
                </c:ext>
              </c:extLst>
              <c:f>'【本】4.観光消費額1_P38'!$B$25:$C$26</c:f>
              <c:multiLvlStrCache>
                <c:ptCount val="2"/>
                <c:lvl>
                  <c:pt idx="0">
                    <c:v>日帰り客</c:v>
                  </c:pt>
                  <c:pt idx="1">
                    <c:v>宿泊客</c:v>
                  </c:pt>
                </c:lvl>
                <c:lvl>
                  <c:pt idx="0">
                    <c:v>日本人</c:v>
                  </c:pt>
                </c:lvl>
              </c:multiLvlStrCache>
            </c:multiLvlStrRef>
          </c:cat>
          <c:val>
            <c:numRef>
              <c:extLst>
                <c:ext xmlns:c15="http://schemas.microsoft.com/office/drawing/2012/chart" uri="{02D57815-91ED-43cb-92C2-25804820EDAC}">
                  <c15:fullRef>
                    <c15:sqref>'【本】4.観光消費額1_P38'!$J$25:$J$28</c15:sqref>
                  </c15:fullRef>
                </c:ext>
              </c:extLst>
              <c:f>'【本】4.観光消費額1_P38'!$J$25:$J$26</c:f>
              <c:numCache>
                <c:formatCode>#,##0_);[Red]\(#,##0\)</c:formatCode>
                <c:ptCount val="2"/>
                <c:pt idx="0">
                  <c:v>7240.1885883051664</c:v>
                </c:pt>
                <c:pt idx="1">
                  <c:v>33862.588490372371</c:v>
                </c:pt>
              </c:numCache>
            </c:numRef>
          </c:val>
          <c:extLst>
            <c:ext xmlns:c15="http://schemas.microsoft.com/office/drawing/2012/chart" uri="{02D57815-91ED-43cb-92C2-25804820EDAC}">
              <c15:categoryFilterExceptions>
                <c15:categoryFilterException>
                  <c15:sqref>'【本】4.観光消費額1_P38'!$J$27</c15:sqref>
                  <c15:spPr xmlns:c15="http://schemas.microsoft.com/office/drawing/2012/chart">
                    <a:solidFill>
                      <a:schemeClr val="accent2"/>
                    </a:solidFill>
                    <a:ln w="9525" cap="flat" cmpd="sng" algn="ctr">
                      <a:solidFill>
                        <a:schemeClr val="lt1">
                          <a:alpha val="50000"/>
                        </a:schemeClr>
                      </a:solidFill>
                      <a:round/>
                    </a:ln>
                    <a:effectLst/>
                  </c15:spPr>
                  <c15:invertIfNegative val="0"/>
                  <c15:bubble3D val="0"/>
                </c15:categoryFilterException>
                <c15:categoryFilterException>
                  <c15:sqref>'【本】4.観光消費額1_P38'!$J$28</c15:sqref>
                  <c15:spPr xmlns:c15="http://schemas.microsoft.com/office/drawing/2012/chart">
                    <a:solidFill>
                      <a:schemeClr val="accent2">
                        <a:lumMod val="40000"/>
                        <a:lumOff val="60000"/>
                      </a:schemeClr>
                    </a:solidFill>
                    <a:ln w="9525" cap="flat" cmpd="sng" algn="ctr">
                      <a:solidFill>
                        <a:schemeClr val="lt1">
                          <a:alpha val="50000"/>
                        </a:schemeClr>
                      </a:solidFill>
                      <a:round/>
                    </a:ln>
                    <a:effectLst/>
                  </c15:spPr>
                  <c15:invertIfNegative val="0"/>
                  <c15:bubble3D val="0"/>
                </c15:categoryFilterException>
              </c15:categoryFilterExceptions>
            </c:ext>
            <c:ext xmlns:c16="http://schemas.microsoft.com/office/drawing/2014/chart" uri="{C3380CC4-5D6E-409C-BE32-E72D297353CC}">
              <c16:uniqueId val="{00000000-AA4C-4D41-B060-60803CA9734F}"/>
            </c:ext>
          </c:extLst>
        </c:ser>
        <c:dLbls>
          <c:dLblPos val="ctr"/>
          <c:showLegendKey val="0"/>
          <c:showVal val="1"/>
          <c:showCatName val="0"/>
          <c:showSerName val="0"/>
          <c:showPercent val="0"/>
          <c:showBubbleSize val="0"/>
        </c:dLbls>
        <c:gapWidth val="100"/>
        <c:overlap val="100"/>
        <c:axId val="1336726448"/>
        <c:axId val="2096364496"/>
      </c:barChart>
      <c:lineChart>
        <c:grouping val="standard"/>
        <c:varyColors val="0"/>
        <c:ser>
          <c:idx val="1"/>
          <c:order val="1"/>
          <c:spPr>
            <a:ln w="31750" cap="rnd">
              <a:noFill/>
              <a:round/>
            </a:ln>
            <a:effectLst/>
          </c:spPr>
          <c:marker>
            <c:symbol val="none"/>
          </c:marker>
          <c:dLbls>
            <c:dLbl>
              <c:idx val="0"/>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accent1">
                          <a:lumMod val="75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extLst>
                <c:ext xmlns:c16="http://schemas.microsoft.com/office/drawing/2014/chart" uri="{C3380CC4-5D6E-409C-BE32-E72D297353CC}">
                  <c16:uniqueId val="{00000008-1871-41D3-B15F-4F88C2BEDAC1}"/>
                </c:ext>
              </c:extLst>
            </c:dLbl>
            <c:dLbl>
              <c:idx val="1"/>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accent1">
                          <a:lumMod val="75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extLst>
                <c:ext xmlns:c16="http://schemas.microsoft.com/office/drawing/2014/chart" uri="{C3380CC4-5D6E-409C-BE32-E72D297353CC}">
                  <c16:uniqueId val="{00000008-2626-4411-9A56-07BBE1179615}"/>
                </c:ext>
              </c:extLst>
            </c:dLbl>
            <c:dLbl>
              <c:idx val="2"/>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accent1">
                          <a:lumMod val="75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extLst>
                <c:ext xmlns:c16="http://schemas.microsoft.com/office/drawing/2014/chart" uri="{C3380CC4-5D6E-409C-BE32-E72D297353CC}">
                  <c16:uniqueId val="{00000006-1871-41D3-B15F-4F88C2BEDAC1}"/>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accent1"/>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Lit>
              <c:ptCount val="2"/>
              <c:pt idx="0">
                <c:v>1</c:v>
              </c:pt>
              <c:pt idx="1">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'【本】4.観光消費額1_P38'!$J$25:$J$28</c15:sqref>
                  </c15:fullRef>
                </c:ext>
              </c:extLst>
              <c:f>'【本】4.観光消費額1_P38'!$J$25:$J$26</c:f>
              <c:numCache>
                <c:formatCode>#,##0_);[Red]\(#,##0\)</c:formatCode>
                <c:ptCount val="2"/>
                <c:pt idx="0">
                  <c:v>7240.1885883051664</c:v>
                </c:pt>
                <c:pt idx="1">
                  <c:v>33862.588490372371</c:v>
                </c:pt>
              </c:numCache>
            </c:numRef>
          </c:val>
          <c:smooth val="0"/>
          <c:extLst>
            <c:ext xmlns:c15="http://schemas.microsoft.com/office/drawing/2012/chart" uri="{02D57815-91ED-43cb-92C2-25804820EDAC}">
              <c15:categoryFilterExceptions>
                <c15:categoryFilterException>
                  <c15:sqref>'【本】4.観光消費額1_P38'!$J$27</c15:sqref>
                  <c15:dLbl>
                    <c:idx val="1"/>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accent2">
                                <a:lumMod val="75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extLst>
                      <c:ext xmlns:c16="http://schemas.microsoft.com/office/drawing/2014/chart" uri="{C3380CC4-5D6E-409C-BE32-E72D297353CC}">
                        <c16:uniqueId val="{0000000A-40BB-4B9C-9BDF-7E1CE1EF8651}"/>
                      </c:ext>
                    </c:extLst>
                  </c15:dLbl>
                </c15:categoryFilterException>
                <c15:categoryFilterException>
                  <c15:sqref>'【本】4.観光消費額1_P38'!$J$28</c15:sqref>
                  <c15:dLbl>
                    <c:idx val="1"/>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accent2">
                                <a:lumMod val="75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extLst>
                      <c:ext xmlns:c16="http://schemas.microsoft.com/office/drawing/2014/chart" uri="{C3380CC4-5D6E-409C-BE32-E72D297353CC}">
                        <c16:uniqueId val="{0000000B-40BB-4B9C-9BDF-7E1CE1EF8651}"/>
                      </c:ext>
                    </c:extLst>
                  </c15:dLbl>
                </c15:categoryFilterException>
              </c15:categoryFilterExceptions>
            </c:ext>
            <c:ext xmlns:c16="http://schemas.microsoft.com/office/drawing/2014/chart" uri="{C3380CC4-5D6E-409C-BE32-E72D297353CC}">
              <c16:uniqueId val="{0000000B-AA4C-4D41-B060-60803CA9734F}"/>
            </c:ext>
          </c:extLst>
        </c:ser>
        <c:dLbls>
          <c:showLegendKey val="0"/>
          <c:showVal val="0"/>
          <c:showCatName val="0"/>
          <c:showSerName val="0"/>
          <c:showPercent val="0"/>
          <c:showBubbleSize val="0"/>
        </c:dLbls>
        <c:marker val="1"/>
        <c:smooth val="0"/>
        <c:axId val="1657781136"/>
        <c:axId val="113154096"/>
      </c:lineChart>
      <c:catAx>
        <c:axId val="1336726448"/>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800" b="0" i="0" u="none" strike="noStrike" kern="1200" cap="all" baseline="0">
                <a:solidFill>
                  <a:schemeClr val="dk1">
                    <a:lumMod val="75000"/>
                    <a:lumOff val="25000"/>
                  </a:schemeClr>
                </a:solidFill>
                <a:effectLst/>
                <a:latin typeface="+mn-ea"/>
                <a:ea typeface="+mn-ea"/>
                <a:cs typeface="+mn-cs"/>
              </a:defRPr>
            </a:pPr>
            <a:endParaRPr lang="ja-JP"/>
          </a:p>
        </c:txPr>
        <c:crossAx val="2096364496"/>
        <c:crosses val="autoZero"/>
        <c:auto val="1"/>
        <c:lblAlgn val="ctr"/>
        <c:lblOffset val="100"/>
        <c:noMultiLvlLbl val="0"/>
      </c:catAx>
      <c:valAx>
        <c:axId val="2096364496"/>
        <c:scaling>
          <c:orientation val="minMax"/>
          <c:max val="60000"/>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effectLst/>
                  </a:rPr>
                  <a:t>（ 円 ）</a:t>
                </a:r>
              </a:p>
            </c:rich>
          </c:tx>
          <c:layout>
            <c:manualLayout>
              <c:xMode val="edge"/>
              <c:yMode val="edge"/>
              <c:x val="3.9013195639701667E-2"/>
              <c:y val="3.1259566238430722E-2"/>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1336726448"/>
        <c:crosses val="autoZero"/>
        <c:crossBetween val="between"/>
      </c:valAx>
      <c:valAx>
        <c:axId val="113154096"/>
        <c:scaling>
          <c:orientation val="minMax"/>
        </c:scaling>
        <c:delete val="1"/>
        <c:axPos val="r"/>
        <c:numFmt formatCode="#,##0_);[Red]\(#,##0\)" sourceLinked="1"/>
        <c:majorTickMark val="out"/>
        <c:minorTickMark val="none"/>
        <c:tickLblPos val="nextTo"/>
        <c:crossAx val="1657781136"/>
        <c:crosses val="max"/>
        <c:crossBetween val="between"/>
      </c:valAx>
      <c:catAx>
        <c:axId val="1657781136"/>
        <c:scaling>
          <c:orientation val="minMax"/>
        </c:scaling>
        <c:delete val="1"/>
        <c:axPos val="b"/>
        <c:numFmt formatCode="General" sourceLinked="1"/>
        <c:majorTickMark val="out"/>
        <c:minorTickMark val="none"/>
        <c:tickLblPos val="nextTo"/>
        <c:crossAx val="113154096"/>
        <c:crosses val="autoZero"/>
        <c:auto val="1"/>
        <c:lblAlgn val="ctr"/>
        <c:lblOffset val="100"/>
        <c:noMultiLvlLbl val="0"/>
      </c:catAx>
      <c:spPr>
        <a:solidFill>
          <a:schemeClr val="bg1">
            <a:lumMod val="95000"/>
          </a:schemeClr>
        </a:solidFill>
        <a:ln>
          <a:noFill/>
        </a:ln>
        <a:effectLst/>
      </c:spPr>
    </c:plotArea>
    <c:plotVisOnly val="1"/>
    <c:dispBlanksAs val="gap"/>
    <c:showDLblsOverMax val="0"/>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doughnutChart>
        <c:varyColors val="0"/>
        <c:ser>
          <c:idx val="0"/>
          <c:order val="0"/>
          <c:spPr>
            <a:noFill/>
            <a:ln>
              <a:noFill/>
            </a:ln>
            <a:effectLst/>
          </c:spPr>
          <c:dPt>
            <c:idx val="0"/>
            <c:bubble3D val="0"/>
            <c:extLst>
              <c:ext xmlns:c16="http://schemas.microsoft.com/office/drawing/2014/chart" uri="{C3380CC4-5D6E-409C-BE32-E72D297353CC}">
                <c16:uniqueId val="{00000000-5D03-467F-A267-EFEBF8ACB51E}"/>
              </c:ext>
            </c:extLst>
          </c:dPt>
          <c:dPt>
            <c:idx val="1"/>
            <c:bubble3D val="0"/>
            <c:extLst>
              <c:ext xmlns:c16="http://schemas.microsoft.com/office/drawing/2014/chart" uri="{C3380CC4-5D6E-409C-BE32-E72D297353CC}">
                <c16:uniqueId val="{00000001-5D03-467F-A267-EFEBF8ACB51E}"/>
              </c:ext>
            </c:extLst>
          </c:dPt>
          <c:dPt>
            <c:idx val="2"/>
            <c:bubble3D val="0"/>
            <c:extLst>
              <c:ext xmlns:c16="http://schemas.microsoft.com/office/drawing/2014/chart" uri="{C3380CC4-5D6E-409C-BE32-E72D297353CC}">
                <c16:uniqueId val="{00000002-5D03-467F-A267-EFEBF8ACB51E}"/>
              </c:ext>
            </c:extLst>
          </c:dPt>
          <c:dPt>
            <c:idx val="3"/>
            <c:bubble3D val="0"/>
            <c:extLst>
              <c:ext xmlns:c16="http://schemas.microsoft.com/office/drawing/2014/chart" uri="{C3380CC4-5D6E-409C-BE32-E72D297353CC}">
                <c16:uniqueId val="{00000003-5D03-467F-A267-EFEBF8ACB51E}"/>
              </c:ext>
            </c:extLst>
          </c:dPt>
          <c:dPt>
            <c:idx val="4"/>
            <c:bubble3D val="0"/>
            <c:extLst>
              <c:ext xmlns:c16="http://schemas.microsoft.com/office/drawing/2014/chart" uri="{C3380CC4-5D6E-409C-BE32-E72D297353CC}">
                <c16:uniqueId val="{00000004-5D03-467F-A267-EFEBF8ACB51E}"/>
              </c:ext>
            </c:extLst>
          </c:dPt>
          <c:dPt>
            <c:idx val="5"/>
            <c:bubble3D val="0"/>
            <c:extLst>
              <c:ext xmlns:c16="http://schemas.microsoft.com/office/drawing/2014/chart" uri="{C3380CC4-5D6E-409C-BE32-E72D297353CC}">
                <c16:uniqueId val="{00000005-5D03-467F-A267-EFEBF8ACB51E}"/>
              </c:ext>
            </c:extLst>
          </c:dPt>
          <c:dPt>
            <c:idx val="6"/>
            <c:bubble3D val="0"/>
            <c:extLst>
              <c:ext xmlns:c16="http://schemas.microsoft.com/office/drawing/2014/chart" uri="{C3380CC4-5D6E-409C-BE32-E72D297353CC}">
                <c16:uniqueId val="{00000006-5D03-467F-A267-EFEBF8ACB51E}"/>
              </c:ext>
            </c:extLst>
          </c:dPt>
          <c:dPt>
            <c:idx val="7"/>
            <c:bubble3D val="0"/>
            <c:extLst>
              <c:ext xmlns:c16="http://schemas.microsoft.com/office/drawing/2014/chart" uri="{C3380CC4-5D6E-409C-BE32-E72D297353CC}">
                <c16:uniqueId val="{00000007-5D03-467F-A267-EFEBF8ACB51E}"/>
              </c:ext>
            </c:extLst>
          </c:dPt>
          <c:dPt>
            <c:idx val="8"/>
            <c:bubble3D val="0"/>
            <c:extLst>
              <c:ext xmlns:c16="http://schemas.microsoft.com/office/drawing/2014/chart" uri="{C3380CC4-5D6E-409C-BE32-E72D297353CC}">
                <c16:uniqueId val="{00000008-5D03-467F-A267-EFEBF8ACB51E}"/>
              </c:ext>
            </c:extLst>
          </c:dPt>
          <c:dPt>
            <c:idx val="9"/>
            <c:bubble3D val="0"/>
            <c:extLst>
              <c:ext xmlns:c16="http://schemas.microsoft.com/office/drawing/2014/chart" uri="{C3380CC4-5D6E-409C-BE32-E72D297353CC}">
                <c16:uniqueId val="{00000009-5D03-467F-A267-EFEBF8ACB51E}"/>
              </c:ext>
            </c:extLst>
          </c:dPt>
          <c:dPt>
            <c:idx val="10"/>
            <c:bubble3D val="0"/>
            <c:extLst>
              <c:ext xmlns:c16="http://schemas.microsoft.com/office/drawing/2014/chart" uri="{C3380CC4-5D6E-409C-BE32-E72D297353CC}">
                <c16:uniqueId val="{0000000A-5D03-467F-A267-EFEBF8ACB51E}"/>
              </c:ext>
            </c:extLst>
          </c:dPt>
          <c:dPt>
            <c:idx val="11"/>
            <c:bubble3D val="0"/>
            <c:extLst>
              <c:ext xmlns:c16="http://schemas.microsoft.com/office/drawing/2014/chart" uri="{C3380CC4-5D6E-409C-BE32-E72D297353CC}">
                <c16:uniqueId val="{0000000B-5D03-467F-A267-EFEBF8ACB51E}"/>
              </c:ext>
            </c:extLst>
          </c:dPt>
          <c:dPt>
            <c:idx val="12"/>
            <c:bubble3D val="0"/>
            <c:extLst>
              <c:ext xmlns:c16="http://schemas.microsoft.com/office/drawing/2014/chart" uri="{C3380CC4-5D6E-409C-BE32-E72D297353CC}">
                <c16:uniqueId val="{0000000C-5D03-467F-A267-EFEBF8ACB51E}"/>
              </c:ext>
            </c:extLst>
          </c:dPt>
          <c:dPt>
            <c:idx val="13"/>
            <c:bubble3D val="0"/>
            <c:extLst>
              <c:ext xmlns:c16="http://schemas.microsoft.com/office/drawing/2014/chart" uri="{C3380CC4-5D6E-409C-BE32-E72D297353CC}">
                <c16:uniqueId val="{0000000D-5D03-467F-A267-EFEBF8ACB51E}"/>
              </c:ext>
            </c:extLst>
          </c:dPt>
          <c:dPt>
            <c:idx val="14"/>
            <c:bubble3D val="0"/>
            <c:extLst>
              <c:ext xmlns:c16="http://schemas.microsoft.com/office/drawing/2014/chart" uri="{C3380CC4-5D6E-409C-BE32-E72D297353CC}">
                <c16:uniqueId val="{0000000E-5D03-467F-A267-EFEBF8ACB51E}"/>
              </c:ext>
            </c:extLst>
          </c:dPt>
          <c:dPt>
            <c:idx val="15"/>
            <c:bubble3D val="0"/>
            <c:extLst>
              <c:ext xmlns:c16="http://schemas.microsoft.com/office/drawing/2014/chart" uri="{C3380CC4-5D6E-409C-BE32-E72D297353CC}">
                <c16:uniqueId val="{0000000F-5D03-467F-A267-EFEBF8ACB51E}"/>
              </c:ext>
            </c:extLst>
          </c:dPt>
          <c:dPt>
            <c:idx val="16"/>
            <c:bubble3D val="0"/>
            <c:extLst>
              <c:ext xmlns:c16="http://schemas.microsoft.com/office/drawing/2014/chart" uri="{C3380CC4-5D6E-409C-BE32-E72D297353CC}">
                <c16:uniqueId val="{00000010-5D03-467F-A267-EFEBF8ACB51E}"/>
              </c:ext>
            </c:extLst>
          </c:dPt>
          <c:dPt>
            <c:idx val="17"/>
            <c:bubble3D val="0"/>
            <c:extLst>
              <c:ext xmlns:c16="http://schemas.microsoft.com/office/drawing/2014/chart" uri="{C3380CC4-5D6E-409C-BE32-E72D297353CC}">
                <c16:uniqueId val="{00000011-5D03-467F-A267-EFEBF8ACB51E}"/>
              </c:ext>
            </c:extLst>
          </c:dPt>
          <c:dPt>
            <c:idx val="18"/>
            <c:bubble3D val="0"/>
            <c:extLst>
              <c:ext xmlns:c16="http://schemas.microsoft.com/office/drawing/2014/chart" uri="{C3380CC4-5D6E-409C-BE32-E72D297353CC}">
                <c16:uniqueId val="{00000012-5D03-467F-A267-EFEBF8ACB51E}"/>
              </c:ext>
            </c:extLst>
          </c:dPt>
          <c:dPt>
            <c:idx val="19"/>
            <c:bubble3D val="0"/>
            <c:extLst>
              <c:ext xmlns:c16="http://schemas.microsoft.com/office/drawing/2014/chart" uri="{C3380CC4-5D6E-409C-BE32-E72D297353CC}">
                <c16:uniqueId val="{00000013-5D03-467F-A267-EFEBF8ACB51E}"/>
              </c:ext>
            </c:extLst>
          </c:dPt>
          <c:dPt>
            <c:idx val="20"/>
            <c:bubble3D val="0"/>
            <c:extLst>
              <c:ext xmlns:c16="http://schemas.microsoft.com/office/drawing/2014/chart" uri="{C3380CC4-5D6E-409C-BE32-E72D297353CC}">
                <c16:uniqueId val="{00000014-5D03-467F-A267-EFEBF8ACB51E}"/>
              </c:ext>
            </c:extLst>
          </c:dPt>
          <c:dPt>
            <c:idx val="21"/>
            <c:bubble3D val="0"/>
            <c:extLst>
              <c:ext xmlns:c16="http://schemas.microsoft.com/office/drawing/2014/chart" uri="{C3380CC4-5D6E-409C-BE32-E72D297353CC}">
                <c16:uniqueId val="{00000015-5D03-467F-A267-EFEBF8ACB51E}"/>
              </c:ext>
            </c:extLst>
          </c:dPt>
          <c:dPt>
            <c:idx val="22"/>
            <c:bubble3D val="0"/>
            <c:extLst>
              <c:ext xmlns:c16="http://schemas.microsoft.com/office/drawing/2014/chart" uri="{C3380CC4-5D6E-409C-BE32-E72D297353CC}">
                <c16:uniqueId val="{00000016-5D03-467F-A267-EFEBF8ACB51E}"/>
              </c:ext>
            </c:extLst>
          </c:dPt>
          <c:dPt>
            <c:idx val="23"/>
            <c:bubble3D val="0"/>
            <c:extLst>
              <c:ext xmlns:c16="http://schemas.microsoft.com/office/drawing/2014/chart" uri="{C3380CC4-5D6E-409C-BE32-E72D297353CC}">
                <c16:uniqueId val="{00000017-5D03-467F-A267-EFEBF8ACB51E}"/>
              </c:ext>
            </c:extLst>
          </c:dPt>
          <c:dPt>
            <c:idx val="24"/>
            <c:bubble3D val="0"/>
            <c:extLst>
              <c:ext xmlns:c16="http://schemas.microsoft.com/office/drawing/2014/chart" uri="{C3380CC4-5D6E-409C-BE32-E72D297353CC}">
                <c16:uniqueId val="{00000018-5D03-467F-A267-EFEBF8ACB51E}"/>
              </c:ext>
            </c:extLst>
          </c:dPt>
          <c:dPt>
            <c:idx val="25"/>
            <c:bubble3D val="0"/>
            <c:extLst>
              <c:ext xmlns:c16="http://schemas.microsoft.com/office/drawing/2014/chart" uri="{C3380CC4-5D6E-409C-BE32-E72D297353CC}">
                <c16:uniqueId val="{00000019-5D03-467F-A267-EFEBF8ACB51E}"/>
              </c:ext>
            </c:extLst>
          </c:dPt>
          <c:dPt>
            <c:idx val="26"/>
            <c:bubble3D val="0"/>
            <c:extLst>
              <c:ext xmlns:c16="http://schemas.microsoft.com/office/drawing/2014/chart" uri="{C3380CC4-5D6E-409C-BE32-E72D297353CC}">
                <c16:uniqueId val="{0000001A-5D03-467F-A267-EFEBF8ACB51E}"/>
              </c:ext>
            </c:extLst>
          </c:dPt>
          <c:dPt>
            <c:idx val="27"/>
            <c:bubble3D val="0"/>
            <c:extLst>
              <c:ext xmlns:c16="http://schemas.microsoft.com/office/drawing/2014/chart" uri="{C3380CC4-5D6E-409C-BE32-E72D297353CC}">
                <c16:uniqueId val="{0000001B-5D03-467F-A267-EFEBF8ACB51E}"/>
              </c:ext>
            </c:extLst>
          </c:dPt>
          <c:dPt>
            <c:idx val="28"/>
            <c:bubble3D val="0"/>
            <c:extLst>
              <c:ext xmlns:c16="http://schemas.microsoft.com/office/drawing/2014/chart" uri="{C3380CC4-5D6E-409C-BE32-E72D297353CC}">
                <c16:uniqueId val="{0000001C-5D03-467F-A267-EFEBF8ACB51E}"/>
              </c:ext>
            </c:extLst>
          </c:dPt>
          <c:dPt>
            <c:idx val="29"/>
            <c:bubble3D val="0"/>
            <c:extLst>
              <c:ext xmlns:c16="http://schemas.microsoft.com/office/drawing/2014/chart" uri="{C3380CC4-5D6E-409C-BE32-E72D297353CC}">
                <c16:uniqueId val="{0000001D-5D03-467F-A267-EFEBF8ACB51E}"/>
              </c:ext>
            </c:extLst>
          </c:dPt>
          <c:dPt>
            <c:idx val="30"/>
            <c:bubble3D val="0"/>
            <c:extLst>
              <c:ext xmlns:c16="http://schemas.microsoft.com/office/drawing/2014/chart" uri="{C3380CC4-5D6E-409C-BE32-E72D297353CC}">
                <c16:uniqueId val="{0000001E-5D03-467F-A267-EFEBF8ACB51E}"/>
              </c:ext>
            </c:extLst>
          </c:dPt>
          <c:dPt>
            <c:idx val="31"/>
            <c:bubble3D val="0"/>
            <c:extLst>
              <c:ext xmlns:c16="http://schemas.microsoft.com/office/drawing/2014/chart" uri="{C3380CC4-5D6E-409C-BE32-E72D297353CC}">
                <c16:uniqueId val="{0000001F-5D03-467F-A267-EFEBF8ACB51E}"/>
              </c:ext>
            </c:extLst>
          </c:dPt>
          <c:dPt>
            <c:idx val="32"/>
            <c:bubble3D val="0"/>
            <c:extLst>
              <c:ext xmlns:c16="http://schemas.microsoft.com/office/drawing/2014/chart" uri="{C3380CC4-5D6E-409C-BE32-E72D297353CC}">
                <c16:uniqueId val="{00000020-5D03-467F-A267-EFEBF8ACB51E}"/>
              </c:ext>
            </c:extLst>
          </c:dPt>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'【本】4.観光消費額1_P38'!$S$9:$S$14</c:f>
              <c:numCache>
                <c:formatCode>#,##0.0\ "億""円";[Red]\-#,##0.0\ "億""円"</c:formatCode>
                <c:ptCount val="6"/>
                <c:pt idx="1">
                  <c:v>1452.0290259368983</c:v>
                </c:pt>
                <c:pt idx="2">
                  <c:v>1720.3709539446793</c:v>
                </c:pt>
                <c:pt idx="4">
                  <c:v>0</c:v>
                </c:pt>
                <c:pt idx="5">
                  <c:v>0</c:v>
                </c:pt>
              </c:numCache>
            </c:numRef>
          </c:val>
          <c:extLst>
            <c:ext xmlns:c16="http://schemas.microsoft.com/office/drawing/2014/chart" uri="{C3380CC4-5D6E-409C-BE32-E72D297353CC}">
              <c16:uniqueId val="{00000021-5D03-467F-A267-EFEBF8ACB51E}"/>
            </c:ext>
          </c:extLst>
        </c:ser>
        <c:ser>
          <c:idx val="2"/>
          <c:order val="1"/>
          <c:spPr>
            <a:solidFill>
              <a:schemeClr val="accent3"/>
            </a:solidFill>
            <a:ln>
              <a:solidFill>
                <a:schemeClr val="bg1"/>
              </a:solidFill>
            </a:ln>
            <a:effectLst/>
          </c:spPr>
          <c:dPt>
            <c:idx val="0"/>
            <c:bubble3D val="0"/>
            <c:extLst>
              <c:ext xmlns:c16="http://schemas.microsoft.com/office/drawing/2014/chart" uri="{C3380CC4-5D6E-409C-BE32-E72D297353CC}">
                <c16:uniqueId val="{00000022-5D03-467F-A267-EFEBF8ACB51E}"/>
              </c:ext>
            </c:extLst>
          </c:dPt>
          <c:dPt>
            <c:idx val="1"/>
            <c:bubble3D val="0"/>
            <c:spPr>
              <a:solidFill>
                <a:schemeClr val="accent1">
                  <a:lumMod val="40000"/>
                  <a:lumOff val="60000"/>
                </a:schemeClr>
              </a:solidFill>
              <a:ln>
                <a:solidFill>
                  <a:schemeClr val="bg1"/>
                </a:solidFill>
              </a:ln>
              <a:effectLst/>
            </c:spPr>
            <c:extLst>
              <c:ext xmlns:c16="http://schemas.microsoft.com/office/drawing/2014/chart" uri="{C3380CC4-5D6E-409C-BE32-E72D297353CC}">
                <c16:uniqueId val="{00000024-5D03-467F-A267-EFEBF8ACB51E}"/>
              </c:ext>
            </c:extLst>
          </c:dPt>
          <c:dPt>
            <c:idx val="2"/>
            <c:bubble3D val="0"/>
            <c:spPr>
              <a:solidFill>
                <a:schemeClr val="accent1">
                  <a:lumMod val="40000"/>
                  <a:lumOff val="60000"/>
                </a:schemeClr>
              </a:solidFill>
              <a:ln>
                <a:solidFill>
                  <a:schemeClr val="bg1"/>
                </a:solidFill>
              </a:ln>
              <a:effectLst/>
            </c:spPr>
            <c:extLst>
              <c:ext xmlns:c16="http://schemas.microsoft.com/office/drawing/2014/chart" uri="{C3380CC4-5D6E-409C-BE32-E72D297353CC}">
                <c16:uniqueId val="{00000026-5D03-467F-A267-EFEBF8ACB51E}"/>
              </c:ext>
            </c:extLst>
          </c:dPt>
          <c:dPt>
            <c:idx val="3"/>
            <c:bubble3D val="0"/>
            <c:extLst>
              <c:ext xmlns:c16="http://schemas.microsoft.com/office/drawing/2014/chart" uri="{C3380CC4-5D6E-409C-BE32-E72D297353CC}">
                <c16:uniqueId val="{00000027-5D03-467F-A267-EFEBF8ACB51E}"/>
              </c:ext>
            </c:extLst>
          </c:dPt>
          <c:dPt>
            <c:idx val="4"/>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29-5D03-467F-A267-EFEBF8ACB51E}"/>
              </c:ext>
            </c:extLst>
          </c:dPt>
          <c:dPt>
            <c:idx val="5"/>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2B-5D03-467F-A267-EFEBF8ACB51E}"/>
              </c:ext>
            </c:extLst>
          </c:dPt>
          <c:dPt>
            <c:idx val="6"/>
            <c:bubble3D val="0"/>
            <c:extLst>
              <c:ext xmlns:c16="http://schemas.microsoft.com/office/drawing/2014/chart" uri="{C3380CC4-5D6E-409C-BE32-E72D297353CC}">
                <c16:uniqueId val="{0000002C-5D03-467F-A267-EFEBF8ACB51E}"/>
              </c:ext>
            </c:extLst>
          </c:dPt>
          <c:dPt>
            <c:idx val="7"/>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2E-5D03-467F-A267-EFEBF8ACB51E}"/>
              </c:ext>
            </c:extLst>
          </c:dPt>
          <c:dPt>
            <c:idx val="8"/>
            <c:bubble3D val="0"/>
            <c:spPr>
              <a:solidFill>
                <a:schemeClr val="accent2">
                  <a:lumMod val="40000"/>
                  <a:lumOff val="60000"/>
                </a:schemeClr>
              </a:solidFill>
              <a:ln>
                <a:solidFill>
                  <a:schemeClr val="bg1"/>
                </a:solidFill>
              </a:ln>
              <a:effectLst/>
            </c:spPr>
            <c:extLst>
              <c:ext xmlns:c16="http://schemas.microsoft.com/office/drawing/2014/chart" uri="{C3380CC4-5D6E-409C-BE32-E72D297353CC}">
                <c16:uniqueId val="{00000030-5D03-467F-A267-EFEBF8ACB51E}"/>
              </c:ext>
            </c:extLst>
          </c:dPt>
          <c:dPt>
            <c:idx val="9"/>
            <c:bubble3D val="0"/>
            <c:extLst>
              <c:ext xmlns:c16="http://schemas.microsoft.com/office/drawing/2014/chart" uri="{C3380CC4-5D6E-409C-BE32-E72D297353CC}">
                <c16:uniqueId val="{00000031-5D03-467F-A267-EFEBF8ACB51E}"/>
              </c:ext>
            </c:extLst>
          </c:dPt>
          <c:dPt>
            <c:idx val="10"/>
            <c:bubble3D val="0"/>
            <c:extLst>
              <c:ext xmlns:c16="http://schemas.microsoft.com/office/drawing/2014/chart" uri="{C3380CC4-5D6E-409C-BE32-E72D297353CC}">
                <c16:uniqueId val="{00000032-5D03-467F-A267-EFEBF8ACB51E}"/>
              </c:ext>
            </c:extLst>
          </c:dPt>
          <c:dPt>
            <c:idx val="11"/>
            <c:bubble3D val="0"/>
            <c:extLst>
              <c:ext xmlns:c16="http://schemas.microsoft.com/office/drawing/2014/chart" uri="{C3380CC4-5D6E-409C-BE32-E72D297353CC}">
                <c16:uniqueId val="{00000033-5D03-467F-A267-EFEBF8ACB51E}"/>
              </c:ext>
            </c:extLst>
          </c:dPt>
          <c:dPt>
            <c:idx val="13"/>
            <c:bubble3D val="0"/>
            <c:extLst>
              <c:ext xmlns:c16="http://schemas.microsoft.com/office/drawing/2014/chart" uri="{C3380CC4-5D6E-409C-BE32-E72D297353CC}">
                <c16:uniqueId val="{00000034-5D03-467F-A267-EFEBF8ACB51E}"/>
              </c:ext>
            </c:extLst>
          </c:dPt>
          <c:dPt>
            <c:idx val="14"/>
            <c:bubble3D val="0"/>
            <c:extLst>
              <c:ext xmlns:c16="http://schemas.microsoft.com/office/drawing/2014/chart" uri="{C3380CC4-5D6E-409C-BE32-E72D297353CC}">
                <c16:uniqueId val="{00000035-5D03-467F-A267-EFEBF8ACB51E}"/>
              </c:ext>
            </c:extLst>
          </c:dPt>
          <c:dPt>
            <c:idx val="16"/>
            <c:bubble3D val="0"/>
            <c:extLst>
              <c:ext xmlns:c16="http://schemas.microsoft.com/office/drawing/2014/chart" uri="{C3380CC4-5D6E-409C-BE32-E72D297353CC}">
                <c16:uniqueId val="{00000036-5D03-467F-A267-EFEBF8ACB51E}"/>
              </c:ext>
            </c:extLst>
          </c:dPt>
          <c:dPt>
            <c:idx val="17"/>
            <c:bubble3D val="0"/>
            <c:extLst>
              <c:ext xmlns:c16="http://schemas.microsoft.com/office/drawing/2014/chart" uri="{C3380CC4-5D6E-409C-BE32-E72D297353CC}">
                <c16:uniqueId val="{00000037-5D03-467F-A267-EFEBF8ACB51E}"/>
              </c:ext>
            </c:extLst>
          </c:dPt>
          <c:dPt>
            <c:idx val="19"/>
            <c:bubble3D val="0"/>
            <c:extLst>
              <c:ext xmlns:c16="http://schemas.microsoft.com/office/drawing/2014/chart" uri="{C3380CC4-5D6E-409C-BE32-E72D297353CC}">
                <c16:uniqueId val="{00000038-5D03-467F-A267-EFEBF8ACB51E}"/>
              </c:ext>
            </c:extLst>
          </c:dPt>
          <c:dPt>
            <c:idx val="20"/>
            <c:bubble3D val="0"/>
            <c:extLst>
              <c:ext xmlns:c16="http://schemas.microsoft.com/office/drawing/2014/chart" uri="{C3380CC4-5D6E-409C-BE32-E72D297353CC}">
                <c16:uniqueId val="{00000039-5D03-467F-A267-EFEBF8ACB51E}"/>
              </c:ext>
            </c:extLst>
          </c:dPt>
          <c:dPt>
            <c:idx val="22"/>
            <c:bubble3D val="0"/>
            <c:extLst>
              <c:ext xmlns:c16="http://schemas.microsoft.com/office/drawing/2014/chart" uri="{C3380CC4-5D6E-409C-BE32-E72D297353CC}">
                <c16:uniqueId val="{0000003A-5D03-467F-A267-EFEBF8ACB51E}"/>
              </c:ext>
            </c:extLst>
          </c:dPt>
          <c:dPt>
            <c:idx val="23"/>
            <c:bubble3D val="0"/>
            <c:extLst>
              <c:ext xmlns:c16="http://schemas.microsoft.com/office/drawing/2014/chart" uri="{C3380CC4-5D6E-409C-BE32-E72D297353CC}">
                <c16:uniqueId val="{0000003B-5D03-467F-A267-EFEBF8ACB51E}"/>
              </c:ext>
            </c:extLst>
          </c:dPt>
          <c:dPt>
            <c:idx val="25"/>
            <c:bubble3D val="0"/>
            <c:extLst>
              <c:ext xmlns:c16="http://schemas.microsoft.com/office/drawing/2014/chart" uri="{C3380CC4-5D6E-409C-BE32-E72D297353CC}">
                <c16:uniqueId val="{0000003C-5D03-467F-A267-EFEBF8ACB51E}"/>
              </c:ext>
            </c:extLst>
          </c:dPt>
          <c:dPt>
            <c:idx val="26"/>
            <c:bubble3D val="0"/>
            <c:extLst>
              <c:ext xmlns:c16="http://schemas.microsoft.com/office/drawing/2014/chart" uri="{C3380CC4-5D6E-409C-BE32-E72D297353CC}">
                <c16:uniqueId val="{0000003D-5D03-467F-A267-EFEBF8ACB51E}"/>
              </c:ext>
            </c:extLst>
          </c:dPt>
          <c:dPt>
            <c:idx val="28"/>
            <c:bubble3D val="0"/>
            <c:extLst>
              <c:ext xmlns:c16="http://schemas.microsoft.com/office/drawing/2014/chart" uri="{C3380CC4-5D6E-409C-BE32-E72D297353CC}">
                <c16:uniqueId val="{0000003E-5D03-467F-A267-EFEBF8ACB51E}"/>
              </c:ext>
            </c:extLst>
          </c:dPt>
          <c:dPt>
            <c:idx val="29"/>
            <c:bubble3D val="0"/>
            <c:extLst>
              <c:ext xmlns:c16="http://schemas.microsoft.com/office/drawing/2014/chart" uri="{C3380CC4-5D6E-409C-BE32-E72D297353CC}">
                <c16:uniqueId val="{0000003F-5D03-467F-A267-EFEBF8ACB51E}"/>
              </c:ext>
            </c:extLst>
          </c:dPt>
          <c:dPt>
            <c:idx val="31"/>
            <c:bubble3D val="0"/>
            <c:extLst>
              <c:ext xmlns:c16="http://schemas.microsoft.com/office/drawing/2014/chart" uri="{C3380CC4-5D6E-409C-BE32-E72D297353CC}">
                <c16:uniqueId val="{00000040-5D03-467F-A267-EFEBF8ACB51E}"/>
              </c:ext>
            </c:extLst>
          </c:dPt>
          <c:dPt>
            <c:idx val="32"/>
            <c:bubble3D val="0"/>
            <c:extLst>
              <c:ext xmlns:c16="http://schemas.microsoft.com/office/drawing/2014/chart" uri="{C3380CC4-5D6E-409C-BE32-E72D297353CC}">
                <c16:uniqueId val="{00000041-5D03-467F-A267-EFEBF8ACB51E}"/>
              </c:ext>
            </c:extLst>
          </c:dPt>
          <c:dLbls>
            <c:dLbl>
              <c:idx val="4"/>
              <c:delete val="1"/>
              <c:extLst>
                <c:ext xmlns:c15="http://schemas.microsoft.com/office/drawing/2012/chart" uri="{CE6537A1-D6FC-4f65-9D91-7224C49458BB}"/>
                <c:ext xmlns:c16="http://schemas.microsoft.com/office/drawing/2014/chart" uri="{C3380CC4-5D6E-409C-BE32-E72D297353CC}">
                  <c16:uniqueId val="{00000029-5D03-467F-A267-EFEBF8ACB51E}"/>
                </c:ext>
              </c:extLst>
            </c:dLbl>
            <c:dLbl>
              <c:idx val="5"/>
              <c:delete val="1"/>
              <c:extLst>
                <c:ext xmlns:c15="http://schemas.microsoft.com/office/drawing/2012/chart" uri="{CE6537A1-D6FC-4f65-9D91-7224C49458BB}"/>
                <c:ext xmlns:c16="http://schemas.microsoft.com/office/drawing/2014/chart" uri="{C3380CC4-5D6E-409C-BE32-E72D297353CC}">
                  <c16:uniqueId val="{0000002B-5D03-467F-A267-EFEBF8ACB51E}"/>
                </c:ext>
              </c:extLst>
            </c:dLbl>
            <c:dLbl>
              <c:idx val="7"/>
              <c:layout>
                <c:manualLayout>
                  <c:x val="-0.24787539220225924"/>
                  <c:y val="-9.4269631390415817E-2"/>
                </c:manualLayout>
              </c:layout>
              <c:spPr>
                <a:noFill/>
                <a:ln>
                  <a:noFill/>
                </a:ln>
                <a:effectLst/>
              </c:spPr>
              <c:txPr>
                <a:bodyPr rot="0" spcFirstLastPara="1" vertOverflow="ellipsis" vert="horz" wrap="none" lIns="38100" tIns="19050" rIns="38100" bIns="19050" anchor="ctr" anchorCtr="1">
                  <a:spAutoFit/>
                </a:bodyPr>
                <a:lstStyle/>
                <a:p>
                  <a:pPr>
                    <a:defRPr sz="800" b="1" i="0" u="none" strike="noStrike" kern="1200" baseline="0">
                      <a:solidFill>
                        <a:schemeClr val="accent2">
                          <a:lumMod val="75000"/>
                        </a:schemeClr>
                      </a:solidFill>
                      <a:effectLst>
                        <a:glow rad="152400">
                          <a:schemeClr val="bg1"/>
                        </a:glow>
                      </a:effectLst>
                      <a:latin typeface="+mn-lt"/>
                      <a:ea typeface="+mn-ea"/>
                      <a:cs typeface="+mn-cs"/>
                    </a:defRPr>
                  </a:pPr>
                  <a:endParaRPr lang="ja-JP"/>
                </a:p>
              </c:txPr>
              <c:dLblPos val="ct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2E-5D03-467F-A267-EFEBF8ACB51E}"/>
                </c:ext>
              </c:extLst>
            </c:dLbl>
            <c:dLbl>
              <c:idx val="8"/>
              <c:layout>
                <c:manualLayout>
                  <c:x val="0.16433667868215981"/>
                  <c:y val="-0.22044561464517251"/>
                </c:manualLayout>
              </c:layout>
              <c:spPr>
                <a:noFill/>
                <a:ln>
                  <a:noFill/>
                </a:ln>
                <a:effectLst/>
              </c:spPr>
              <c:txPr>
                <a:bodyPr rot="0" spcFirstLastPara="1" vertOverflow="ellipsis" vert="horz" wrap="none" lIns="38100" tIns="19050" rIns="38100" bIns="19050" anchor="ctr" anchorCtr="1">
                  <a:spAutoFit/>
                </a:bodyPr>
                <a:lstStyle/>
                <a:p>
                  <a:pPr>
                    <a:defRPr sz="800" b="1" i="0" u="none" strike="noStrike" kern="1200" baseline="0">
                      <a:solidFill>
                        <a:schemeClr val="accent2">
                          <a:lumMod val="75000"/>
                        </a:schemeClr>
                      </a:solidFill>
                      <a:effectLst>
                        <a:glow rad="152400">
                          <a:schemeClr val="bg1"/>
                        </a:glow>
                      </a:effectLst>
                      <a:latin typeface="+mn-lt"/>
                      <a:ea typeface="+mn-ea"/>
                      <a:cs typeface="+mn-cs"/>
                    </a:defRPr>
                  </a:pPr>
                  <a:endParaRPr lang="ja-JP"/>
                </a:p>
              </c:txPr>
              <c:dLblPos val="ct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30-5D03-467F-A267-EFEBF8ACB51E}"/>
                </c:ext>
              </c:extLst>
            </c:dLbl>
            <c:spPr>
              <a:noFill/>
              <a:ln>
                <a:noFill/>
              </a:ln>
              <a:effectLst/>
            </c:spPr>
            <c:txPr>
              <a:bodyPr rot="0" spcFirstLastPara="1" vertOverflow="ellipsis" vert="horz" wrap="none" lIns="38100" tIns="19050" rIns="38100" bIns="19050" anchor="ctr" anchorCtr="1">
                <a:spAutoFit/>
              </a:bodyPr>
              <a:lstStyle/>
              <a:p>
                <a:pPr>
                  <a:defRPr sz="800" b="1" i="0" u="none" strike="noStrike" kern="1200" baseline="0">
                    <a:solidFill>
                      <a:schemeClr val="accent1">
                        <a:lumMod val="75000"/>
                      </a:schemeClr>
                    </a:solidFill>
                    <a:effectLst>
                      <a:glow rad="152400">
                        <a:schemeClr val="bg1"/>
                      </a:glow>
                    </a:effectLst>
                    <a:latin typeface="+mn-lt"/>
                    <a:ea typeface="+mn-ea"/>
                    <a:cs typeface="+mn-cs"/>
                  </a:defRPr>
                </a:pPr>
                <a:endParaRPr lang="ja-JP"/>
              </a:p>
            </c:txPr>
            <c:dLblPos val="ctr"/>
            <c:showLegendKey val="0"/>
            <c:showVal val="1"/>
            <c:showCatName val="1"/>
            <c:showSerName val="0"/>
            <c:showPercent val="0"/>
            <c:showBubbleSize val="0"/>
            <c:separator>
</c:separator>
            <c:showLeaderLines val="1"/>
            <c:leaderLines>
              <c:spPr>
                <a:ln w="6350" cap="flat" cmpd="sng" algn="ctr">
                  <a:solidFill>
                    <a:schemeClr val="accent2">
                      <a:lumMod val="60000"/>
                      <a:lumOff val="40000"/>
                    </a:schemeClr>
                  </a:solidFill>
                  <a:prstDash val="solid"/>
                  <a:miter lim="800000"/>
                </a:ln>
                <a:effectLst/>
              </c:spPr>
            </c:leaderLines>
            <c:extLst>
              <c:ext xmlns:c15="http://schemas.microsoft.com/office/drawing/2012/chart" uri="{CE6537A1-D6FC-4f65-9D91-7224C49458BB}">
                <c15:spPr xmlns:c15="http://schemas.microsoft.com/office/drawing/2012/chart">
                  <a:prstGeom prst="rect">
                    <a:avLst/>
                  </a:prstGeom>
                </c15:spPr>
              </c:ext>
            </c:extLst>
          </c:dLbls>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'【本】4.観光消費額1_P38'!$S$9:$S$14</c:f>
              <c:numCache>
                <c:formatCode>#,##0.0\ "億""円";[Red]\-#,##0.0\ "億""円"</c:formatCode>
                <c:ptCount val="6"/>
                <c:pt idx="1">
                  <c:v>1452.0290259368983</c:v>
                </c:pt>
                <c:pt idx="2">
                  <c:v>1720.3709539446793</c:v>
                </c:pt>
                <c:pt idx="4">
                  <c:v>0</c:v>
                </c:pt>
                <c:pt idx="5">
                  <c:v>0</c:v>
                </c:pt>
              </c:numCache>
            </c:numRef>
          </c:val>
          <c:extLst>
            <c:ext xmlns:c16="http://schemas.microsoft.com/office/drawing/2014/chart" uri="{C3380CC4-5D6E-409C-BE32-E72D297353CC}">
              <c16:uniqueId val="{00000042-5D03-467F-A267-EFEBF8ACB51E}"/>
            </c:ext>
          </c:extLst>
        </c:ser>
        <c:ser>
          <c:idx val="1"/>
          <c:order val="2"/>
          <c:spPr>
            <a:solidFill>
              <a:schemeClr val="accent2">
                <a:lumMod val="60000"/>
                <a:lumOff val="40000"/>
              </a:schemeClr>
            </a:solidFill>
            <a:ln>
              <a:solidFill>
                <a:schemeClr val="bg1"/>
              </a:solidFill>
            </a:ln>
            <a:effectLst/>
          </c:spPr>
          <c:dPt>
            <c:idx val="0"/>
            <c:bubble3D val="0"/>
            <c:spPr>
              <a:solidFill>
                <a:schemeClr val="accent1"/>
              </a:solidFill>
              <a:ln>
                <a:solidFill>
                  <a:schemeClr val="bg1"/>
                </a:solidFill>
              </a:ln>
              <a:effectLst/>
            </c:spPr>
            <c:extLst>
              <c:ext xmlns:c16="http://schemas.microsoft.com/office/drawing/2014/chart" uri="{C3380CC4-5D6E-409C-BE32-E72D297353CC}">
                <c16:uniqueId val="{00000044-5D03-467F-A267-EFEBF8ACB51E}"/>
              </c:ext>
            </c:extLst>
          </c:dPt>
          <c:dPt>
            <c:idx val="1"/>
            <c:bubble3D val="0"/>
            <c:extLst>
              <c:ext xmlns:c16="http://schemas.microsoft.com/office/drawing/2014/chart" uri="{C3380CC4-5D6E-409C-BE32-E72D297353CC}">
                <c16:uniqueId val="{00000045-5D03-467F-A267-EFEBF8ACB51E}"/>
              </c:ext>
            </c:extLst>
          </c:dPt>
          <c:dPt>
            <c:idx val="2"/>
            <c:bubble3D val="0"/>
            <c:extLst>
              <c:ext xmlns:c16="http://schemas.microsoft.com/office/drawing/2014/chart" uri="{C3380CC4-5D6E-409C-BE32-E72D297353CC}">
                <c16:uniqueId val="{00000046-5D03-467F-A267-EFEBF8ACB51E}"/>
              </c:ext>
            </c:extLst>
          </c:dPt>
          <c:dPt>
            <c:idx val="3"/>
            <c:bubble3D val="0"/>
            <c:spPr>
              <a:solidFill>
                <a:schemeClr val="accent2"/>
              </a:solidFill>
              <a:ln>
                <a:solidFill>
                  <a:schemeClr val="bg1"/>
                </a:solidFill>
              </a:ln>
              <a:effectLst/>
            </c:spPr>
            <c:extLst>
              <c:ext xmlns:c16="http://schemas.microsoft.com/office/drawing/2014/chart" uri="{C3380CC4-5D6E-409C-BE32-E72D297353CC}">
                <c16:uniqueId val="{00000048-5D03-467F-A267-EFEBF8ACB51E}"/>
              </c:ext>
            </c:extLst>
          </c:dPt>
          <c:dPt>
            <c:idx val="4"/>
            <c:bubble3D val="0"/>
            <c:extLst>
              <c:ext xmlns:c16="http://schemas.microsoft.com/office/drawing/2014/chart" uri="{C3380CC4-5D6E-409C-BE32-E72D297353CC}">
                <c16:uniqueId val="{00000049-5D03-467F-A267-EFEBF8ACB51E}"/>
              </c:ext>
            </c:extLst>
          </c:dPt>
          <c:dPt>
            <c:idx val="5"/>
            <c:bubble3D val="0"/>
            <c:extLst>
              <c:ext xmlns:c16="http://schemas.microsoft.com/office/drawing/2014/chart" uri="{C3380CC4-5D6E-409C-BE32-E72D297353CC}">
                <c16:uniqueId val="{0000004A-5D03-467F-A267-EFEBF8ACB51E}"/>
              </c:ext>
            </c:extLst>
          </c:dPt>
          <c:dPt>
            <c:idx val="6"/>
            <c:bubble3D val="0"/>
            <c:spPr>
              <a:solidFill>
                <a:schemeClr val="accent2"/>
              </a:solidFill>
              <a:ln>
                <a:solidFill>
                  <a:schemeClr val="bg1"/>
                </a:solidFill>
              </a:ln>
              <a:effectLst/>
            </c:spPr>
            <c:extLst>
              <c:ext xmlns:c16="http://schemas.microsoft.com/office/drawing/2014/chart" uri="{C3380CC4-5D6E-409C-BE32-E72D297353CC}">
                <c16:uniqueId val="{0000004C-5D03-467F-A267-EFEBF8ACB51E}"/>
              </c:ext>
            </c:extLst>
          </c:dPt>
          <c:dPt>
            <c:idx val="7"/>
            <c:bubble3D val="0"/>
            <c:extLst>
              <c:ext xmlns:c16="http://schemas.microsoft.com/office/drawing/2014/chart" uri="{C3380CC4-5D6E-409C-BE32-E72D297353CC}">
                <c16:uniqueId val="{0000004D-5D03-467F-A267-EFEBF8ACB51E}"/>
              </c:ext>
            </c:extLst>
          </c:dPt>
          <c:dPt>
            <c:idx val="8"/>
            <c:bubble3D val="0"/>
            <c:extLst>
              <c:ext xmlns:c16="http://schemas.microsoft.com/office/drawing/2014/chart" uri="{C3380CC4-5D6E-409C-BE32-E72D297353CC}">
                <c16:uniqueId val="{0000004E-5D03-467F-A267-EFEBF8ACB51E}"/>
              </c:ext>
            </c:extLst>
          </c:dPt>
          <c:dPt>
            <c:idx val="9"/>
            <c:bubble3D val="0"/>
            <c:extLst>
              <c:ext xmlns:c16="http://schemas.microsoft.com/office/drawing/2014/chart" uri="{C3380CC4-5D6E-409C-BE32-E72D297353CC}">
                <c16:uniqueId val="{0000004F-5D03-467F-A267-EFEBF8ACB51E}"/>
              </c:ext>
            </c:extLst>
          </c:dPt>
          <c:dPt>
            <c:idx val="10"/>
            <c:bubble3D val="0"/>
            <c:extLst>
              <c:ext xmlns:c16="http://schemas.microsoft.com/office/drawing/2014/chart" uri="{C3380CC4-5D6E-409C-BE32-E72D297353CC}">
                <c16:uniqueId val="{00000050-5D03-467F-A267-EFEBF8ACB51E}"/>
              </c:ext>
            </c:extLst>
          </c:dPt>
          <c:dPt>
            <c:idx val="11"/>
            <c:bubble3D val="0"/>
            <c:extLst>
              <c:ext xmlns:c16="http://schemas.microsoft.com/office/drawing/2014/chart" uri="{C3380CC4-5D6E-409C-BE32-E72D297353CC}">
                <c16:uniqueId val="{00000051-5D03-467F-A267-EFEBF8ACB51E}"/>
              </c:ext>
            </c:extLst>
          </c:dPt>
          <c:dPt>
            <c:idx val="12"/>
            <c:bubble3D val="0"/>
            <c:extLst>
              <c:ext xmlns:c16="http://schemas.microsoft.com/office/drawing/2014/chart" uri="{C3380CC4-5D6E-409C-BE32-E72D297353CC}">
                <c16:uniqueId val="{00000052-5D03-467F-A267-EFEBF8ACB51E}"/>
              </c:ext>
            </c:extLst>
          </c:dPt>
          <c:dPt>
            <c:idx val="13"/>
            <c:bubble3D val="0"/>
            <c:extLst>
              <c:ext xmlns:c16="http://schemas.microsoft.com/office/drawing/2014/chart" uri="{C3380CC4-5D6E-409C-BE32-E72D297353CC}">
                <c16:uniqueId val="{00000053-5D03-467F-A267-EFEBF8ACB51E}"/>
              </c:ext>
            </c:extLst>
          </c:dPt>
          <c:dPt>
            <c:idx val="14"/>
            <c:bubble3D val="0"/>
            <c:extLst>
              <c:ext xmlns:c16="http://schemas.microsoft.com/office/drawing/2014/chart" uri="{C3380CC4-5D6E-409C-BE32-E72D297353CC}">
                <c16:uniqueId val="{00000054-5D03-467F-A267-EFEBF8ACB51E}"/>
              </c:ext>
            </c:extLst>
          </c:dPt>
          <c:dPt>
            <c:idx val="15"/>
            <c:bubble3D val="0"/>
            <c:extLst>
              <c:ext xmlns:c16="http://schemas.microsoft.com/office/drawing/2014/chart" uri="{C3380CC4-5D6E-409C-BE32-E72D297353CC}">
                <c16:uniqueId val="{00000055-5D03-467F-A267-EFEBF8ACB51E}"/>
              </c:ext>
            </c:extLst>
          </c:dPt>
          <c:dPt>
            <c:idx val="16"/>
            <c:bubble3D val="0"/>
            <c:extLst>
              <c:ext xmlns:c16="http://schemas.microsoft.com/office/drawing/2014/chart" uri="{C3380CC4-5D6E-409C-BE32-E72D297353CC}">
                <c16:uniqueId val="{00000056-5D03-467F-A267-EFEBF8ACB51E}"/>
              </c:ext>
            </c:extLst>
          </c:dPt>
          <c:dPt>
            <c:idx val="17"/>
            <c:bubble3D val="0"/>
            <c:extLst>
              <c:ext xmlns:c16="http://schemas.microsoft.com/office/drawing/2014/chart" uri="{C3380CC4-5D6E-409C-BE32-E72D297353CC}">
                <c16:uniqueId val="{00000057-5D03-467F-A267-EFEBF8ACB51E}"/>
              </c:ext>
            </c:extLst>
          </c:dPt>
          <c:dPt>
            <c:idx val="18"/>
            <c:bubble3D val="0"/>
            <c:extLst>
              <c:ext xmlns:c16="http://schemas.microsoft.com/office/drawing/2014/chart" uri="{C3380CC4-5D6E-409C-BE32-E72D297353CC}">
                <c16:uniqueId val="{00000058-5D03-467F-A267-EFEBF8ACB51E}"/>
              </c:ext>
            </c:extLst>
          </c:dPt>
          <c:dPt>
            <c:idx val="19"/>
            <c:bubble3D val="0"/>
            <c:extLst>
              <c:ext xmlns:c16="http://schemas.microsoft.com/office/drawing/2014/chart" uri="{C3380CC4-5D6E-409C-BE32-E72D297353CC}">
                <c16:uniqueId val="{00000059-5D03-467F-A267-EFEBF8ACB51E}"/>
              </c:ext>
            </c:extLst>
          </c:dPt>
          <c:dPt>
            <c:idx val="20"/>
            <c:bubble3D val="0"/>
            <c:extLst>
              <c:ext xmlns:c16="http://schemas.microsoft.com/office/drawing/2014/chart" uri="{C3380CC4-5D6E-409C-BE32-E72D297353CC}">
                <c16:uniqueId val="{0000005A-5D03-467F-A267-EFEBF8ACB51E}"/>
              </c:ext>
            </c:extLst>
          </c:dPt>
          <c:dPt>
            <c:idx val="21"/>
            <c:bubble3D val="0"/>
            <c:extLst>
              <c:ext xmlns:c16="http://schemas.microsoft.com/office/drawing/2014/chart" uri="{C3380CC4-5D6E-409C-BE32-E72D297353CC}">
                <c16:uniqueId val="{0000005B-5D03-467F-A267-EFEBF8ACB51E}"/>
              </c:ext>
            </c:extLst>
          </c:dPt>
          <c:dPt>
            <c:idx val="22"/>
            <c:bubble3D val="0"/>
            <c:extLst>
              <c:ext xmlns:c16="http://schemas.microsoft.com/office/drawing/2014/chart" uri="{C3380CC4-5D6E-409C-BE32-E72D297353CC}">
                <c16:uniqueId val="{0000005C-5D03-467F-A267-EFEBF8ACB51E}"/>
              </c:ext>
            </c:extLst>
          </c:dPt>
          <c:dPt>
            <c:idx val="23"/>
            <c:bubble3D val="0"/>
            <c:extLst>
              <c:ext xmlns:c16="http://schemas.microsoft.com/office/drawing/2014/chart" uri="{C3380CC4-5D6E-409C-BE32-E72D297353CC}">
                <c16:uniqueId val="{0000005D-5D03-467F-A267-EFEBF8ACB51E}"/>
              </c:ext>
            </c:extLst>
          </c:dPt>
          <c:dPt>
            <c:idx val="24"/>
            <c:bubble3D val="0"/>
            <c:extLst>
              <c:ext xmlns:c16="http://schemas.microsoft.com/office/drawing/2014/chart" uri="{C3380CC4-5D6E-409C-BE32-E72D297353CC}">
                <c16:uniqueId val="{0000005E-5D03-467F-A267-EFEBF8ACB51E}"/>
              </c:ext>
            </c:extLst>
          </c:dPt>
          <c:dPt>
            <c:idx val="25"/>
            <c:bubble3D val="0"/>
            <c:extLst>
              <c:ext xmlns:c16="http://schemas.microsoft.com/office/drawing/2014/chart" uri="{C3380CC4-5D6E-409C-BE32-E72D297353CC}">
                <c16:uniqueId val="{0000005F-5D03-467F-A267-EFEBF8ACB51E}"/>
              </c:ext>
            </c:extLst>
          </c:dPt>
          <c:dPt>
            <c:idx val="26"/>
            <c:bubble3D val="0"/>
            <c:extLst>
              <c:ext xmlns:c16="http://schemas.microsoft.com/office/drawing/2014/chart" uri="{C3380CC4-5D6E-409C-BE32-E72D297353CC}">
                <c16:uniqueId val="{00000060-5D03-467F-A267-EFEBF8ACB51E}"/>
              </c:ext>
            </c:extLst>
          </c:dPt>
          <c:dPt>
            <c:idx val="27"/>
            <c:bubble3D val="0"/>
            <c:extLst>
              <c:ext xmlns:c16="http://schemas.microsoft.com/office/drawing/2014/chart" uri="{C3380CC4-5D6E-409C-BE32-E72D297353CC}">
                <c16:uniqueId val="{00000061-5D03-467F-A267-EFEBF8ACB51E}"/>
              </c:ext>
            </c:extLst>
          </c:dPt>
          <c:dPt>
            <c:idx val="28"/>
            <c:bubble3D val="0"/>
            <c:extLst>
              <c:ext xmlns:c16="http://schemas.microsoft.com/office/drawing/2014/chart" uri="{C3380CC4-5D6E-409C-BE32-E72D297353CC}">
                <c16:uniqueId val="{00000062-5D03-467F-A267-EFEBF8ACB51E}"/>
              </c:ext>
            </c:extLst>
          </c:dPt>
          <c:dPt>
            <c:idx val="29"/>
            <c:bubble3D val="0"/>
            <c:extLst>
              <c:ext xmlns:c16="http://schemas.microsoft.com/office/drawing/2014/chart" uri="{C3380CC4-5D6E-409C-BE32-E72D297353CC}">
                <c16:uniqueId val="{00000063-5D03-467F-A267-EFEBF8ACB51E}"/>
              </c:ext>
            </c:extLst>
          </c:dPt>
          <c:dPt>
            <c:idx val="30"/>
            <c:bubble3D val="0"/>
            <c:extLst>
              <c:ext xmlns:c16="http://schemas.microsoft.com/office/drawing/2014/chart" uri="{C3380CC4-5D6E-409C-BE32-E72D297353CC}">
                <c16:uniqueId val="{00000064-5D03-467F-A267-EFEBF8ACB51E}"/>
              </c:ext>
            </c:extLst>
          </c:dPt>
          <c:dPt>
            <c:idx val="31"/>
            <c:bubble3D val="0"/>
            <c:extLst>
              <c:ext xmlns:c16="http://schemas.microsoft.com/office/drawing/2014/chart" uri="{C3380CC4-5D6E-409C-BE32-E72D297353CC}">
                <c16:uniqueId val="{00000065-5D03-467F-A267-EFEBF8ACB51E}"/>
              </c:ext>
            </c:extLst>
          </c:dPt>
          <c:dPt>
            <c:idx val="32"/>
            <c:bubble3D val="0"/>
            <c:extLst>
              <c:ext xmlns:c16="http://schemas.microsoft.com/office/drawing/2014/chart" uri="{C3380CC4-5D6E-409C-BE32-E72D297353CC}">
                <c16:uniqueId val="{00000066-5D03-467F-A267-EFEBF8ACB51E}"/>
              </c:ext>
            </c:extLst>
          </c:dPt>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'【本】4.観光消費額1_P38'!$T$9:$T$14</c:f>
              <c:numCache>
                <c:formatCode>#,##0.0\ "億""円";[Red]\-#,##0.0\ "億""円"</c:formatCode>
                <c:ptCount val="6"/>
                <c:pt idx="0">
                  <c:v>3172.3999798815776</c:v>
                </c:pt>
                <c:pt idx="3">
                  <c:v>0</c:v>
                </c:pt>
              </c:numCache>
            </c:numRef>
          </c:val>
          <c:extLst>
            <c:ext xmlns:c16="http://schemas.microsoft.com/office/drawing/2014/chart" uri="{C3380CC4-5D6E-409C-BE32-E72D297353CC}">
              <c16:uniqueId val="{00000067-5D03-467F-A267-EFEBF8ACB51E}"/>
            </c:ext>
          </c:extLst>
        </c:ser>
        <c:ser>
          <c:idx val="3"/>
          <c:order val="3"/>
          <c:spPr>
            <a:noFill/>
            <a:ln>
              <a:noFill/>
            </a:ln>
            <a:effectLst/>
          </c:spPr>
          <c:dLbls>
            <c:dLbl>
              <c:idx val="0"/>
              <c:layout>
                <c:manualLayout>
                  <c:x val="0.14611036923844087"/>
                  <c:y val="-8.731262211254763E-2"/>
                </c:manualLayout>
              </c:layou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68-5D03-467F-A267-EFEBF8ACB51E}"/>
                </c:ext>
              </c:extLst>
            </c:dLbl>
            <c:dLbl>
              <c:idx val="3"/>
              <c:delete val="1"/>
              <c:extLst>
                <c:ext xmlns:c15="http://schemas.microsoft.com/office/drawing/2012/chart" uri="{CE6537A1-D6FC-4f65-9D91-7224C49458BB}"/>
                <c:ext xmlns:c16="http://schemas.microsoft.com/office/drawing/2014/chart" uri="{C3380CC4-5D6E-409C-BE32-E72D297353CC}">
                  <c16:uniqueId val="{00000069-5D03-467F-A267-EFEBF8ACB51E}"/>
                </c:ext>
              </c:extLst>
            </c:dLbl>
            <c:dLbl>
              <c:idx val="6"/>
              <c:layout>
                <c:manualLayout>
                  <c:x val="-9.7564919336677158E-2"/>
                  <c:y val="-2.4712524142029416E-2"/>
                </c:manualLayout>
              </c:layout>
              <c:spPr>
                <a:noFill/>
                <a:ln>
                  <a:noFill/>
                </a:ln>
                <a:effectLst/>
              </c:spPr>
              <c:txPr>
                <a:bodyPr rot="0" spcFirstLastPara="1" vertOverflow="ellipsis" vert="horz" wrap="none" lIns="38100" tIns="19050" rIns="38100" bIns="19050" anchor="ctr" anchorCtr="1">
                  <a:spAutoFit/>
                </a:bodyPr>
                <a:lstStyle/>
                <a:p>
                  <a:pPr>
                    <a:defRPr sz="1050" b="1" i="0" u="none" strike="noStrike" kern="1200" baseline="0">
                      <a:solidFill>
                        <a:schemeClr val="accent2">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6A-5D03-467F-A267-EFEBF8ACB51E}"/>
                </c:ext>
              </c:extLst>
            </c:dLbl>
            <c:spPr>
              <a:noFill/>
              <a:ln>
                <a:noFill/>
              </a:ln>
              <a:effectLst/>
            </c:spPr>
            <c:txPr>
              <a:bodyPr rot="0" spcFirstLastPara="1" vertOverflow="ellipsis" vert="horz" wrap="none" lIns="38100" tIns="19050" rIns="38100" bIns="19050" anchor="ctr" anchorCtr="1">
                <a:spAutoFit/>
              </a:bodyPr>
              <a:lstStyle/>
              <a:p>
                <a:pPr>
                  <a:defRPr sz="1050" b="1" i="0" u="none" strike="noStrike" kern="1200" baseline="0">
                    <a:solidFill>
                      <a:schemeClr val="accent1">
                        <a:lumMod val="75000"/>
                      </a:schemeClr>
                    </a:solidFill>
                    <a:effectLst>
                      <a:glow rad="152400">
                        <a:schemeClr val="bg1"/>
                      </a:glow>
                    </a:effectLst>
                    <a:latin typeface="+mn-lt"/>
                    <a:ea typeface="+mn-ea"/>
                    <a:cs typeface="+mn-cs"/>
                  </a:defRPr>
                </a:pPr>
                <a:endParaRPr lang="ja-JP"/>
              </a:p>
            </c:txPr>
            <c:showLegendKey val="0"/>
            <c:showVal val="1"/>
            <c:showCatName val="1"/>
            <c:showSerName val="0"/>
            <c:showPercent val="0"/>
            <c:showBubbleSize val="0"/>
            <c:separator>
</c:separator>
            <c:showLeaderLines val="1"/>
            <c:leaderLines>
              <c:spPr>
                <a:ln w="6350" cap="flat" cmpd="sng" algn="ctr">
                  <a:solidFill>
                    <a:schemeClr val="tx1"/>
                  </a:solidFill>
                  <a:prstDash val="solid"/>
                  <a:round/>
                </a:ln>
                <a:effectLst/>
              </c:spPr>
            </c:leaderLines>
            <c:extLst>
              <c:ext xmlns:c15="http://schemas.microsoft.com/office/drawing/2012/chart" uri="{CE6537A1-D6FC-4f65-9D91-7224C49458BB}">
                <c15:spPr xmlns:c15="http://schemas.microsoft.com/office/drawing/2012/chart">
                  <a:prstGeom prst="rect">
                    <a:avLst/>
                  </a:prstGeom>
                </c15:spPr>
              </c:ext>
            </c:extLst>
          </c:dLbls>
          <c:cat>
            <c:strRef>
              <c:f>'【本】4.観光消費額1_P38'!$R$9:$R$14</c:f>
              <c:strCache>
                <c:ptCount val="6"/>
                <c:pt idx="0">
                  <c:v>日本人</c:v>
                </c:pt>
                <c:pt idx="1">
                  <c:v>日帰り</c:v>
                </c:pt>
                <c:pt idx="2">
                  <c:v>宿泊</c:v>
                </c:pt>
                <c:pt idx="3">
                  <c:v>外国人</c:v>
                </c:pt>
                <c:pt idx="4">
                  <c:v>日帰り</c:v>
                </c:pt>
                <c:pt idx="5">
                  <c:v>宿泊</c:v>
                </c:pt>
              </c:strCache>
            </c:strRef>
          </c:cat>
          <c:val>
            <c:numRef>
              <c:f>'【本】4.観光消費額1_P38'!$T$9:$T$14</c:f>
              <c:numCache>
                <c:formatCode>#,##0.0\ "億""円";[Red]\-#,##0.0\ "億""円"</c:formatCode>
                <c:ptCount val="6"/>
                <c:pt idx="0">
                  <c:v>3172.3999798815776</c:v>
                </c:pt>
                <c:pt idx="3">
                  <c:v>0</c:v>
                </c:pt>
              </c:numCache>
            </c:numRef>
          </c:val>
          <c:extLst>
            <c:ext xmlns:c16="http://schemas.microsoft.com/office/drawing/2014/chart" uri="{C3380CC4-5D6E-409C-BE32-E72D297353CC}">
              <c16:uniqueId val="{0000006B-5D03-467F-A267-EFEBF8ACB51E}"/>
            </c:ext>
          </c:extLst>
        </c:ser>
        <c:dLbls>
          <c:showLegendKey val="0"/>
          <c:showVal val="0"/>
          <c:showCatName val="0"/>
          <c:showSerName val="0"/>
          <c:showPercent val="0"/>
          <c:showBubbleSize val="0"/>
          <c:showLeaderLines val="0"/>
        </c:dLbls>
        <c:firstSliceAng val="0"/>
        <c:holeSize val="0"/>
      </c:doughnutChart>
      <c:spPr>
        <a:noFill/>
        <a:ln>
          <a:noFill/>
        </a:ln>
        <a:effectLst/>
      </c:spPr>
    </c:plotArea>
    <c:plotVisOnly val="1"/>
    <c:dispBlanksAs val="gap"/>
    <c:showDLblsOverMax val="0"/>
    <c:extLst/>
  </c:chart>
  <c:spPr>
    <a:noFill/>
    <a:ln w="9525" cap="flat" cmpd="sng" algn="ctr">
      <a:noFill/>
      <a:prstDash val="solid"/>
      <a:round/>
    </a:ln>
    <a:effectLst/>
  </c:spPr>
  <c:txPr>
    <a:bodyPr/>
    <a:lstStyle/>
    <a:p>
      <a:pPr>
        <a:defRPr/>
      </a:pPr>
      <a:endParaRPr lang="ja-JP"/>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630989129315742"/>
          <c:y val="0.12632237913811439"/>
          <c:w val="0.80954742636337129"/>
          <c:h val="0.76917844434599936"/>
        </c:manualLayout>
      </c:layout>
      <c:barChart>
        <c:barDir val="col"/>
        <c:grouping val="stacked"/>
        <c:varyColors val="0"/>
        <c:ser>
          <c:idx val="4"/>
          <c:order val="0"/>
          <c:tx>
            <c:strRef>
              <c:f>'【本】4.観光消費額2_P39'!$R$22</c:f>
              <c:strCache>
                <c:ptCount val="1"/>
                <c:pt idx="0">
                  <c:v>宿泊客</c:v>
                </c:pt>
              </c:strCache>
            </c:strRef>
          </c:tx>
          <c:spPr>
            <a:solidFill>
              <a:srgbClr val="44546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'【本】4.観光消費額2_P39'!$S$20:$W$20</c:f>
              <c:strCache>
                <c:ptCount val="5"/>
                <c:pt idx="0">
                  <c:v>H30</c:v>
                </c:pt>
                <c:pt idx="1">
                  <c:v>H31・R1</c:v>
                </c:pt>
                <c:pt idx="2">
                  <c:v>R2</c:v>
                </c:pt>
                <c:pt idx="3">
                  <c:v>R3</c:v>
                </c:pt>
                <c:pt idx="4">
                  <c:v>R4</c:v>
                </c:pt>
              </c:strCache>
            </c:strRef>
          </c:cat>
          <c:val>
            <c:numRef>
              <c:f>'【本】4.観光消費額2_P39'!$S$22:$W$22</c:f>
              <c:numCache>
                <c:formatCode>#,##0_);[Red]\(#,##0\)</c:formatCode>
                <c:ptCount val="5"/>
                <c:pt idx="0">
                  <c:v>194701.87325437908</c:v>
                </c:pt>
                <c:pt idx="1">
                  <c:v>213044.84482241693</c:v>
                </c:pt>
                <c:pt idx="2">
                  <c:v>106537.96256569748</c:v>
                </c:pt>
                <c:pt idx="3">
                  <c:v>113133.77637751141</c:v>
                </c:pt>
                <c:pt idx="4">
                  <c:v>172037.09539446793</c:v>
                </c:pt>
              </c:numCache>
            </c:numRef>
          </c:val>
          <c:extLst>
            <c:ext xmlns:c16="http://schemas.microsoft.com/office/drawing/2014/chart" uri="{C3380CC4-5D6E-409C-BE32-E72D297353CC}">
              <c16:uniqueId val="{00000003-D80A-4F25-ADB1-C8FF8DE69D00}"/>
            </c:ext>
          </c:extLst>
        </c:ser>
        <c:ser>
          <c:idx val="3"/>
          <c:order val="1"/>
          <c:tx>
            <c:strRef>
              <c:f>'【本】4.観光消費額2_P39'!$R$21</c:f>
              <c:strCache>
                <c:ptCount val="1"/>
                <c:pt idx="0">
                  <c:v>日帰り客</c:v>
                </c:pt>
              </c:strCache>
            </c:strRef>
          </c:tx>
          <c:spPr>
            <a:solidFill>
              <a:srgbClr val="ADB9C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'【本】4.観光消費額2_P39'!$S$20:$W$20</c:f>
              <c:strCache>
                <c:ptCount val="5"/>
                <c:pt idx="0">
                  <c:v>H30</c:v>
                </c:pt>
                <c:pt idx="1">
                  <c:v>H31・R1</c:v>
                </c:pt>
                <c:pt idx="2">
                  <c:v>R2</c:v>
                </c:pt>
                <c:pt idx="3">
                  <c:v>R3</c:v>
                </c:pt>
                <c:pt idx="4">
                  <c:v>R4</c:v>
                </c:pt>
              </c:strCache>
            </c:strRef>
          </c:cat>
          <c:val>
            <c:numRef>
              <c:f>'【本】4.観光消費額2_P39'!$S$21:$W$21</c:f>
              <c:numCache>
                <c:formatCode>#,##0_);[Red]\(#,##0\)</c:formatCode>
                <c:ptCount val="5"/>
                <c:pt idx="0">
                  <c:v>123877.41120405469</c:v>
                </c:pt>
                <c:pt idx="1">
                  <c:v>108965.68495017408</c:v>
                </c:pt>
                <c:pt idx="2">
                  <c:v>70956.456216373175</c:v>
                </c:pt>
                <c:pt idx="3">
                  <c:v>77442.601667069088</c:v>
                </c:pt>
                <c:pt idx="4">
                  <c:v>145202.9025936898</c:v>
                </c:pt>
              </c:numCache>
            </c:numRef>
          </c:val>
          <c:extLst>
            <c:ext xmlns:c16="http://schemas.microsoft.com/office/drawing/2014/chart" uri="{C3380CC4-5D6E-409C-BE32-E72D297353CC}">
              <c16:uniqueId val="{00000002-D80A-4F25-ADB1-C8FF8DE69D00}"/>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2"/>
          <c:order val="2"/>
          <c:tx>
            <c:strRef>
              <c:f>'【本】4.観光消費額2_P39'!$R$23</c:f>
              <c:strCache>
                <c:ptCount val="1"/>
                <c:pt idx="0">
                  <c:v>計</c:v>
                </c:pt>
              </c:strCache>
            </c:strRef>
          </c:tx>
          <c:spPr>
            <a:ln w="31750" cap="rnd">
              <a:noFill/>
              <a:round/>
            </a:ln>
            <a:effectLst/>
          </c:spPr>
          <c:marker>
            <c:symbol val="none"/>
          </c:marker>
          <c:dLbls>
            <c:dLbl>
              <c:idx val="1"/>
              <c:layout>
                <c:manualLayout>
                  <c:x val="-6.5925849485995197E-2"/>
                  <c:y val="-3.68042880798841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36E0-4A5B-8F01-73F20DFD4E9E}"/>
                </c:ext>
              </c:extLst>
            </c:dLbl>
            <c:dLbl>
              <c:idx val="2"/>
              <c:layout>
                <c:manualLayout>
                  <c:x val="-6.1320867313568825E-2"/>
                  <c:y val="-3.19873142380176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36E0-4A5B-8F01-73F20DFD4E9E}"/>
                </c:ext>
              </c:extLst>
            </c:dLbl>
            <c:dLbl>
              <c:idx val="3"/>
              <c:layout>
                <c:manualLayout>
                  <c:x val="-6.767353561052783E-2"/>
                  <c:y val="-2.97988472034972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E3F-43B6-AF82-225781911976}"/>
                </c:ext>
              </c:extLst>
            </c:dLbl>
            <c:dLbl>
              <c:idx val="4"/>
              <c:layout>
                <c:manualLayout>
                  <c:x val="-6.4222231933629872E-2"/>
                  <c:y val="-2.73563187441942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E3F-43B6-AF82-225781911976}"/>
                </c:ext>
              </c:extLst>
            </c:dLbl>
            <c:dLbl>
              <c:idx val="5"/>
              <c:layout>
                <c:manualLayout>
                  <c:x val="-6.4761888323627836E-2"/>
                  <c:y val="-2.70568686015851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6E0-4A5B-8F01-73F20DFD4E9E}"/>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'【本】4.観光消費額2_P39'!$S$20:$W$20</c:f>
              <c:strCache>
                <c:ptCount val="5"/>
                <c:pt idx="0">
                  <c:v>H30</c:v>
                </c:pt>
                <c:pt idx="1">
                  <c:v>H31・R1</c:v>
                </c:pt>
                <c:pt idx="2">
                  <c:v>R2</c:v>
                </c:pt>
                <c:pt idx="3">
                  <c:v>R3</c:v>
                </c:pt>
                <c:pt idx="4">
                  <c:v>R4</c:v>
                </c:pt>
              </c:strCache>
            </c:strRef>
          </c:cat>
          <c:val>
            <c:numRef>
              <c:f>'【本】4.観光消費額2_P39'!$S$23:$W$23</c:f>
              <c:numCache>
                <c:formatCode>#,##0_);[Red]\(#,##0\)</c:formatCode>
                <c:ptCount val="5"/>
                <c:pt idx="0">
                  <c:v>318579.28445843374</c:v>
                </c:pt>
                <c:pt idx="1">
                  <c:v>322010.52977259102</c:v>
                </c:pt>
                <c:pt idx="2">
                  <c:v>177494.41878207066</c:v>
                </c:pt>
                <c:pt idx="3">
                  <c:v>190576.37804458052</c:v>
                </c:pt>
                <c:pt idx="4">
                  <c:v>317239.99798815773</c:v>
                </c:pt>
              </c:numCache>
            </c:numRef>
          </c:val>
          <c:smooth val="0"/>
          <c:extLst>
            <c:ext xmlns:c16="http://schemas.microsoft.com/office/drawing/2014/chart" uri="{C3380CC4-5D6E-409C-BE32-E72D297353CC}">
              <c16:uniqueId val="{00000004-D80A-4F25-ADB1-C8FF8DE69D00}"/>
            </c:ext>
          </c:extLst>
        </c:ser>
        <c:dLbls>
          <c:showLegendKey val="0"/>
          <c:showVal val="0"/>
          <c:showCatName val="0"/>
          <c:showSerName val="0"/>
          <c:showPercent val="0"/>
          <c:showBubbleSize val="0"/>
        </c:dLbls>
        <c:marker val="1"/>
        <c:smooth val="0"/>
        <c:axId val="1995764432"/>
        <c:axId val="1813033232"/>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0" spcFirstLastPara="1" vertOverflow="ellipsis"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1"/>
      </c:catAx>
      <c:valAx>
        <c:axId val="816796655"/>
        <c:scaling>
          <c:orientation val="minMax"/>
          <c:min val="0"/>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rgbClr val="404040"/>
                    </a:solidFill>
                    <a:latin typeface="+mj-ea"/>
                    <a:ea typeface="+mj-ea"/>
                    <a:cs typeface="+mn-cs"/>
                  </a:defRPr>
                </a:pPr>
                <a:r>
                  <a:rPr lang="ja-JP" altLang="en-US"/>
                  <a:t>（ 百万円 ）</a:t>
                </a:r>
              </a:p>
            </c:rich>
          </c:tx>
          <c:layout>
            <c:manualLayout>
              <c:xMode val="edge"/>
              <c:yMode val="edge"/>
              <c:x val="1.715285589301337E-2"/>
              <c:y val="5.9666652376256964E-2"/>
            </c:manualLayout>
          </c:layout>
          <c:overlay val="0"/>
          <c:spPr>
            <a:noFill/>
            <a:ln>
              <a:noFill/>
            </a:ln>
            <a:effectLst/>
          </c:spPr>
          <c:txPr>
            <a:bodyPr rot="0" spcFirstLastPara="1" vertOverflow="ellipsis" wrap="square" anchor="ctr" anchorCtr="1"/>
            <a:lstStyle/>
            <a:p>
              <a:pPr>
                <a:defRPr sz="700" b="1" i="0" u="none" strike="noStrike" kern="1200" baseline="0">
                  <a:solidFill>
                    <a:srgbClr val="404040"/>
                  </a:solidFill>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valAx>
        <c:axId val="1813033232"/>
        <c:scaling>
          <c:orientation val="minMax"/>
        </c:scaling>
        <c:delete val="1"/>
        <c:axPos val="r"/>
        <c:numFmt formatCode="#,##0_);[Red]\(#,##0\)" sourceLinked="1"/>
        <c:majorTickMark val="out"/>
        <c:minorTickMark val="none"/>
        <c:tickLblPos val="nextTo"/>
        <c:crossAx val="1995764432"/>
        <c:crosses val="max"/>
        <c:crossBetween val="between"/>
      </c:valAx>
      <c:catAx>
        <c:axId val="1995764432"/>
        <c:scaling>
          <c:orientation val="minMax"/>
        </c:scaling>
        <c:delete val="1"/>
        <c:axPos val="b"/>
        <c:numFmt formatCode="General" sourceLinked="1"/>
        <c:majorTickMark val="out"/>
        <c:minorTickMark val="none"/>
        <c:tickLblPos val="nextTo"/>
        <c:crossAx val="1813033232"/>
        <c:crosses val="autoZero"/>
        <c:auto val="1"/>
        <c:lblAlgn val="ctr"/>
        <c:lblOffset val="100"/>
        <c:noMultiLvlLbl val="1"/>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orientation="portrait"/>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9422572178477692E-2"/>
          <c:y val="0.13087394968077504"/>
          <c:w val="0.8186984179060951"/>
          <c:h val="0.77419629182507788"/>
        </c:manualLayout>
      </c:layout>
      <c:barChart>
        <c:barDir val="col"/>
        <c:grouping val="stacked"/>
        <c:varyColors val="0"/>
        <c:ser>
          <c:idx val="6"/>
          <c:order val="0"/>
          <c:tx>
            <c:strRef>
              <c:f>'【本】4.観光消費額_内訳_P40'!$S$16</c:f>
              <c:strCache>
                <c:ptCount val="1"/>
                <c:pt idx="0">
                  <c:v>交通費</c:v>
                </c:pt>
              </c:strCache>
            </c:strRef>
          </c:tx>
          <c:spPr>
            <a:solidFill>
              <a:srgbClr val="44546A">
                <a:lumMod val="75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H30</c:v>
                </c:pt>
                <c:pt idx="1">
                  <c:v>H31・R1</c:v>
                </c:pt>
                <c:pt idx="2">
                  <c:v>R2</c:v>
                </c:pt>
                <c:pt idx="3">
                  <c:v>R3</c:v>
                </c:pt>
                <c:pt idx="4">
                  <c:v>R4</c:v>
                </c:pt>
              </c:strCache>
            </c:strRef>
          </c:cat>
          <c:val>
            <c:numRef>
              <c:f>'【本】4.観光消費額_内訳_P40'!$T$16:$X$16</c:f>
              <c:numCache>
                <c:formatCode>#,##0_);[Red]\(#,##0\)</c:formatCode>
                <c:ptCount val="5"/>
                <c:pt idx="0">
                  <c:v>1349.8282180317701</c:v>
                </c:pt>
                <c:pt idx="1">
                  <c:v>1285.2352357578366</c:v>
                </c:pt>
                <c:pt idx="2">
                  <c:v>974.0026600191934</c:v>
                </c:pt>
                <c:pt idx="3">
                  <c:v>860.8453417329265</c:v>
                </c:pt>
                <c:pt idx="4">
                  <c:v>1591.055652113447</c:v>
                </c:pt>
              </c:numCache>
            </c:numRef>
          </c:val>
          <c:extLst>
            <c:ext xmlns:c16="http://schemas.microsoft.com/office/drawing/2014/chart" uri="{C3380CC4-5D6E-409C-BE32-E72D297353CC}">
              <c16:uniqueId val="{00000000-F3E0-4958-9B41-2902D6B7DF7A}"/>
            </c:ext>
          </c:extLst>
        </c:ser>
        <c:ser>
          <c:idx val="7"/>
          <c:order val="1"/>
          <c:tx>
            <c:strRef>
              <c:f>'【本】4.観光消費額_内訳_P40'!$S$17</c:f>
              <c:strCache>
                <c:ptCount val="1"/>
                <c:pt idx="0">
                  <c:v>土産代</c:v>
                </c:pt>
              </c:strCache>
            </c:strRef>
          </c:tx>
          <c:spPr>
            <a:solidFill>
              <a:srgbClr val="44546A">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H30</c:v>
                </c:pt>
                <c:pt idx="1">
                  <c:v>H31・R1</c:v>
                </c:pt>
                <c:pt idx="2">
                  <c:v>R2</c:v>
                </c:pt>
                <c:pt idx="3">
                  <c:v>R3</c:v>
                </c:pt>
                <c:pt idx="4">
                  <c:v>R4</c:v>
                </c:pt>
              </c:strCache>
            </c:strRef>
          </c:cat>
          <c:val>
            <c:numRef>
              <c:f>'【本】4.観光消費額_内訳_P40'!$T$17:$X$17</c:f>
              <c:numCache>
                <c:formatCode>#,##0_);[Red]\(#,##0\)</c:formatCode>
                <c:ptCount val="5"/>
                <c:pt idx="0">
                  <c:v>1620.9440218937273</c:v>
                </c:pt>
                <c:pt idx="1">
                  <c:v>2029.4046528650676</c:v>
                </c:pt>
                <c:pt idx="2">
                  <c:v>1808.074901690436</c:v>
                </c:pt>
                <c:pt idx="3">
                  <c:v>1167.9282779511188</c:v>
                </c:pt>
                <c:pt idx="4">
                  <c:v>1512.2108638744455</c:v>
                </c:pt>
              </c:numCache>
            </c:numRef>
          </c:val>
          <c:extLst>
            <c:ext xmlns:c16="http://schemas.microsoft.com/office/drawing/2014/chart" uri="{C3380CC4-5D6E-409C-BE32-E72D297353CC}">
              <c16:uniqueId val="{00000001-F3E0-4958-9B41-2902D6B7DF7A}"/>
            </c:ext>
          </c:extLst>
        </c:ser>
        <c:ser>
          <c:idx val="8"/>
          <c:order val="2"/>
          <c:tx>
            <c:strRef>
              <c:f>'【本】4.観光消費額_内訳_P40'!$S$18</c:f>
              <c:strCache>
                <c:ptCount val="1"/>
                <c:pt idx="0">
                  <c:v>飲食費</c:v>
                </c:pt>
              </c:strCache>
            </c:strRef>
          </c:tx>
          <c:spPr>
            <a:solidFill>
              <a:srgbClr val="44546A">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H30</c:v>
                </c:pt>
                <c:pt idx="1">
                  <c:v>H31・R1</c:v>
                </c:pt>
                <c:pt idx="2">
                  <c:v>R2</c:v>
                </c:pt>
                <c:pt idx="3">
                  <c:v>R3</c:v>
                </c:pt>
                <c:pt idx="4">
                  <c:v>R4</c:v>
                </c:pt>
              </c:strCache>
            </c:strRef>
          </c:cat>
          <c:val>
            <c:numRef>
              <c:f>'【本】4.観光消費額_内訳_P40'!$T$18:$X$18</c:f>
              <c:numCache>
                <c:formatCode>#,##0_);[Red]\(#,##0\)</c:formatCode>
                <c:ptCount val="5"/>
                <c:pt idx="0">
                  <c:v>1759.154789294292</c:v>
                </c:pt>
                <c:pt idx="1">
                  <c:v>1906.2757542263212</c:v>
                </c:pt>
                <c:pt idx="2">
                  <c:v>1493.6885673973363</c:v>
                </c:pt>
                <c:pt idx="3">
                  <c:v>1171.0079909109504</c:v>
                </c:pt>
                <c:pt idx="4">
                  <c:v>1771.246572419212</c:v>
                </c:pt>
              </c:numCache>
            </c:numRef>
          </c:val>
          <c:extLst>
            <c:ext xmlns:c16="http://schemas.microsoft.com/office/drawing/2014/chart" uri="{C3380CC4-5D6E-409C-BE32-E72D297353CC}">
              <c16:uniqueId val="{00000002-F3E0-4958-9B41-2902D6B7DF7A}"/>
            </c:ext>
          </c:extLst>
        </c:ser>
        <c:ser>
          <c:idx val="9"/>
          <c:order val="3"/>
          <c:tx>
            <c:strRef>
              <c:f>'【本】4.観光消費額_内訳_P40'!$S$19</c:f>
              <c:strCache>
                <c:ptCount val="1"/>
                <c:pt idx="0">
                  <c:v>入場料</c:v>
                </c:pt>
              </c:strCache>
            </c:strRef>
          </c:tx>
          <c:spPr>
            <a:solidFill>
              <a:srgbClr val="44546A">
                <a:lumMod val="20000"/>
                <a:lumOff val="8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H30</c:v>
                </c:pt>
                <c:pt idx="1">
                  <c:v>H31・R1</c:v>
                </c:pt>
                <c:pt idx="2">
                  <c:v>R2</c:v>
                </c:pt>
                <c:pt idx="3">
                  <c:v>R3</c:v>
                </c:pt>
                <c:pt idx="4">
                  <c:v>R4</c:v>
                </c:pt>
              </c:strCache>
            </c:strRef>
          </c:cat>
          <c:val>
            <c:numRef>
              <c:f>'【本】4.観光消費額_内訳_P40'!$T$19:$X$19</c:f>
              <c:numCache>
                <c:formatCode>#,##0_);[Red]\(#,##0\)</c:formatCode>
                <c:ptCount val="5"/>
                <c:pt idx="0">
                  <c:v>466.1156154389667</c:v>
                </c:pt>
                <c:pt idx="1">
                  <c:v>897.08691972937436</c:v>
                </c:pt>
                <c:pt idx="2">
                  <c:v>767.89415228739358</c:v>
                </c:pt>
                <c:pt idx="3">
                  <c:v>881.73436123939462</c:v>
                </c:pt>
                <c:pt idx="4">
                  <c:v>1791.4235237816983</c:v>
                </c:pt>
              </c:numCache>
            </c:numRef>
          </c:val>
          <c:extLst>
            <c:ext xmlns:c16="http://schemas.microsoft.com/office/drawing/2014/chart" uri="{C3380CC4-5D6E-409C-BE32-E72D297353CC}">
              <c16:uniqueId val="{00000003-F3E0-4958-9B41-2902D6B7DF7A}"/>
            </c:ext>
          </c:extLst>
        </c:ser>
        <c:ser>
          <c:idx val="10"/>
          <c:order val="4"/>
          <c:tx>
            <c:strRef>
              <c:f>'【本】4.観光消費額_内訳_P40'!$S$20</c:f>
              <c:strCache>
                <c:ptCount val="1"/>
                <c:pt idx="0">
                  <c:v>その他</c:v>
                </c:pt>
              </c:strCache>
            </c:strRef>
          </c:tx>
          <c:spPr>
            <a:solidFill>
              <a:sysClr val="window" lastClr="FFFFFF">
                <a:lumMod val="75000"/>
              </a:sys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H30</c:v>
                </c:pt>
                <c:pt idx="1">
                  <c:v>H31・R1</c:v>
                </c:pt>
                <c:pt idx="2">
                  <c:v>R2</c:v>
                </c:pt>
                <c:pt idx="3">
                  <c:v>R3</c:v>
                </c:pt>
                <c:pt idx="4">
                  <c:v>R4</c:v>
                </c:pt>
              </c:strCache>
            </c:strRef>
          </c:cat>
          <c:val>
            <c:numRef>
              <c:f>'【本】4.観光消費額_内訳_P40'!$T$20:$X$20</c:f>
              <c:numCache>
                <c:formatCode>#,##0_);[Red]\(#,##0\)</c:formatCode>
                <c:ptCount val="5"/>
                <c:pt idx="0">
                  <c:v>263.55757648177291</c:v>
                </c:pt>
                <c:pt idx="1">
                  <c:v>177.60416632542078</c:v>
                </c:pt>
                <c:pt idx="2">
                  <c:v>59.596739148238932</c:v>
                </c:pt>
                <c:pt idx="3">
                  <c:v>284.08065007619308</c:v>
                </c:pt>
                <c:pt idx="4">
                  <c:v>574.25197611636418</c:v>
                </c:pt>
              </c:numCache>
            </c:numRef>
          </c:val>
          <c:extLst>
            <c:ext xmlns:c16="http://schemas.microsoft.com/office/drawing/2014/chart" uri="{C3380CC4-5D6E-409C-BE32-E72D297353CC}">
              <c16:uniqueId val="{00000004-F3E0-4958-9B41-2902D6B7DF7A}"/>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0"/>
          <c:order val="5"/>
          <c:tx>
            <c:strRef>
              <c:f>'【本】4.観光消費額_内訳_P40'!$S$21</c:f>
              <c:strCache>
                <c:ptCount val="1"/>
                <c:pt idx="0">
                  <c:v>計</c:v>
                </c:pt>
              </c:strCache>
            </c:strRef>
          </c:tx>
          <c:spPr>
            <a:ln w="31750" cap="rnd">
              <a:noFill/>
              <a:round/>
            </a:ln>
            <a:effectLst/>
          </c:spPr>
          <c:marker>
            <c:symbol val="none"/>
          </c:marker>
          <c:dLbls>
            <c:spPr>
              <a:noFill/>
              <a:ln>
                <a:noFill/>
              </a:ln>
              <a:effectLst/>
            </c:spPr>
            <c:txPr>
              <a:bodyPr rot="0" spcFirstLastPara="1" vertOverflow="ellipsis" vert="horz" wrap="square" lIns="38100" tIns="19050" rIns="38100" bIns="19050" anchor="ctr" anchorCtr="0">
                <a:spAutoFit/>
              </a:bodyPr>
              <a:lstStyle/>
              <a:p>
                <a:pPr algn="ctr">
                  <a:defRPr lang="en-US" altLang="ja-JP"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'【本】4.観光消費額_内訳_P40'!$T$15:$X$15</c:f>
              <c:strCache>
                <c:ptCount val="5"/>
                <c:pt idx="0">
                  <c:v>H30</c:v>
                </c:pt>
                <c:pt idx="1">
                  <c:v>H31・R1</c:v>
                </c:pt>
                <c:pt idx="2">
                  <c:v>R2</c:v>
                </c:pt>
                <c:pt idx="3">
                  <c:v>R3</c:v>
                </c:pt>
                <c:pt idx="4">
                  <c:v>R4</c:v>
                </c:pt>
              </c:strCache>
            </c:strRef>
          </c:cat>
          <c:val>
            <c:numRef>
              <c:f>'【本】4.観光消費額_内訳_P40'!$T$21:$X$21</c:f>
              <c:numCache>
                <c:formatCode>#,##0_);[Red]\(#,##0\)</c:formatCode>
                <c:ptCount val="5"/>
                <c:pt idx="0">
                  <c:v>5459.6002211405284</c:v>
                </c:pt>
                <c:pt idx="1">
                  <c:v>6295.6067289040211</c:v>
                </c:pt>
                <c:pt idx="2">
                  <c:v>5103.2570205425991</c:v>
                </c:pt>
                <c:pt idx="3">
                  <c:v>4365.596621910584</c:v>
                </c:pt>
                <c:pt idx="4">
                  <c:v>7240.1885883051664</c:v>
                </c:pt>
              </c:numCache>
            </c:numRef>
          </c:val>
          <c:smooth val="0"/>
          <c:extLst>
            <c:ext xmlns:c16="http://schemas.microsoft.com/office/drawing/2014/chart" uri="{C3380CC4-5D6E-409C-BE32-E72D297353CC}">
              <c16:uniqueId val="{00000000-D177-48B8-AE22-63E5D785BF7E}"/>
            </c:ext>
          </c:extLst>
        </c:ser>
        <c:dLbls>
          <c:showLegendKey val="0"/>
          <c:showVal val="0"/>
          <c:showCatName val="0"/>
          <c:showSerName val="0"/>
          <c:showPercent val="0"/>
          <c:showBubbleSize val="0"/>
        </c:dLbls>
        <c:marker val="1"/>
        <c:smooth val="0"/>
        <c:axId val="859010607"/>
        <c:axId val="816796655"/>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rgbClr val="404040"/>
                    </a:solidFill>
                    <a:latin typeface="+mj-ea"/>
                    <a:ea typeface="+mj-ea"/>
                    <a:cs typeface="+mn-cs"/>
                  </a:defRPr>
                </a:pPr>
                <a:r>
                  <a:rPr lang="ja-JP" altLang="en-US" sz="700"/>
                  <a:t>（ 円 ）</a:t>
                </a:r>
              </a:p>
            </c:rich>
          </c:tx>
          <c:layout>
            <c:manualLayout>
              <c:xMode val="edge"/>
              <c:yMode val="edge"/>
              <c:x val="3.5114464858559347E-2"/>
              <c:y val="4.7917500015015282E-2"/>
            </c:manualLayout>
          </c:layout>
          <c:overlay val="0"/>
          <c:spPr>
            <a:noFill/>
            <a:ln>
              <a:noFill/>
            </a:ln>
            <a:effectLst/>
          </c:spPr>
          <c:txPr>
            <a:bodyPr rot="0" spcFirstLastPara="1" vertOverflow="ellipsis" wrap="square" anchor="ctr" anchorCtr="1"/>
            <a:lstStyle/>
            <a:p>
              <a:pPr>
                <a:defRPr sz="700" b="1" i="0" u="none" strike="noStrike" kern="1200" baseline="0">
                  <a:solidFill>
                    <a:srgbClr val="404040"/>
                  </a:solidFill>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orientation="portrait"/>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7107737504544614E-2"/>
          <c:y val="0.16746874464382649"/>
          <c:w val="0.82101323272090987"/>
          <c:h val="0.77419159518489145"/>
        </c:manualLayout>
      </c:layout>
      <c:barChart>
        <c:barDir val="col"/>
        <c:grouping val="stacked"/>
        <c:varyColors val="0"/>
        <c:ser>
          <c:idx val="7"/>
          <c:order val="0"/>
          <c:tx>
            <c:strRef>
              <c:f>'【本】4.観光消費額_内訳_P40'!$S$40</c:f>
              <c:strCache>
                <c:ptCount val="1"/>
                <c:pt idx="0">
                  <c:v>交通費</c:v>
                </c:pt>
              </c:strCache>
            </c:strRef>
          </c:tx>
          <c:spPr>
            <a:solidFill>
              <a:srgbClr val="44546A">
                <a:lumMod val="75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H30</c:v>
                </c:pt>
                <c:pt idx="1">
                  <c:v>H31・R1</c:v>
                </c:pt>
                <c:pt idx="2">
                  <c:v>R2</c:v>
                </c:pt>
                <c:pt idx="3">
                  <c:v>R3</c:v>
                </c:pt>
                <c:pt idx="4">
                  <c:v>R4</c:v>
                </c:pt>
              </c:strCache>
            </c:strRef>
          </c:cat>
          <c:val>
            <c:numRef>
              <c:f>'【本】4.観光消費額_内訳_P40'!$T$40:$X$40</c:f>
              <c:numCache>
                <c:formatCode>#,##0_);[Red]\(#,##0\)</c:formatCode>
                <c:ptCount val="5"/>
                <c:pt idx="0">
                  <c:v>4413.122556989023</c:v>
                </c:pt>
                <c:pt idx="1">
                  <c:v>3899.6998704773773</c:v>
                </c:pt>
                <c:pt idx="2">
                  <c:v>3922.3595528294245</c:v>
                </c:pt>
                <c:pt idx="3">
                  <c:v>4718.383772210891</c:v>
                </c:pt>
                <c:pt idx="4">
                  <c:v>7557.8863971516657</c:v>
                </c:pt>
              </c:numCache>
            </c:numRef>
          </c:val>
          <c:extLst>
            <c:ext xmlns:c16="http://schemas.microsoft.com/office/drawing/2014/chart" uri="{C3380CC4-5D6E-409C-BE32-E72D297353CC}">
              <c16:uniqueId val="{00000000-C9A0-4A21-ABEC-C28DA4AE868C}"/>
            </c:ext>
          </c:extLst>
        </c:ser>
        <c:ser>
          <c:idx val="8"/>
          <c:order val="1"/>
          <c:tx>
            <c:strRef>
              <c:f>'【本】4.観光消費額_内訳_P40'!$S$41</c:f>
              <c:strCache>
                <c:ptCount val="1"/>
                <c:pt idx="0">
                  <c:v>宿泊費</c:v>
                </c:pt>
              </c:strCache>
            </c:strRef>
          </c:tx>
          <c:spPr>
            <a:solidFill>
              <a:srgbClr val="44546A"/>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H30</c:v>
                </c:pt>
                <c:pt idx="1">
                  <c:v>H31・R1</c:v>
                </c:pt>
                <c:pt idx="2">
                  <c:v>R2</c:v>
                </c:pt>
                <c:pt idx="3">
                  <c:v>R3</c:v>
                </c:pt>
                <c:pt idx="4">
                  <c:v>R4</c:v>
                </c:pt>
              </c:strCache>
            </c:strRef>
          </c:cat>
          <c:val>
            <c:numRef>
              <c:f>'【本】4.観光消費額_内訳_P40'!$T$41:$X$41</c:f>
              <c:numCache>
                <c:formatCode>#,##0_);[Red]\(#,##0\)</c:formatCode>
                <c:ptCount val="5"/>
                <c:pt idx="0">
                  <c:v>12570.856175435334</c:v>
                </c:pt>
                <c:pt idx="1">
                  <c:v>14342.091190162524</c:v>
                </c:pt>
                <c:pt idx="2">
                  <c:v>10942.245611272823</c:v>
                </c:pt>
                <c:pt idx="3">
                  <c:v>12078.105036945979</c:v>
                </c:pt>
                <c:pt idx="4">
                  <c:v>14175.514970434786</c:v>
                </c:pt>
              </c:numCache>
            </c:numRef>
          </c:val>
          <c:extLst>
            <c:ext xmlns:c16="http://schemas.microsoft.com/office/drawing/2014/chart" uri="{C3380CC4-5D6E-409C-BE32-E72D297353CC}">
              <c16:uniqueId val="{00000001-C9A0-4A21-ABEC-C28DA4AE868C}"/>
            </c:ext>
          </c:extLst>
        </c:ser>
        <c:ser>
          <c:idx val="9"/>
          <c:order val="2"/>
          <c:tx>
            <c:strRef>
              <c:f>'【本】4.観光消費額_内訳_P40'!$S$42</c:f>
              <c:strCache>
                <c:ptCount val="1"/>
                <c:pt idx="0">
                  <c:v>土産代</c:v>
                </c:pt>
              </c:strCache>
            </c:strRef>
          </c:tx>
          <c:spPr>
            <a:solidFill>
              <a:srgbClr val="44546A">
                <a:lumMod val="60000"/>
                <a:lumOff val="4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H30</c:v>
                </c:pt>
                <c:pt idx="1">
                  <c:v>H31・R1</c:v>
                </c:pt>
                <c:pt idx="2">
                  <c:v>R2</c:v>
                </c:pt>
                <c:pt idx="3">
                  <c:v>R3</c:v>
                </c:pt>
                <c:pt idx="4">
                  <c:v>R4</c:v>
                </c:pt>
              </c:strCache>
            </c:strRef>
          </c:cat>
          <c:val>
            <c:numRef>
              <c:f>'【本】4.観光消費額_内訳_P40'!$T$42:$X$42</c:f>
              <c:numCache>
                <c:formatCode>#,##0_);[Red]\(#,##0\)</c:formatCode>
                <c:ptCount val="5"/>
                <c:pt idx="0">
                  <c:v>4070.0302357750666</c:v>
                </c:pt>
                <c:pt idx="1">
                  <c:v>4604.1813263107051</c:v>
                </c:pt>
                <c:pt idx="2">
                  <c:v>4149.2380061622916</c:v>
                </c:pt>
                <c:pt idx="3">
                  <c:v>3428.4182421683645</c:v>
                </c:pt>
                <c:pt idx="4">
                  <c:v>4694.8916423915225</c:v>
                </c:pt>
              </c:numCache>
            </c:numRef>
          </c:val>
          <c:extLst>
            <c:ext xmlns:c16="http://schemas.microsoft.com/office/drawing/2014/chart" uri="{C3380CC4-5D6E-409C-BE32-E72D297353CC}">
              <c16:uniqueId val="{00000002-C9A0-4A21-ABEC-C28DA4AE868C}"/>
            </c:ext>
          </c:extLst>
        </c:ser>
        <c:ser>
          <c:idx val="10"/>
          <c:order val="3"/>
          <c:tx>
            <c:strRef>
              <c:f>'【本】4.観光消費額_内訳_P40'!$S$43</c:f>
              <c:strCache>
                <c:ptCount val="1"/>
                <c:pt idx="0">
                  <c:v>飲食費</c:v>
                </c:pt>
              </c:strCache>
            </c:strRef>
          </c:tx>
          <c:spPr>
            <a:solidFill>
              <a:srgbClr val="44546A">
                <a:lumMod val="40000"/>
                <a:lumOff val="60000"/>
              </a:srgb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H30</c:v>
                </c:pt>
                <c:pt idx="1">
                  <c:v>H31・R1</c:v>
                </c:pt>
                <c:pt idx="2">
                  <c:v>R2</c:v>
                </c:pt>
                <c:pt idx="3">
                  <c:v>R3</c:v>
                </c:pt>
                <c:pt idx="4">
                  <c:v>R4</c:v>
                </c:pt>
              </c:strCache>
            </c:strRef>
          </c:cat>
          <c:val>
            <c:numRef>
              <c:f>'【本】4.観光消費額_内訳_P40'!$T$43:$X$43</c:f>
              <c:numCache>
                <c:formatCode>#,##0_);[Red]\(#,##0\)</c:formatCode>
                <c:ptCount val="5"/>
                <c:pt idx="0">
                  <c:v>5022.8280728460868</c:v>
                </c:pt>
                <c:pt idx="1">
                  <c:v>7080.2922365103368</c:v>
                </c:pt>
                <c:pt idx="2">
                  <c:v>5719.8866720773676</c:v>
                </c:pt>
                <c:pt idx="3">
                  <c:v>5387.8380487213526</c:v>
                </c:pt>
                <c:pt idx="4">
                  <c:v>6153.4437458022521</c:v>
                </c:pt>
              </c:numCache>
            </c:numRef>
          </c:val>
          <c:extLst>
            <c:ext xmlns:c16="http://schemas.microsoft.com/office/drawing/2014/chart" uri="{C3380CC4-5D6E-409C-BE32-E72D297353CC}">
              <c16:uniqueId val="{00000003-C9A0-4A21-ABEC-C28DA4AE868C}"/>
            </c:ext>
          </c:extLst>
        </c:ser>
        <c:ser>
          <c:idx val="11"/>
          <c:order val="4"/>
          <c:tx>
            <c:strRef>
              <c:f>'【本】4.観光消費額_内訳_P40'!$S$44</c:f>
              <c:strCache>
                <c:ptCount val="1"/>
                <c:pt idx="0">
                  <c:v>入場料</c:v>
                </c:pt>
              </c:strCache>
            </c:strRef>
          </c:tx>
          <c:spPr>
            <a:solidFill>
              <a:srgbClr val="44546A">
                <a:lumMod val="20000"/>
                <a:lumOff val="80000"/>
              </a:srgbClr>
            </a:solidFill>
            <a:ln w="9525" cap="flat" cmpd="sng" algn="ctr">
              <a:solidFill>
                <a:schemeClr val="lt1">
                  <a:alpha val="50000"/>
                </a:schemeClr>
              </a:solidFill>
              <a:round/>
            </a:ln>
            <a:effectLst/>
          </c:spPr>
          <c:invertIfNegative val="0"/>
          <c:dLbls>
            <c:dLbl>
              <c:idx val="1"/>
              <c:layout>
                <c:manualLayout>
                  <c:x val="0"/>
                  <c:y val="6.2730516123965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E07-4858-8E27-A9171DD93867}"/>
                </c:ext>
              </c:extLst>
            </c:dLbl>
            <c:dLbl>
              <c:idx val="3"/>
              <c:layout>
                <c:manualLayout>
                  <c:x val="-8.5118067918374778E-17"/>
                  <c:y val="5.951249004091313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4E7-455D-B952-0C4A371B4965}"/>
                </c:ext>
              </c:extLst>
            </c:dLbl>
            <c:dLbl>
              <c:idx val="5"/>
              <c:layout>
                <c:manualLayout>
                  <c:x val="0"/>
                  <c:y val="9.087855952951116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4E7-455D-B952-0C4A371B4965}"/>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H30</c:v>
                </c:pt>
                <c:pt idx="1">
                  <c:v>H31・R1</c:v>
                </c:pt>
                <c:pt idx="2">
                  <c:v>R2</c:v>
                </c:pt>
                <c:pt idx="3">
                  <c:v>R3</c:v>
                </c:pt>
                <c:pt idx="4">
                  <c:v>R4</c:v>
                </c:pt>
              </c:strCache>
            </c:strRef>
          </c:cat>
          <c:val>
            <c:numRef>
              <c:f>'【本】4.観光消費額_内訳_P40'!$T$44:$X$44</c:f>
              <c:numCache>
                <c:formatCode>#,##0_);[Red]\(#,##0\)</c:formatCode>
                <c:ptCount val="5"/>
                <c:pt idx="0">
                  <c:v>1046.408704762629</c:v>
                </c:pt>
                <c:pt idx="1">
                  <c:v>1003.7869922110078</c:v>
                </c:pt>
                <c:pt idx="2">
                  <c:v>1320.7163539166304</c:v>
                </c:pt>
                <c:pt idx="3">
                  <c:v>834.10467404872486</c:v>
                </c:pt>
                <c:pt idx="4">
                  <c:v>900.41842550897036</c:v>
                </c:pt>
              </c:numCache>
            </c:numRef>
          </c:val>
          <c:extLst>
            <c:ext xmlns:c16="http://schemas.microsoft.com/office/drawing/2014/chart" uri="{C3380CC4-5D6E-409C-BE32-E72D297353CC}">
              <c16:uniqueId val="{00000004-C9A0-4A21-ABEC-C28DA4AE868C}"/>
            </c:ext>
          </c:extLst>
        </c:ser>
        <c:ser>
          <c:idx val="12"/>
          <c:order val="5"/>
          <c:tx>
            <c:strRef>
              <c:f>'【本】4.観光消費額_内訳_P40'!$S$45</c:f>
              <c:strCache>
                <c:ptCount val="1"/>
                <c:pt idx="0">
                  <c:v>その他</c:v>
                </c:pt>
              </c:strCache>
            </c:strRef>
          </c:tx>
          <c:spPr>
            <a:solidFill>
              <a:sysClr val="window" lastClr="FFFFFF">
                <a:lumMod val="75000"/>
              </a:sysClr>
            </a:solidFill>
            <a:ln w="9525" cap="flat" cmpd="sng" algn="ctr">
              <a:solidFill>
                <a:schemeClr val="lt1">
                  <a:alpha val="50000"/>
                </a:schemeClr>
              </a:solidFill>
              <a:round/>
            </a:ln>
            <a:effectLst/>
          </c:spPr>
          <c:invertIfNegative val="0"/>
          <c:dLbls>
            <c:dLbl>
              <c:idx val="1"/>
              <c:layout>
                <c:manualLayout>
                  <c:x val="0"/>
                  <c:y val="-1.88191548371896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E07-4858-8E27-A9171DD93867}"/>
                </c:ext>
              </c:extLst>
            </c:dLbl>
            <c:dLbl>
              <c:idx val="2"/>
              <c:layout>
                <c:manualLayout>
                  <c:x val="0"/>
                  <c:y val="-1.56826290309914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E07-4858-8E27-A9171DD93867}"/>
                </c:ext>
              </c:extLst>
            </c:dLbl>
            <c:dLbl>
              <c:idx val="3"/>
              <c:layout>
                <c:manualLayout>
                  <c:x val="-8.5118067918374778E-17"/>
                  <c:y val="-8.873404385110077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4E7-455D-B952-0C4A371B4965}"/>
                </c:ext>
              </c:extLst>
            </c:dLbl>
            <c:dLbl>
              <c:idx val="4"/>
              <c:layout>
                <c:manualLayout>
                  <c:x val="0"/>
                  <c:y val="-1.11111888797121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9A0-4A21-ABEC-C28DA4AE868C}"/>
                </c:ext>
              </c:extLst>
            </c:dLbl>
            <c:dLbl>
              <c:idx val="5"/>
              <c:layout>
                <c:manualLayout>
                  <c:x val="0"/>
                  <c:y val="-6.2730516123965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E07-4858-8E27-A9171DD93867}"/>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'【本】4.観光消費額_内訳_P40'!$T$39:$X$39</c:f>
              <c:strCache>
                <c:ptCount val="5"/>
                <c:pt idx="0">
                  <c:v>H30</c:v>
                </c:pt>
                <c:pt idx="1">
                  <c:v>H31・R1</c:v>
                </c:pt>
                <c:pt idx="2">
                  <c:v>R2</c:v>
                </c:pt>
                <c:pt idx="3">
                  <c:v>R3</c:v>
                </c:pt>
                <c:pt idx="4">
                  <c:v>R4</c:v>
                </c:pt>
              </c:strCache>
            </c:strRef>
          </c:cat>
          <c:val>
            <c:numRef>
              <c:f>'【本】4.観光消費額_内訳_P40'!$T$45:$X$45</c:f>
              <c:numCache>
                <c:formatCode>#,##0_);[Red]\(#,##0\)</c:formatCode>
                <c:ptCount val="5"/>
                <c:pt idx="0">
                  <c:v>431.14300760349727</c:v>
                </c:pt>
                <c:pt idx="1">
                  <c:v>547.05219924415201</c:v>
                </c:pt>
                <c:pt idx="2">
                  <c:v>55.427077834233835</c:v>
                </c:pt>
                <c:pt idx="3">
                  <c:v>465.50270981036255</c:v>
                </c:pt>
                <c:pt idx="4">
                  <c:v>380.43330908317881</c:v>
                </c:pt>
              </c:numCache>
            </c:numRef>
          </c:val>
          <c:extLst>
            <c:ext xmlns:c16="http://schemas.microsoft.com/office/drawing/2014/chart" uri="{C3380CC4-5D6E-409C-BE32-E72D297353CC}">
              <c16:uniqueId val="{00000005-C9A0-4A21-ABEC-C28DA4AE868C}"/>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barChart>
      <c:lineChart>
        <c:grouping val="standard"/>
        <c:varyColors val="0"/>
        <c:ser>
          <c:idx val="6"/>
          <c:order val="6"/>
          <c:tx>
            <c:strRef>
              <c:f>'【本】4.観光消費額_内訳_P40'!$S$46</c:f>
              <c:strCache>
                <c:ptCount val="1"/>
                <c:pt idx="0">
                  <c:v>計</c:v>
                </c:pt>
              </c:strCache>
            </c:strRef>
          </c:tx>
          <c:spPr>
            <a:ln w="31750" cap="rnd">
              <a:noFill/>
              <a:round/>
            </a:ln>
            <a:effectLst/>
          </c:spPr>
          <c:marker>
            <c:symbol val="none"/>
          </c:marker>
          <c:dLbls>
            <c:dLbl>
              <c:idx val="1"/>
              <c:layout>
                <c:manualLayout>
                  <c:x val="-5.8082145307177105E-2"/>
                  <c:y val="-5.394824386661022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E07-4858-8E27-A9171DD93867}"/>
                </c:ext>
              </c:extLst>
            </c:dLbl>
            <c:dLbl>
              <c:idx val="2"/>
              <c:layout>
                <c:manualLayout>
                  <c:x val="-5.8082145307177105E-2"/>
                  <c:y val="-5.708476967280849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E07-4858-8E27-A9171DD93867}"/>
                </c:ext>
              </c:extLst>
            </c:dLbl>
            <c:dLbl>
              <c:idx val="3"/>
              <c:layout>
                <c:manualLayout>
                  <c:x val="-5.7777069366299325E-2"/>
                  <c:y val="-4.24796730900410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4E7-455D-B952-0C4A371B4965}"/>
                </c:ext>
              </c:extLst>
            </c:dLbl>
            <c:dLbl>
              <c:idx val="4"/>
              <c:layout>
                <c:manualLayout>
                  <c:x val="-5.6712962962962965E-2"/>
                  <c:y val="-4.21927576334159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EFE-47F6-B557-70FB45DE3034}"/>
                </c:ext>
              </c:extLst>
            </c:dLbl>
            <c:dLbl>
              <c:idx val="5"/>
              <c:layout>
                <c:manualLayout>
                  <c:x val="-6.2546234359374342E-2"/>
                  <c:y val="-4.36475967544120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4E7-455D-B952-0C4A371B4965}"/>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'【本】4.観光消費額_内訳_P40'!$T$39:$X$39</c:f>
              <c:strCache>
                <c:ptCount val="5"/>
                <c:pt idx="0">
                  <c:v>H30</c:v>
                </c:pt>
                <c:pt idx="1">
                  <c:v>H31・R1</c:v>
                </c:pt>
                <c:pt idx="2">
                  <c:v>R2</c:v>
                </c:pt>
                <c:pt idx="3">
                  <c:v>R3</c:v>
                </c:pt>
                <c:pt idx="4">
                  <c:v>R4</c:v>
                </c:pt>
              </c:strCache>
            </c:strRef>
          </c:cat>
          <c:val>
            <c:numRef>
              <c:f>'【本】4.観光消費額_内訳_P40'!$T$46:$X$46</c:f>
              <c:numCache>
                <c:formatCode>#,##0_);[Red]\(#,##0\)</c:formatCode>
                <c:ptCount val="5"/>
                <c:pt idx="0">
                  <c:v>27554.388753411637</c:v>
                </c:pt>
                <c:pt idx="1">
                  <c:v>31477.103814916103</c:v>
                </c:pt>
                <c:pt idx="2">
                  <c:v>26109.873274092766</c:v>
                </c:pt>
                <c:pt idx="3">
                  <c:v>26912.352483905677</c:v>
                </c:pt>
                <c:pt idx="4">
                  <c:v>33862.588490372371</c:v>
                </c:pt>
              </c:numCache>
            </c:numRef>
          </c:val>
          <c:smooth val="0"/>
          <c:extLst>
            <c:ext xmlns:c16="http://schemas.microsoft.com/office/drawing/2014/chart" uri="{C3380CC4-5D6E-409C-BE32-E72D297353CC}">
              <c16:uniqueId val="{00000000-8EFE-47F6-B557-70FB45DE3034}"/>
            </c:ext>
          </c:extLst>
        </c:ser>
        <c:dLbls>
          <c:showLegendKey val="0"/>
          <c:showVal val="0"/>
          <c:showCatName val="0"/>
          <c:showSerName val="0"/>
          <c:showPercent val="0"/>
          <c:showBubbleSize val="0"/>
        </c:dLbls>
        <c:marker val="1"/>
        <c:smooth val="0"/>
        <c:axId val="1208828815"/>
        <c:axId val="717256511"/>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rgbClr val="404040"/>
                    </a:solidFill>
                    <a:latin typeface="+mj-ea"/>
                    <a:ea typeface="+mj-ea"/>
                    <a:cs typeface="+mn-cs"/>
                  </a:defRPr>
                </a:pPr>
                <a:r>
                  <a:rPr lang="ja-JP" altLang="en-US" sz="700"/>
                  <a:t>（ 円 ）</a:t>
                </a:r>
              </a:p>
            </c:rich>
          </c:tx>
          <c:layout>
            <c:manualLayout>
              <c:xMode val="edge"/>
              <c:yMode val="edge"/>
              <c:x val="3.5114464858559347E-2"/>
              <c:y val="4.4867968956486218E-2"/>
            </c:manualLayout>
          </c:layout>
          <c:overlay val="0"/>
          <c:spPr>
            <a:noFill/>
            <a:ln>
              <a:noFill/>
            </a:ln>
            <a:effectLst/>
          </c:spPr>
          <c:txPr>
            <a:bodyPr rot="0" spcFirstLastPara="1" vertOverflow="ellipsis" wrap="square" anchor="ctr" anchorCtr="1"/>
            <a:lstStyle/>
            <a:p>
              <a:pPr>
                <a:defRPr sz="700" b="1" i="0" u="none" strike="noStrike" kern="1200" baseline="0">
                  <a:solidFill>
                    <a:srgbClr val="404040"/>
                  </a:solidFill>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latin typeface="+mj-ea"/>
                <a:ea typeface="+mj-ea"/>
                <a:cs typeface="+mn-cs"/>
              </a:defRPr>
            </a:pPr>
            <a:endParaRPr lang="ja-JP"/>
          </a:p>
        </c:txPr>
        <c:crossAx val="859010607"/>
        <c:crosses val="autoZero"/>
        <c:crossBetween val="between"/>
      </c:valAx>
      <c:valAx>
        <c:axId val="717256511"/>
        <c:scaling>
          <c:orientation val="minMax"/>
        </c:scaling>
        <c:delete val="1"/>
        <c:axPos val="r"/>
        <c:numFmt formatCode="#,##0_);[Red]\(#,##0\)" sourceLinked="1"/>
        <c:majorTickMark val="out"/>
        <c:minorTickMark val="none"/>
        <c:tickLblPos val="nextTo"/>
        <c:crossAx val="1208828815"/>
        <c:crosses val="max"/>
        <c:crossBetween val="between"/>
      </c:valAx>
      <c:catAx>
        <c:axId val="1208828815"/>
        <c:scaling>
          <c:orientation val="minMax"/>
        </c:scaling>
        <c:delete val="1"/>
        <c:axPos val="b"/>
        <c:numFmt formatCode="General" sourceLinked="1"/>
        <c:majorTickMark val="out"/>
        <c:minorTickMark val="none"/>
        <c:tickLblPos val="nextTo"/>
        <c:crossAx val="717256511"/>
        <c:crosses val="autoZero"/>
        <c:auto val="1"/>
        <c:lblAlgn val="ctr"/>
        <c:lblOffset val="100"/>
        <c:noMultiLvlLbl val="1"/>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900">
          <a:latin typeface="+mj-ea"/>
          <a:ea typeface="+mj-ea"/>
        </a:defRPr>
      </a:pPr>
      <a:endParaRPr lang="ja-JP"/>
    </a:p>
  </c:txPr>
  <c:printSettings>
    <c:headerFooter/>
    <c:pageMargins b="0.75" l="0.7" r="0.7" t="0.75" header="0.3" footer="0.3"/>
    <c:pageSetup orientation="portrait"/>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3"/>
    </mc:Choice>
    <mc:Fallback>
      <c:style val="3"/>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7.9308407304857484E-2"/>
          <c:y val="5.7502460067291518E-2"/>
          <c:w val="0.85802298474945538"/>
          <c:h val="0.88346010366093253"/>
        </c:manualLayout>
      </c:layout>
      <c:barChart>
        <c:barDir val="col"/>
        <c:grouping val="stacked"/>
        <c:varyColors val="0"/>
        <c:ser>
          <c:idx val="2"/>
          <c:order val="0"/>
          <c:tx>
            <c:strRef>
              <c:f>'【本】5.教育旅行（地域別推移）_P47'!$S$8</c:f>
              <c:strCache>
                <c:ptCount val="1"/>
                <c:pt idx="0">
                  <c:v>熊本市</c:v>
                </c:pt>
              </c:strCache>
            </c:strRef>
          </c:tx>
          <c:spPr>
            <a:solidFill>
              <a:schemeClr val="accent1"/>
            </a:solidFill>
            <a:ln w="9525" cap="flat" cmpd="sng" algn="ctr">
              <a:solidFill>
                <a:schemeClr val="lt1">
                  <a:alpha val="50000"/>
                </a:schemeClr>
              </a:solidFill>
              <a:round/>
            </a:ln>
            <a:effectLst/>
          </c:spPr>
          <c:invertIfNegative val="0"/>
          <c:dLbls>
            <c:dLbl>
              <c:idx val="1"/>
              <c:layout>
                <c:manualLayout>
                  <c:x val="1.417505320109534E-3"/>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100-4CC3-82CB-CDB1E63E1CB0}"/>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H30</c:v>
                </c:pt>
                <c:pt idx="1">
                  <c:v>H31・R1</c:v>
                </c:pt>
                <c:pt idx="2">
                  <c:v>R2</c:v>
                </c:pt>
                <c:pt idx="3">
                  <c:v>R3</c:v>
                </c:pt>
                <c:pt idx="4">
                  <c:v>R4</c:v>
                </c:pt>
              </c:strCache>
            </c:strRef>
          </c:cat>
          <c:val>
            <c:numRef>
              <c:f>'【本】5.教育旅行（地域別推移）_P47'!$T$8:$X$8</c:f>
              <c:numCache>
                <c:formatCode>#,##0_);[Red]\(#,##0\)</c:formatCode>
                <c:ptCount val="5"/>
                <c:pt idx="0">
                  <c:v>3821</c:v>
                </c:pt>
                <c:pt idx="1">
                  <c:v>4058</c:v>
                </c:pt>
                <c:pt idx="2">
                  <c:v>1559</c:v>
                </c:pt>
                <c:pt idx="3">
                  <c:v>9731</c:v>
                </c:pt>
                <c:pt idx="4">
                  <c:v>13013</c:v>
                </c:pt>
              </c:numCache>
            </c:numRef>
          </c:val>
          <c:extLst>
            <c:ext xmlns:c16="http://schemas.microsoft.com/office/drawing/2014/chart" uri="{C3380CC4-5D6E-409C-BE32-E72D297353CC}">
              <c16:uniqueId val="{00000001-3100-4CC3-82CB-CDB1E63E1CB0}"/>
            </c:ext>
          </c:extLst>
        </c:ser>
        <c:ser>
          <c:idx val="3"/>
          <c:order val="1"/>
          <c:tx>
            <c:strRef>
              <c:f>'【本】5.教育旅行（地域別推移）_P47'!$S$9</c:f>
              <c:strCache>
                <c:ptCount val="1"/>
                <c:pt idx="0">
                  <c:v>阿蘇地域</c:v>
                </c:pt>
              </c:strCache>
            </c:strRef>
          </c:tx>
          <c:spPr>
            <a:solidFill>
              <a:schemeClr val="accent1">
                <a:lumMod val="60000"/>
                <a:lumOff val="40000"/>
              </a:schemeClr>
            </a:solidFill>
            <a:ln w="9525" cap="flat" cmpd="sng" algn="ctr">
              <a:solidFill>
                <a:schemeClr val="lt1">
                  <a:alpha val="50000"/>
                </a:schemeClr>
              </a:solidFill>
              <a:round/>
            </a:ln>
            <a:effectLst/>
          </c:spPr>
          <c:invertIfNegative val="0"/>
          <c:dLbls>
            <c:dLbl>
              <c:idx val="1"/>
              <c:layout>
                <c:manualLayout>
                  <c:x val="-1.4175053201095861E-3"/>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3100-4CC3-82CB-CDB1E63E1CB0}"/>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H30</c:v>
                </c:pt>
                <c:pt idx="1">
                  <c:v>H31・R1</c:v>
                </c:pt>
                <c:pt idx="2">
                  <c:v>R2</c:v>
                </c:pt>
                <c:pt idx="3">
                  <c:v>R3</c:v>
                </c:pt>
                <c:pt idx="4">
                  <c:v>R4</c:v>
                </c:pt>
              </c:strCache>
            </c:strRef>
          </c:cat>
          <c:val>
            <c:numRef>
              <c:f>'【本】5.教育旅行（地域別推移）_P47'!$T$9:$X$9</c:f>
              <c:numCache>
                <c:formatCode>#,##0_);[Red]\(#,##0\)</c:formatCode>
                <c:ptCount val="5"/>
                <c:pt idx="0">
                  <c:v>9539</c:v>
                </c:pt>
                <c:pt idx="1">
                  <c:v>12610</c:v>
                </c:pt>
                <c:pt idx="2">
                  <c:v>9128</c:v>
                </c:pt>
                <c:pt idx="3">
                  <c:v>32829</c:v>
                </c:pt>
                <c:pt idx="4">
                  <c:v>29755</c:v>
                </c:pt>
              </c:numCache>
            </c:numRef>
          </c:val>
          <c:extLst>
            <c:ext xmlns:c16="http://schemas.microsoft.com/office/drawing/2014/chart" uri="{C3380CC4-5D6E-409C-BE32-E72D297353CC}">
              <c16:uniqueId val="{00000003-3100-4CC3-82CB-CDB1E63E1CB0}"/>
            </c:ext>
          </c:extLst>
        </c:ser>
        <c:ser>
          <c:idx val="4"/>
          <c:order val="2"/>
          <c:tx>
            <c:strRef>
              <c:f>'【本】5.教育旅行（地域別推移）_P47'!$S$10</c:f>
              <c:strCache>
                <c:ptCount val="1"/>
                <c:pt idx="0">
                  <c:v>天草地域</c:v>
                </c:pt>
              </c:strCache>
            </c:strRef>
          </c:tx>
          <c:spPr>
            <a:solidFill>
              <a:schemeClr val="accent1">
                <a:lumMod val="40000"/>
                <a:lumOff val="60000"/>
              </a:schemeClr>
            </a:solidFill>
            <a:ln w="9525" cap="flat" cmpd="sng" algn="ctr">
              <a:solidFill>
                <a:schemeClr val="lt1">
                  <a:alpha val="50000"/>
                </a:schemeClr>
              </a:solidFill>
              <a:round/>
            </a:ln>
            <a:effectLst/>
          </c:spPr>
          <c:invertIfNegative val="0"/>
          <c:dLbls>
            <c:dLbl>
              <c:idx val="0"/>
              <c:delete val="1"/>
              <c:extLst>
                <c:ext xmlns:c15="http://schemas.microsoft.com/office/drawing/2012/chart" uri="{CE6537A1-D6FC-4f65-9D91-7224C49458BB}">
                  <c15:layout>
                    <c:manualLayout>
                      <c:w val="3.9041040195314278E-2"/>
                      <c:h val="2.7182400327235196E-2"/>
                    </c:manualLayout>
                  </c15:layout>
                </c:ext>
                <c:ext xmlns:c16="http://schemas.microsoft.com/office/drawing/2014/chart" uri="{C3380CC4-5D6E-409C-BE32-E72D297353CC}">
                  <c16:uniqueId val="{00000001-A60A-4407-A9A1-BEAB431B0E0E}"/>
                </c:ext>
              </c:extLst>
            </c:dLbl>
            <c:dLbl>
              <c:idx val="1"/>
              <c:delete val="1"/>
              <c:extLst>
                <c:ext xmlns:c15="http://schemas.microsoft.com/office/drawing/2012/chart" uri="{CE6537A1-D6FC-4f65-9D91-7224C49458BB}"/>
                <c:ext xmlns:c16="http://schemas.microsoft.com/office/drawing/2014/chart" uri="{C3380CC4-5D6E-409C-BE32-E72D297353CC}">
                  <c16:uniqueId val="{00000004-3100-4CC3-82CB-CDB1E63E1CB0}"/>
                </c:ext>
              </c:extLst>
            </c:dLbl>
            <c:dLbl>
              <c:idx val="2"/>
              <c:delete val="1"/>
              <c:extLst>
                <c:ext xmlns:c15="http://schemas.microsoft.com/office/drawing/2012/chart" uri="{CE6537A1-D6FC-4f65-9D91-7224C49458BB}"/>
                <c:ext xmlns:c16="http://schemas.microsoft.com/office/drawing/2014/chart" uri="{C3380CC4-5D6E-409C-BE32-E72D297353CC}">
                  <c16:uniqueId val="{00000005-3100-4CC3-82CB-CDB1E63E1CB0}"/>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H30</c:v>
                </c:pt>
                <c:pt idx="1">
                  <c:v>H31・R1</c:v>
                </c:pt>
                <c:pt idx="2">
                  <c:v>R2</c:v>
                </c:pt>
                <c:pt idx="3">
                  <c:v>R3</c:v>
                </c:pt>
                <c:pt idx="4">
                  <c:v>R4</c:v>
                </c:pt>
              </c:strCache>
            </c:strRef>
          </c:cat>
          <c:val>
            <c:numRef>
              <c:f>'【本】5.教育旅行（地域別推移）_P47'!$T$10:$X$10</c:f>
              <c:numCache>
                <c:formatCode>#,##0_);[Red]\(#,##0\)</c:formatCode>
                <c:ptCount val="5"/>
                <c:pt idx="0">
                  <c:v>812</c:v>
                </c:pt>
                <c:pt idx="1">
                  <c:v>13</c:v>
                </c:pt>
                <c:pt idx="2">
                  <c:v>351</c:v>
                </c:pt>
                <c:pt idx="3">
                  <c:v>2784</c:v>
                </c:pt>
                <c:pt idx="4">
                  <c:v>3579</c:v>
                </c:pt>
              </c:numCache>
            </c:numRef>
          </c:val>
          <c:extLst>
            <c:ext xmlns:c16="http://schemas.microsoft.com/office/drawing/2014/chart" uri="{C3380CC4-5D6E-409C-BE32-E72D297353CC}">
              <c16:uniqueId val="{00000006-3100-4CC3-82CB-CDB1E63E1CB0}"/>
            </c:ext>
          </c:extLst>
        </c:ser>
        <c:ser>
          <c:idx val="5"/>
          <c:order val="3"/>
          <c:tx>
            <c:strRef>
              <c:f>'【本】5.教育旅行（地域別推移）_P47'!$S$11</c:f>
              <c:strCache>
                <c:ptCount val="1"/>
                <c:pt idx="0">
                  <c:v>山鹿市</c:v>
                </c:pt>
              </c:strCache>
            </c:strRef>
          </c:tx>
          <c:spPr>
            <a:solidFill>
              <a:schemeClr val="accent1">
                <a:lumMod val="20000"/>
                <a:lumOff val="80000"/>
              </a:schemeClr>
            </a:solidFill>
            <a:ln w="9525" cap="flat" cmpd="sng" algn="ctr">
              <a:solidFill>
                <a:schemeClr val="lt1">
                  <a:alpha val="50000"/>
                </a:schemeClr>
              </a:solidFill>
              <a:round/>
            </a:ln>
            <a:effectLst/>
          </c:spPr>
          <c:invertIfNegative val="0"/>
          <c:dLbls>
            <c:dLbl>
              <c:idx val="0"/>
              <c:layout>
                <c:manualLayout>
                  <c:x val="0"/>
                  <c:y val="-7.550666757565331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60A-4407-A9A1-BEAB431B0E0E}"/>
                </c:ext>
              </c:extLst>
            </c:dLbl>
            <c:dLbl>
              <c:idx val="1"/>
              <c:layout>
                <c:manualLayout>
                  <c:x val="5.5443238556357874E-3"/>
                  <c:y val="-2.4865598503210269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3100-4CC3-82CB-CDB1E63E1CB0}"/>
                </c:ext>
              </c:extLst>
            </c:dLbl>
            <c:dLbl>
              <c:idx val="2"/>
              <c:delete val="1"/>
              <c:extLst>
                <c:ext xmlns:c15="http://schemas.microsoft.com/office/drawing/2012/chart" uri="{CE6537A1-D6FC-4f65-9D91-7224C49458BB}"/>
                <c:ext xmlns:c16="http://schemas.microsoft.com/office/drawing/2014/chart" uri="{C3380CC4-5D6E-409C-BE32-E72D297353CC}">
                  <c16:uniqueId val="{00000003-A60A-4407-A9A1-BEAB431B0E0E}"/>
                </c:ext>
              </c:extLst>
            </c:dLbl>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H30</c:v>
                </c:pt>
                <c:pt idx="1">
                  <c:v>H31・R1</c:v>
                </c:pt>
                <c:pt idx="2">
                  <c:v>R2</c:v>
                </c:pt>
                <c:pt idx="3">
                  <c:v>R3</c:v>
                </c:pt>
                <c:pt idx="4">
                  <c:v>R4</c:v>
                </c:pt>
              </c:strCache>
            </c:strRef>
          </c:cat>
          <c:val>
            <c:numRef>
              <c:f>'【本】5.教育旅行（地域別推移）_P47'!$T$11:$X$11</c:f>
              <c:numCache>
                <c:formatCode>#,##0_);[Red]\(#,##0\)</c:formatCode>
                <c:ptCount val="5"/>
                <c:pt idx="0">
                  <c:v>1935</c:v>
                </c:pt>
                <c:pt idx="1">
                  <c:v>1401</c:v>
                </c:pt>
                <c:pt idx="2">
                  <c:v>514</c:v>
                </c:pt>
                <c:pt idx="3">
                  <c:v>1850</c:v>
                </c:pt>
                <c:pt idx="4">
                  <c:v>3782</c:v>
                </c:pt>
              </c:numCache>
            </c:numRef>
          </c:val>
          <c:extLst>
            <c:ext xmlns:c16="http://schemas.microsoft.com/office/drawing/2014/chart" uri="{C3380CC4-5D6E-409C-BE32-E72D297353CC}">
              <c16:uniqueId val="{00000008-3100-4CC3-82CB-CDB1E63E1CB0}"/>
            </c:ext>
          </c:extLst>
        </c:ser>
        <c:ser>
          <c:idx val="6"/>
          <c:order val="4"/>
          <c:tx>
            <c:strRef>
              <c:f>'【本】5.教育旅行（地域別推移）_P47'!$S$12</c:f>
              <c:strCache>
                <c:ptCount val="1"/>
                <c:pt idx="0">
                  <c:v>荒尾・玉名地域</c:v>
                </c:pt>
              </c:strCache>
            </c:strRef>
          </c:tx>
          <c:spPr>
            <a:solidFill>
              <a:schemeClr val="bg1">
                <a:lumMod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600" b="1" i="0" u="none" strike="noStrike" kern="1200" baseline="0">
                    <a:solidFill>
                      <a:schemeClr val="lt1"/>
                    </a:solidFill>
                    <a:effectLst>
                      <a:glow rad="152400">
                        <a:schemeClr val="tx1">
                          <a:lumMod val="50000"/>
                          <a:lumOff val="50000"/>
                        </a:schemeClr>
                      </a:glow>
                    </a:effectLst>
                    <a:latin typeface="+mj-ea"/>
                    <a:ea typeface="+mj-ea"/>
                    <a:cs typeface="+mn-cs"/>
                  </a:defRPr>
                </a:pPr>
                <a:endParaRPr lang="ja-JP"/>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H30</c:v>
                </c:pt>
                <c:pt idx="1">
                  <c:v>H31・R1</c:v>
                </c:pt>
                <c:pt idx="2">
                  <c:v>R2</c:v>
                </c:pt>
                <c:pt idx="3">
                  <c:v>R3</c:v>
                </c:pt>
                <c:pt idx="4">
                  <c:v>R4</c:v>
                </c:pt>
              </c:strCache>
            </c:strRef>
          </c:cat>
          <c:val>
            <c:numRef>
              <c:f>'【本】5.教育旅行（地域別推移）_P47'!$T$12:$X$12</c:f>
              <c:numCache>
                <c:formatCode>#,##0_);[Red]\(#,##0\)</c:formatCode>
                <c:ptCount val="5"/>
                <c:pt idx="0">
                  <c:v>13900</c:v>
                </c:pt>
                <c:pt idx="1">
                  <c:v>16787</c:v>
                </c:pt>
                <c:pt idx="2">
                  <c:v>6734</c:v>
                </c:pt>
                <c:pt idx="3">
                  <c:v>26850</c:v>
                </c:pt>
                <c:pt idx="4">
                  <c:v>45133</c:v>
                </c:pt>
              </c:numCache>
            </c:numRef>
          </c:val>
          <c:extLst>
            <c:ext xmlns:c16="http://schemas.microsoft.com/office/drawing/2014/chart" uri="{C3380CC4-5D6E-409C-BE32-E72D297353CC}">
              <c16:uniqueId val="{00000009-3100-4CC3-82CB-CDB1E63E1CB0}"/>
            </c:ext>
          </c:extLst>
        </c:ser>
        <c:ser>
          <c:idx val="7"/>
          <c:order val="5"/>
          <c:tx>
            <c:strRef>
              <c:f>'【本】5.教育旅行（地域別推移）_P47'!$S$13</c:f>
              <c:strCache>
                <c:ptCount val="1"/>
                <c:pt idx="0">
                  <c:v>菊池地域</c:v>
                </c:pt>
              </c:strCache>
            </c:strRef>
          </c:tx>
          <c:spPr>
            <a:solidFill>
              <a:schemeClr val="bg1">
                <a:lumMod val="75000"/>
              </a:schemeClr>
            </a:solidFill>
            <a:ln w="9525" cap="flat" cmpd="sng" algn="ctr">
              <a:solidFill>
                <a:schemeClr val="lt1">
                  <a:alpha val="50000"/>
                </a:schemeClr>
              </a:solidFill>
              <a:round/>
            </a:ln>
            <a:effectLst/>
          </c:spPr>
          <c:invertIfNegative val="0"/>
          <c:cat>
            <c:strRef>
              <c:f>'【本】5.教育旅行（地域別推移）_P47'!$T$7:$X$7</c:f>
              <c:strCache>
                <c:ptCount val="5"/>
                <c:pt idx="0">
                  <c:v>H30</c:v>
                </c:pt>
                <c:pt idx="1">
                  <c:v>H31・R1</c:v>
                </c:pt>
                <c:pt idx="2">
                  <c:v>R2</c:v>
                </c:pt>
                <c:pt idx="3">
                  <c:v>R3</c:v>
                </c:pt>
                <c:pt idx="4">
                  <c:v>R4</c:v>
                </c:pt>
              </c:strCache>
            </c:strRef>
          </c:cat>
          <c:val>
            <c:numRef>
              <c:f>'【本】5.教育旅行（地域別推移）_P47'!$T$13:$X$13</c:f>
              <c:numCache>
                <c:formatCode>#,##0_);[Red]\(#,##0\)</c:formatCode>
                <c:ptCount val="5"/>
                <c:pt idx="0">
                  <c:v>495</c:v>
                </c:pt>
                <c:pt idx="1">
                  <c:v>540</c:v>
                </c:pt>
                <c:pt idx="2">
                  <c:v>0</c:v>
                </c:pt>
                <c:pt idx="3">
                  <c:v>981</c:v>
                </c:pt>
                <c:pt idx="4">
                  <c:v>1727</c:v>
                </c:pt>
              </c:numCache>
            </c:numRef>
          </c:val>
          <c:extLst>
            <c:ext xmlns:c16="http://schemas.microsoft.com/office/drawing/2014/chart" uri="{C3380CC4-5D6E-409C-BE32-E72D297353CC}">
              <c16:uniqueId val="{0000000B-3100-4CC3-82CB-CDB1E63E1CB0}"/>
            </c:ext>
          </c:extLst>
        </c:ser>
        <c:ser>
          <c:idx val="8"/>
          <c:order val="6"/>
          <c:tx>
            <c:strRef>
              <c:f>'【本】5.教育旅行（地域別推移）_P47'!$S$14</c:f>
              <c:strCache>
                <c:ptCount val="1"/>
                <c:pt idx="0">
                  <c:v>八代地域</c:v>
                </c:pt>
              </c:strCache>
            </c:strRef>
          </c:tx>
          <c:spPr>
            <a:solidFill>
              <a:schemeClr val="bg1">
                <a:lumMod val="65000"/>
              </a:schemeClr>
            </a:solidFill>
            <a:ln w="9525" cap="flat" cmpd="sng" algn="ctr">
              <a:solidFill>
                <a:schemeClr val="lt1">
                  <a:alpha val="50000"/>
                </a:schemeClr>
              </a:solidFill>
              <a:round/>
            </a:ln>
            <a:effectLst/>
          </c:spPr>
          <c:invertIfNegative val="0"/>
          <c:cat>
            <c:strRef>
              <c:f>'【本】5.教育旅行（地域別推移）_P47'!$T$7:$X$7</c:f>
              <c:strCache>
                <c:ptCount val="5"/>
                <c:pt idx="0">
                  <c:v>H30</c:v>
                </c:pt>
                <c:pt idx="1">
                  <c:v>H31・R1</c:v>
                </c:pt>
                <c:pt idx="2">
                  <c:v>R2</c:v>
                </c:pt>
                <c:pt idx="3">
                  <c:v>R3</c:v>
                </c:pt>
                <c:pt idx="4">
                  <c:v>R4</c:v>
                </c:pt>
              </c:strCache>
            </c:strRef>
          </c:cat>
          <c:val>
            <c:numRef>
              <c:f>'【本】5.教育旅行（地域別推移）_P47'!$T$14:$X$14</c:f>
              <c:numCache>
                <c:formatCode>#,##0_);[Red]\(#,##0\)</c:formatCode>
                <c:ptCount val="5"/>
                <c:pt idx="0">
                  <c:v>103</c:v>
                </c:pt>
                <c:pt idx="1">
                  <c:v>0</c:v>
                </c:pt>
                <c:pt idx="2">
                  <c:v>0</c:v>
                </c:pt>
                <c:pt idx="3">
                  <c:v>0</c:v>
                </c:pt>
                <c:pt idx="4">
                  <c:v>0</c:v>
                </c:pt>
              </c:numCache>
            </c:numRef>
          </c:val>
          <c:extLst>
            <c:ext xmlns:c16="http://schemas.microsoft.com/office/drawing/2014/chart" uri="{C3380CC4-5D6E-409C-BE32-E72D297353CC}">
              <c16:uniqueId val="{0000000C-3100-4CC3-82CB-CDB1E63E1CB0}"/>
            </c:ext>
          </c:extLst>
        </c:ser>
        <c:ser>
          <c:idx val="9"/>
          <c:order val="7"/>
          <c:tx>
            <c:strRef>
              <c:f>'【本】5.教育旅行（地域別推移）_P47'!$S$15</c:f>
              <c:strCache>
                <c:ptCount val="1"/>
                <c:pt idx="0">
                  <c:v>人吉・球磨地域</c:v>
                </c:pt>
              </c:strCache>
            </c:strRef>
          </c:tx>
          <c:spPr>
            <a:solidFill>
              <a:schemeClr val="accent2"/>
            </a:solidFill>
            <a:ln w="9525" cap="flat" cmpd="sng" algn="ctr">
              <a:solidFill>
                <a:schemeClr val="lt1">
                  <a:alpha val="50000"/>
                </a:schemeClr>
              </a:solidFill>
              <a:round/>
            </a:ln>
            <a:effectLst/>
          </c:spPr>
          <c:invertIfNegative val="0"/>
          <c:cat>
            <c:strRef>
              <c:f>'【本】5.教育旅行（地域別推移）_P47'!$T$7:$X$7</c:f>
              <c:strCache>
                <c:ptCount val="5"/>
                <c:pt idx="0">
                  <c:v>H30</c:v>
                </c:pt>
                <c:pt idx="1">
                  <c:v>H31・R1</c:v>
                </c:pt>
                <c:pt idx="2">
                  <c:v>R2</c:v>
                </c:pt>
                <c:pt idx="3">
                  <c:v>R3</c:v>
                </c:pt>
                <c:pt idx="4">
                  <c:v>R4</c:v>
                </c:pt>
              </c:strCache>
            </c:strRef>
          </c:cat>
          <c:val>
            <c:numRef>
              <c:f>'【本】5.教育旅行（地域別推移）_P47'!$T$15:$X$15</c:f>
              <c:numCache>
                <c:formatCode>#,##0_);[Red]\(#,##0\)</c:formatCode>
                <c:ptCount val="5"/>
                <c:pt idx="0">
                  <c:v>2391</c:v>
                </c:pt>
                <c:pt idx="1">
                  <c:v>832</c:v>
                </c:pt>
                <c:pt idx="2">
                  <c:v>0</c:v>
                </c:pt>
                <c:pt idx="3">
                  <c:v>812</c:v>
                </c:pt>
                <c:pt idx="4">
                  <c:v>2340</c:v>
                </c:pt>
              </c:numCache>
            </c:numRef>
          </c:val>
          <c:extLst>
            <c:ext xmlns:c16="http://schemas.microsoft.com/office/drawing/2014/chart" uri="{C3380CC4-5D6E-409C-BE32-E72D297353CC}">
              <c16:uniqueId val="{0000000F-3100-4CC3-82CB-CDB1E63E1CB0}"/>
            </c:ext>
          </c:extLst>
        </c:ser>
        <c:ser>
          <c:idx val="10"/>
          <c:order val="8"/>
          <c:tx>
            <c:strRef>
              <c:f>'【本】5.教育旅行（地域別推移）_P47'!$S$16</c:f>
              <c:strCache>
                <c:ptCount val="1"/>
                <c:pt idx="0">
                  <c:v>水俣・芦北地域</c:v>
                </c:pt>
              </c:strCache>
            </c:strRef>
          </c:tx>
          <c:spPr>
            <a:solidFill>
              <a:schemeClr val="accent2">
                <a:lumMod val="60000"/>
                <a:lumOff val="40000"/>
              </a:schemeClr>
            </a:solidFill>
            <a:ln w="9525" cap="flat" cmpd="sng" algn="ctr">
              <a:solidFill>
                <a:schemeClr val="lt1">
                  <a:alpha val="50000"/>
                </a:schemeClr>
              </a:solidFill>
              <a:round/>
            </a:ln>
            <a:effectLst/>
          </c:spPr>
          <c:invertIfNegative val="0"/>
          <c:cat>
            <c:strRef>
              <c:f>'【本】5.教育旅行（地域別推移）_P47'!$T$7:$X$7</c:f>
              <c:strCache>
                <c:ptCount val="5"/>
                <c:pt idx="0">
                  <c:v>H30</c:v>
                </c:pt>
                <c:pt idx="1">
                  <c:v>H31・R1</c:v>
                </c:pt>
                <c:pt idx="2">
                  <c:v>R2</c:v>
                </c:pt>
                <c:pt idx="3">
                  <c:v>R3</c:v>
                </c:pt>
                <c:pt idx="4">
                  <c:v>R4</c:v>
                </c:pt>
              </c:strCache>
            </c:strRef>
          </c:cat>
          <c:val>
            <c:numRef>
              <c:f>'【本】5.教育旅行（地域別推移）_P47'!$T$16:$X$16</c:f>
              <c:numCache>
                <c:formatCode>#,##0_);[Red]\(#,##0\)</c:formatCode>
                <c:ptCount val="5"/>
                <c:pt idx="0">
                  <c:v>1690</c:v>
                </c:pt>
                <c:pt idx="1">
                  <c:v>1164</c:v>
                </c:pt>
                <c:pt idx="2">
                  <c:v>158</c:v>
                </c:pt>
                <c:pt idx="3">
                  <c:v>663</c:v>
                </c:pt>
                <c:pt idx="4">
                  <c:v>1322</c:v>
                </c:pt>
              </c:numCache>
            </c:numRef>
          </c:val>
          <c:extLst>
            <c:ext xmlns:c16="http://schemas.microsoft.com/office/drawing/2014/chart" uri="{C3380CC4-5D6E-409C-BE32-E72D297353CC}">
              <c16:uniqueId val="{00000010-3100-4CC3-82CB-CDB1E63E1CB0}"/>
            </c:ext>
          </c:extLst>
        </c:ser>
        <c:dLbls>
          <c:showLegendKey val="0"/>
          <c:showVal val="0"/>
          <c:showCatName val="0"/>
          <c:showSerName val="0"/>
          <c:showPercent val="0"/>
          <c:showBubbleSize val="0"/>
        </c:dLbls>
        <c:gapWidth val="100"/>
        <c:overlap val="100"/>
        <c:serLines>
          <c:spPr>
            <a:ln w="9525">
              <a:solidFill>
                <a:sysClr val="window" lastClr="FFFFFF">
                  <a:lumMod val="65000"/>
                </a:sysClr>
              </a:solidFill>
              <a:prstDash val="dash"/>
              <a:round/>
            </a:ln>
            <a:effectLst/>
          </c:spPr>
        </c:serLines>
        <c:axId val="859010607"/>
        <c:axId val="816796655"/>
        <c:extLst>
          <c:ext xmlns:c15="http://schemas.microsoft.com/office/drawing/2012/chart" uri="{02D57815-91ED-43cb-92C2-25804820EDAC}">
            <c15:filteredBarSeries>
              <c15:ser>
                <c:idx val="11"/>
                <c:order val="9"/>
                <c:tx>
                  <c:strRef>
                    <c:extLst>
                      <c:ext uri="{02D57815-91ED-43cb-92C2-25804820EDAC}">
                        <c15:formulaRef>
                          <c15:sqref>'【本】5.教育旅行（地域別推移）_P47'!$S$17</c15:sqref>
                        </c15:formulaRef>
                      </c:ext>
                    </c:extLst>
                    <c:strCache>
                      <c:ptCount val="1"/>
                      <c:pt idx="0">
                        <c:v>宇城地域</c:v>
                      </c:pt>
                    </c:strCache>
                  </c:strRef>
                </c:tx>
                <c:spPr>
                  <a:solidFill>
                    <a:schemeClr val="accent2">
                      <a:lumMod val="40000"/>
                      <a:lumOff val="60000"/>
                    </a:schemeClr>
                  </a:solidFill>
                  <a:ln w="9525" cap="flat" cmpd="sng" algn="ctr">
                    <a:solidFill>
                      <a:schemeClr val="lt1">
                        <a:alpha val="50000"/>
                      </a:schemeClr>
                    </a:solidFill>
                    <a:round/>
                  </a:ln>
                  <a:effectLst/>
                </c:spPr>
                <c:invertIfNegative val="0"/>
                <c:cat>
                  <c:strRef>
                    <c:extLst>
                      <c:ext uri="{02D57815-91ED-43cb-92C2-25804820EDAC}">
                        <c15:formulaRef>
                          <c15:sqref>'【本】5.教育旅行（地域別推移）_P47'!$T$7:$X$7</c15:sqref>
                        </c15:formulaRef>
                      </c:ext>
                    </c:extLst>
                    <c:strCache>
                      <c:ptCount val="5"/>
                      <c:pt idx="0">
                        <c:v>H30</c:v>
                      </c:pt>
                      <c:pt idx="1">
                        <c:v>H31・R1</c:v>
                      </c:pt>
                      <c:pt idx="2">
                        <c:v>R2</c:v>
                      </c:pt>
                      <c:pt idx="3">
                        <c:v>R3</c:v>
                      </c:pt>
                      <c:pt idx="4">
                        <c:v>R4</c:v>
                      </c:pt>
                    </c:strCache>
                  </c:strRef>
                </c:cat>
                <c:val>
                  <c:numRef>
                    <c:extLst>
                      <c:ext uri="{02D57815-91ED-43cb-92C2-25804820EDAC}">
                        <c15:formulaRef>
                          <c15:sqref>'【本】5.教育旅行（地域別推移）_P47'!$T$17:$X$17</c15:sqref>
                        </c15:formulaRef>
                      </c:ext>
                    </c:extLst>
                    <c:numCache>
                      <c:formatCode>#,##0_);[Red]\(#,##0\)</c:formatCode>
                      <c:ptCount val="5"/>
                      <c:pt idx="0">
                        <c:v>0</c:v>
                      </c:pt>
                      <c:pt idx="1">
                        <c:v>0</c:v>
                      </c:pt>
                      <c:pt idx="2">
                        <c:v>0</c:v>
                      </c:pt>
                      <c:pt idx="3">
                        <c:v>0</c:v>
                      </c:pt>
                      <c:pt idx="4">
                        <c:v>0</c:v>
                      </c:pt>
                    </c:numCache>
                  </c:numRef>
                </c:val>
                <c:extLst>
                  <c:ext xmlns:c16="http://schemas.microsoft.com/office/drawing/2014/chart" uri="{C3380CC4-5D6E-409C-BE32-E72D297353CC}">
                    <c16:uniqueId val="{00000026-3100-4CC3-82CB-CDB1E63E1CB0}"/>
                  </c:ext>
                </c:extLst>
              </c15:ser>
            </c15:filteredBarSeries>
            <c15:filteredBarSeries>
              <c15:ser>
                <c:idx val="12"/>
                <c:order val="10"/>
                <c:tx>
                  <c:strRef>
                    <c:extLst xmlns:c15="http://schemas.microsoft.com/office/drawing/2012/chart">
                      <c:ext xmlns:c15="http://schemas.microsoft.com/office/drawing/2012/chart" uri="{02D57815-91ED-43cb-92C2-25804820EDAC}">
                        <c15:formulaRef>
                          <c15:sqref>'【本】5.教育旅行（地域別推移）_P47'!$S$18</c15:sqref>
                        </c15:formulaRef>
                      </c:ext>
                    </c:extLst>
                    <c:strCache>
                      <c:ptCount val="1"/>
                      <c:pt idx="0">
                        <c:v>上益城地域</c:v>
                      </c:pt>
                    </c:strCache>
                  </c:strRef>
                </c:tx>
                <c:spPr>
                  <a:solidFill>
                    <a:schemeClr val="accent2">
                      <a:lumMod val="20000"/>
                      <a:lumOff val="80000"/>
                    </a:schemeClr>
                  </a:solidFill>
                  <a:ln w="9525" cap="flat" cmpd="sng" algn="ctr">
                    <a:solidFill>
                      <a:schemeClr val="lt1">
                        <a:alpha val="50000"/>
                      </a:schemeClr>
                    </a:solidFill>
                    <a:round/>
                  </a:ln>
                  <a:effectLst/>
                </c:spPr>
                <c:invertIfNegative val="0"/>
                <c:cat>
                  <c:strRef>
                    <c:extLst xmlns:c15="http://schemas.microsoft.com/office/drawing/2012/chart">
                      <c:ext xmlns:c15="http://schemas.microsoft.com/office/drawing/2012/chart" uri="{02D57815-91ED-43cb-92C2-25804820EDAC}">
                        <c15:formulaRef>
                          <c15:sqref>'【本】5.教育旅行（地域別推移）_P47'!$T$7:$X$7</c15:sqref>
                        </c15:formulaRef>
                      </c:ext>
                    </c:extLst>
                    <c:strCache>
                      <c:ptCount val="5"/>
                      <c:pt idx="0">
                        <c:v>H30</c:v>
                      </c:pt>
                      <c:pt idx="1">
                        <c:v>H31・R1</c:v>
                      </c:pt>
                      <c:pt idx="2">
                        <c:v>R2</c:v>
                      </c:pt>
                      <c:pt idx="3">
                        <c:v>R3</c:v>
                      </c:pt>
                      <c:pt idx="4">
                        <c:v>R4</c:v>
                      </c:pt>
                    </c:strCache>
                  </c:strRef>
                </c:cat>
                <c:val>
                  <c:numRef>
                    <c:extLst xmlns:c15="http://schemas.microsoft.com/office/drawing/2012/chart">
                      <c:ext xmlns:c15="http://schemas.microsoft.com/office/drawing/2012/chart" uri="{02D57815-91ED-43cb-92C2-25804820EDAC}">
                        <c15:formulaRef>
                          <c15:sqref>'【本】5.教育旅行（地域別推移）_P47'!$T$18:$X$18</c15:sqref>
                        </c15:formulaRef>
                      </c:ext>
                    </c:extLst>
                    <c:numCache>
                      <c:formatCode>#,##0_);[Red]\(#,##0\)</c:formatCode>
                      <c:ptCount val="5"/>
                      <c:pt idx="0">
                        <c:v>0</c:v>
                      </c:pt>
                      <c:pt idx="1">
                        <c:v>0</c:v>
                      </c:pt>
                      <c:pt idx="2">
                        <c:v>0</c:v>
                      </c:pt>
                      <c:pt idx="3">
                        <c:v>0</c:v>
                      </c:pt>
                      <c:pt idx="4">
                        <c:v>12</c:v>
                      </c:pt>
                    </c:numCache>
                  </c:numRef>
                </c:val>
                <c:extLst xmlns:c15="http://schemas.microsoft.com/office/drawing/2012/chart">
                  <c:ext xmlns:c16="http://schemas.microsoft.com/office/drawing/2014/chart" uri="{C3380CC4-5D6E-409C-BE32-E72D297353CC}">
                    <c16:uniqueId val="{00000027-3100-4CC3-82CB-CDB1E63E1CB0}"/>
                  </c:ext>
                </c:extLst>
              </c15:ser>
            </c15:filteredBarSeries>
          </c:ext>
        </c:extLst>
      </c:barChart>
      <c:lineChart>
        <c:grouping val="standard"/>
        <c:varyColors val="0"/>
        <c:ser>
          <c:idx val="0"/>
          <c:order val="11"/>
          <c:tx>
            <c:strRef>
              <c:f>'【本】5.教育旅行（地域別推移）_P47'!$S$19</c:f>
              <c:strCache>
                <c:ptCount val="1"/>
                <c:pt idx="0">
                  <c:v>計</c:v>
                </c:pt>
              </c:strCache>
            </c:strRef>
          </c:tx>
          <c:spPr>
            <a:ln w="31750" cap="rnd">
              <a:noFill/>
              <a:round/>
            </a:ln>
            <a:effectLst/>
          </c:spPr>
          <c:marker>
            <c:symbol val="none"/>
          </c:marker>
          <c:dLbls>
            <c:dLbl>
              <c:idx val="0"/>
              <c:layout>
                <c:manualLayout>
                  <c:x val="-3.3373990808761564E-2"/>
                  <c:y val="-1.697728605092737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3100-4CC3-82CB-CDB1E63E1CB0}"/>
                </c:ext>
              </c:extLst>
            </c:dLbl>
            <c:dLbl>
              <c:idx val="1"/>
              <c:layout>
                <c:manualLayout>
                  <c:x val="-3.5465983109140543E-2"/>
                  <c:y val="-2.494405520654847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3100-4CC3-82CB-CDB1E63E1CB0}"/>
                </c:ext>
              </c:extLst>
            </c:dLbl>
            <c:dLbl>
              <c:idx val="2"/>
              <c:layout>
                <c:manualLayout>
                  <c:x val="-3.5466012301781265E-2"/>
                  <c:y val="-2.630682425582363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3100-4CC3-82CB-CDB1E63E1CB0}"/>
                </c:ext>
              </c:extLst>
            </c:dLbl>
            <c:dLbl>
              <c:idx val="3"/>
              <c:layout>
                <c:manualLayout>
                  <c:x val="-3.5465983109140543E-2"/>
                  <c:y val="-2.76553655550863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3100-4CC3-82CB-CDB1E63E1CB0}"/>
                </c:ext>
              </c:extLst>
            </c:dLbl>
            <c:spPr>
              <a:noFill/>
              <a:ln>
                <a:noFill/>
              </a:ln>
              <a:effectLst/>
            </c:spPr>
            <c:txPr>
              <a:bodyPr rot="0" spcFirstLastPara="1" vertOverflow="ellipsis" vert="horz" wrap="square" lIns="38100" tIns="19050" rIns="38100" bIns="19050" anchor="ctr" anchorCtr="1">
                <a:spAutoFit/>
              </a:bodyPr>
              <a:lstStyle/>
              <a:p>
                <a:pPr>
                  <a:defRPr sz="800" b="1" i="0" u="none" strike="noStrike" kern="1200" baseline="0">
                    <a:solidFill>
                      <a:schemeClr val="tx1">
                        <a:lumMod val="50000"/>
                        <a:lumOff val="50000"/>
                      </a:schemeClr>
                    </a:solidFill>
                    <a:effectLst>
                      <a:glow rad="152400">
                        <a:schemeClr val="bg1"/>
                      </a:glow>
                    </a:effectLst>
                    <a:latin typeface="+mj-ea"/>
                    <a:ea typeface="+mj-ea"/>
                    <a:cs typeface="+mn-cs"/>
                  </a:defRPr>
                </a:pPr>
                <a:endParaRPr lang="ja-JP"/>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'【本】5.教育旅行（地域別推移）_P47'!$T$7:$X$7</c:f>
              <c:strCache>
                <c:ptCount val="5"/>
                <c:pt idx="0">
                  <c:v>H30</c:v>
                </c:pt>
                <c:pt idx="1">
                  <c:v>H31・R1</c:v>
                </c:pt>
                <c:pt idx="2">
                  <c:v>R2</c:v>
                </c:pt>
                <c:pt idx="3">
                  <c:v>R3</c:v>
                </c:pt>
                <c:pt idx="4">
                  <c:v>R4</c:v>
                </c:pt>
              </c:strCache>
            </c:strRef>
          </c:cat>
          <c:val>
            <c:numRef>
              <c:f>'【本】5.教育旅行（地域別推移）_P47'!$T$19:$X$19</c:f>
              <c:numCache>
                <c:formatCode>#,##0_);[Red]\(#,##0\)</c:formatCode>
                <c:ptCount val="5"/>
                <c:pt idx="0">
                  <c:v>34686</c:v>
                </c:pt>
                <c:pt idx="1">
                  <c:v>37405</c:v>
                </c:pt>
                <c:pt idx="2">
                  <c:v>18444</c:v>
                </c:pt>
                <c:pt idx="3">
                  <c:v>76500</c:v>
                </c:pt>
                <c:pt idx="4">
                  <c:v>100663</c:v>
                </c:pt>
              </c:numCache>
            </c:numRef>
          </c:val>
          <c:smooth val="0"/>
          <c:extLst>
            <c:ext xmlns:c16="http://schemas.microsoft.com/office/drawing/2014/chart" uri="{C3380CC4-5D6E-409C-BE32-E72D297353CC}">
              <c16:uniqueId val="{00000025-3100-4CC3-82CB-CDB1E63E1CB0}"/>
            </c:ext>
          </c:extLst>
        </c:ser>
        <c:dLbls>
          <c:showLegendKey val="0"/>
          <c:showVal val="0"/>
          <c:showCatName val="0"/>
          <c:showSerName val="0"/>
          <c:showPercent val="0"/>
          <c:showBubbleSize val="0"/>
        </c:dLbls>
        <c:marker val="1"/>
        <c:smooth val="0"/>
        <c:axId val="718897375"/>
        <c:axId val="1199137503"/>
      </c:lineChart>
      <c:catAx>
        <c:axId val="859010607"/>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effectLst/>
                <a:latin typeface="+mn-ea"/>
                <a:ea typeface="+mn-ea"/>
                <a:cs typeface="+mn-cs"/>
              </a:defRPr>
            </a:pPr>
            <a:endParaRPr lang="ja-JP"/>
          </a:p>
        </c:txPr>
        <c:crossAx val="816796655"/>
        <c:crosses val="autoZero"/>
        <c:auto val="1"/>
        <c:lblAlgn val="ctr"/>
        <c:lblOffset val="100"/>
        <c:noMultiLvlLbl val="1"/>
      </c:catAx>
      <c:valAx>
        <c:axId val="816796655"/>
        <c:scaling>
          <c:orientation val="minMax"/>
        </c:scaling>
        <c:delete val="0"/>
        <c:axPos val="l"/>
        <c:majorGridlines>
          <c:spPr>
            <a:ln w="9525" cap="flat" cmpd="sng" algn="ctr">
              <a:solidFill>
                <a:schemeClr val="bg1">
                  <a:lumMod val="85000"/>
                </a:schemeClr>
              </a:solidFill>
              <a:round/>
            </a:ln>
            <a:effectLst/>
          </c:spPr>
        </c:majorGridlines>
        <c:title>
          <c:tx>
            <c:rich>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r>
                  <a:rPr lang="ja-JP" altLang="en-US"/>
                  <a:t>（ 人 ）</a:t>
                </a:r>
              </a:p>
            </c:rich>
          </c:tx>
          <c:layout>
            <c:manualLayout>
              <c:xMode val="edge"/>
              <c:yMode val="edge"/>
              <c:x val="3.7538227251549892E-2"/>
              <c:y val="2.5740077429972892E-3"/>
            </c:manualLayout>
          </c:layout>
          <c:overlay val="0"/>
          <c:spPr>
            <a:noFill/>
            <a:ln>
              <a:noFill/>
            </a:ln>
            <a:effectLst/>
          </c:spPr>
          <c:txPr>
            <a:bodyPr rot="0" spcFirstLastPara="1" vertOverflow="ellipsis" wrap="square" anchor="ctr" anchorCtr="1"/>
            <a:lstStyle/>
            <a:p>
              <a:pPr>
                <a:defRPr sz="700" b="1" i="0" u="none" strike="noStrike" kern="1200" baseline="0">
                  <a:solidFill>
                    <a:schemeClr val="dk1">
                      <a:lumMod val="75000"/>
                      <a:lumOff val="25000"/>
                    </a:schemeClr>
                  </a:solidFill>
                  <a:effectLst/>
                  <a:latin typeface="+mj-ea"/>
                  <a:ea typeface="+mj-ea"/>
                  <a:cs typeface="+mn-cs"/>
                </a:defRPr>
              </a:pPr>
              <a:endParaRPr lang="ja-JP"/>
            </a:p>
          </c:txPr>
        </c:title>
        <c:numFmt formatCode="#,##0_);[Red]\(#,##0\)" sourceLinked="1"/>
        <c:majorTickMark val="out"/>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dk1">
                    <a:lumMod val="75000"/>
                    <a:lumOff val="25000"/>
                  </a:schemeClr>
                </a:solidFill>
                <a:effectLst/>
                <a:latin typeface="+mj-ea"/>
                <a:ea typeface="+mj-ea"/>
                <a:cs typeface="+mn-cs"/>
              </a:defRPr>
            </a:pPr>
            <a:endParaRPr lang="ja-JP"/>
          </a:p>
        </c:txPr>
        <c:crossAx val="859010607"/>
        <c:crosses val="autoZero"/>
        <c:crossBetween val="between"/>
      </c:valAx>
      <c:valAx>
        <c:axId val="1199137503"/>
        <c:scaling>
          <c:orientation val="minMax"/>
        </c:scaling>
        <c:delete val="1"/>
        <c:axPos val="r"/>
        <c:numFmt formatCode="#,##0_);[Red]\(#,##0\)" sourceLinked="1"/>
        <c:majorTickMark val="out"/>
        <c:minorTickMark val="none"/>
        <c:tickLblPos val="nextTo"/>
        <c:crossAx val="718897375"/>
        <c:crosses val="max"/>
        <c:crossBetween val="between"/>
      </c:valAx>
      <c:catAx>
        <c:axId val="718897375"/>
        <c:scaling>
          <c:orientation val="minMax"/>
        </c:scaling>
        <c:delete val="1"/>
        <c:axPos val="b"/>
        <c:numFmt formatCode="General" sourceLinked="1"/>
        <c:majorTickMark val="out"/>
        <c:minorTickMark val="none"/>
        <c:tickLblPos val="nextTo"/>
        <c:crossAx val="1199137503"/>
        <c:crosses val="autoZero"/>
        <c:auto val="1"/>
        <c:lblAlgn val="ctr"/>
        <c:lblOffset val="100"/>
        <c:noMultiLvlLbl val="1"/>
      </c:catAx>
      <c:spPr>
        <a:solidFill>
          <a:schemeClr val="bg1">
            <a:lumMod val="95000"/>
          </a:schemeClr>
        </a:solidFill>
        <a:ln>
          <a:noFill/>
        </a:ln>
        <a:effectLst/>
      </c:spPr>
    </c:plotArea>
    <c:plotVisOnly val="1"/>
    <c:dispBlanksAs val="gap"/>
    <c:showDLblsOverMax val="0"/>
    <c:extLst/>
  </c:chart>
  <c:spPr>
    <a:noFill/>
    <a:ln w="9525" cap="flat" cmpd="sng" algn="ctr">
      <a:noFill/>
      <a:round/>
    </a:ln>
    <a:effectLst/>
  </c:spPr>
  <c:txPr>
    <a:bodyPr/>
    <a:lstStyle/>
    <a:p>
      <a:pPr>
        <a:defRPr sz="700">
          <a:effectLst>
            <a:glow rad="63500">
              <a:schemeClr val="tx1">
                <a:lumMod val="50000"/>
                <a:lumOff val="50000"/>
                <a:alpha val="40000"/>
              </a:schemeClr>
            </a:glow>
          </a:effectLst>
          <a:latin typeface="+mj-ea"/>
          <a:ea typeface="+mj-ea"/>
        </a:defRPr>
      </a:pPr>
      <a:endParaRPr lang="ja-JP"/>
    </a:p>
  </c:txPr>
  <c:printSettings>
    <c:headerFooter/>
    <c:pageMargins b="0.75" l="0.7" r="0.7" t="0.75" header="0.3" footer="0.3"/>
    <c:pageSetup orientation="portrait"/>
  </c:printSettings>
  <c:userShapes r:id="rId4"/>
</c:chartSpace>
</file>

<file path=xl/charts/colors1.xml><?xml version="1.0" encoding="utf-8"?>
<cs:colorStyle xmlns:cs="http://schemas.microsoft.com/office/drawing/2012/chartStyle" xmlns:a="http://schemas.openxmlformats.org/drawingml/2006/main" meth="withinLinear" id="16">
  <a:schemeClr val="accent3"/>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withinLinear" id="14">
  <a:schemeClr val="accent1"/>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withinLinear" id="14">
  <a:schemeClr val="accent1"/>
</cs:colorStyle>
</file>

<file path=xl/charts/colors7.xml><?xml version="1.0" encoding="utf-8"?>
<cs:colorStyle xmlns:cs="http://schemas.microsoft.com/office/drawing/2012/chartStyle" xmlns:a="http://schemas.openxmlformats.org/drawingml/2006/main" meth="withinLinearReversed" id="21">
  <a:schemeClr val="accent1"/>
</cs:colorStyle>
</file>

<file path=xl/charts/colors8.xml><?xml version="1.0" encoding="utf-8"?>
<cs:colorStyle xmlns:cs="http://schemas.microsoft.com/office/drawing/2012/chartStyle" xmlns:a="http://schemas.openxmlformats.org/drawingml/2006/main" meth="withinLinearReversed" id="22">
  <a:schemeClr val="accent2"/>
</cs:colorStyle>
</file>

<file path=xl/charts/colors9.xml><?xml version="1.0" encoding="utf-8"?>
<cs:colorStyle xmlns:cs="http://schemas.microsoft.com/office/drawing/2012/chartStyle" xmlns:a="http://schemas.openxmlformats.org/drawingml/2006/main" meth="withinLinearReversed" id="22">
  <a:schemeClr val="accent2"/>
</cs:colorStyle>
</file>

<file path=xl/charts/colors10.xml><?xml version="1.0" encoding="utf-8"?>
<cs:colorStyle xmlns:cs="http://schemas.microsoft.com/office/drawing/2012/chartStyle" xmlns:a="http://schemas.openxmlformats.org/drawingml/2006/main" meth="withinLinearReversed" id="21">
  <a:schemeClr val="accent1"/>
</cs:colorStyle>
</file>

<file path=xl/charts/colors11.xml><?xml version="1.0" encoding="utf-8"?>
<cs:colorStyle xmlns:cs="http://schemas.microsoft.com/office/drawing/2012/chartStyle" xmlns:a="http://schemas.openxmlformats.org/drawingml/2006/main" meth="withinLinearReversed" id="22">
  <a:schemeClr val="accent2"/>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withinLinear" id="14">
  <a:schemeClr val="accent1"/>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withinLinear" id="14">
  <a:schemeClr val="accent1"/>
</cs:colorStyle>
</file>

<file path=xl/charts/style1.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300">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7.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8.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drawings/_rels/drawing1.xml.rels>&#65279;<?xml version="1.0" encoding="utf-8" standalone="yes"?>
<Relationships xmlns="http://schemas.openxmlformats.org/package/2006/relationships">
  <Relationship Id="rId3" Type="http://schemas.openxmlformats.org/officeDocument/2006/relationships/image" Target="../media/image3.emf" />
  <Relationship Id="rId2" Type="http://schemas.openxmlformats.org/officeDocument/2006/relationships/image" Target="../media/image2.png" />
  <Relationship Id="rId1" Type="http://schemas.openxmlformats.org/officeDocument/2006/relationships/image" Target="../media/image1.jpeg" />
</Relationships>
</file>

<file path=xl/drawings/_rels/drawing3.xml.rels>&#65279;<?xml version="1.0" encoding="utf-8" standalone="yes"?>
<Relationships xmlns="http://schemas.openxmlformats.org/package/2006/relationships">
  <Relationship Id="rId2" Type="http://schemas.microsoft.com/office/2007/relationships/hdphoto" Target="../media/hdphoto1.wdp" />
  <Relationship Id="rId1" Type="http://schemas.openxmlformats.org/officeDocument/2006/relationships/image" Target="../media/image4.png" />
</Relationships>
</file>

<file path=xl/drawings/_rels/drawing4.xml.rels>&#65279;<?xml version="1.0" encoding="utf-8" standalone="yes"?>
<Relationships xmlns="http://schemas.openxmlformats.org/package/2006/relationships">
  <Relationship Id="rId2" Type="http://schemas.openxmlformats.org/officeDocument/2006/relationships/image" Target="../media/image5.emf" />
  <Relationship Id="rId1" Type="http://schemas.openxmlformats.org/officeDocument/2006/relationships/chart" Target="../charts/chart1.xml" />
</Relationships>
</file>

<file path=xl/drawings/_rels/drawing6.xml.rels>&#65279;<?xml version="1.0" encoding="utf-8" standalone="yes"?>
<Relationships xmlns="http://schemas.openxmlformats.org/package/2006/relationships">
  <Relationship Id="rId1" Type="http://schemas.openxmlformats.org/officeDocument/2006/relationships/chart" Target="../charts/chart2.xml" />
</Relationships>
</file>

<file path=xl/drawings/_rels/drawing7.xml.rels>&#65279;<?xml version="1.0" encoding="utf-8" standalone="yes"?>
<Relationships xmlns="http://schemas.openxmlformats.org/package/2006/relationships">
  <Relationship Id="rId1" Type="http://schemas.openxmlformats.org/officeDocument/2006/relationships/chart" Target="../charts/chart3.xml" />
</Relationships>
</file>

<file path=xl/drawings/_rels/drawing8.xml.rels>&#65279;<?xml version="1.0" encoding="utf-8" standalone="yes"?>
<Relationships xmlns="http://schemas.openxmlformats.org/package/2006/relationships">
  <Relationship Id="rId1" Type="http://schemas.openxmlformats.org/officeDocument/2006/relationships/chart" Target="../charts/chart4.xml" />
</Relationships>
</file>

<file path=xl/drawings/_rels/drawing9.xml.rels>&#65279;<?xml version="1.0" encoding="utf-8" standalone="yes"?>
<Relationships xmlns="http://schemas.openxmlformats.org/package/2006/relationships">
  <Relationship Id="rId2" Type="http://schemas.openxmlformats.org/officeDocument/2006/relationships/chart" Target="../charts/chart6.xml" />
  <Relationship Id="rId1" Type="http://schemas.openxmlformats.org/officeDocument/2006/relationships/chart" Target="../charts/chart5.xml" />
</Relationships>
</file>

<file path=xl/drawings/_rels/drawing12.xml.rels>&#65279;<?xml version="1.0" encoding="utf-8" standalone="yes"?>
<Relationships xmlns="http://schemas.openxmlformats.org/package/2006/relationships">
  <Relationship Id="rId2" Type="http://schemas.openxmlformats.org/officeDocument/2006/relationships/chart" Target="../charts/chart8.xml" />
  <Relationship Id="rId1" Type="http://schemas.openxmlformats.org/officeDocument/2006/relationships/chart" Target="../charts/chart7.xml" />
</Relationships>
</file>

<file path=xl/drawings/_rels/drawing14.xml.rels>&#65279;<?xml version="1.0" encoding="utf-8" standalone="yes"?>
<Relationships xmlns="http://schemas.openxmlformats.org/package/2006/relationships">
  <Relationship Id="rId2" Type="http://schemas.openxmlformats.org/officeDocument/2006/relationships/image" Target="../media/image6.emf" />
  <Relationship Id="rId1" Type="http://schemas.openxmlformats.org/officeDocument/2006/relationships/chart" Target="../charts/chart9.xml" />
</Relationships>
</file>

<file path=xl/drawings/_rels/drawing15.xml.rels>&#65279;<?xml version="1.0" encoding="utf-8" standalone="yes"?>
<Relationships xmlns="http://schemas.openxmlformats.org/package/2006/relationships">
  <Relationship Id="rId2" Type="http://schemas.openxmlformats.org/officeDocument/2006/relationships/chart" Target="../charts/chart11.xml" />
  <Relationship Id="rId1" Type="http://schemas.openxmlformats.org/officeDocument/2006/relationships/chart" Target="../charts/chart10.xml" />
</Relationships>
</file>

<file path=xl/drawings/_rels/drawing16.xml.rels>&#65279;<?xml version="1.0" encoding="utf-8" standalone="yes"?>
<Relationships xmlns="http://schemas.openxmlformats.org/package/2006/relationships">
  <Relationship Id="rId1" Type="http://schemas.openxmlformats.org/officeDocument/2006/relationships/image" Target="../media/image7.png" />
</Relationships>
</file>

<file path=xl/drawings/_rels/drawing17.xml.rels>&#65279;<?xml version="1.0" encoding="utf-8" standalone="yes"?>
<Relationships xmlns="http://schemas.openxmlformats.org/package/2006/relationships">
  <Relationship Id="rId3" Type="http://schemas.openxmlformats.org/officeDocument/2006/relationships/chart" Target="../charts/chart14.xml" />
  <Relationship Id="rId2" Type="http://schemas.openxmlformats.org/officeDocument/2006/relationships/chart" Target="../charts/chart13.xml" />
  <Relationship Id="rId1" Type="http://schemas.openxmlformats.org/officeDocument/2006/relationships/chart" Target="../charts/chart12.xml" />
</Relationships>
</file>

<file path=xl/drawings/_rels/drawing18.xml.rels>&#65279;<?xml version="1.0" encoding="utf-8" standalone="yes"?>
<Relationships xmlns="http://schemas.openxmlformats.org/package/2006/relationships">
  <Relationship Id="rId1" Type="http://schemas.openxmlformats.org/officeDocument/2006/relationships/image" Target="../media/image8.png" />
</Relationships>
</file>

<file path=xl/drawings/_rels/drawing19.xml.rels>&#65279;<?xml version="1.0" encoding="utf-8" standalone="yes"?>
<Relationships xmlns="http://schemas.openxmlformats.org/package/2006/relationships">
  <Relationship Id="rId2" Type="http://schemas.openxmlformats.org/officeDocument/2006/relationships/image" Target="../media/image9.emf" />
  <Relationship Id="rId1" Type="http://schemas.openxmlformats.org/officeDocument/2006/relationships/chart" Target="../charts/chart15.xml" />
</Relationships>
</file>

<file path=xl/drawings/_rels/drawing20.xml.rels>&#65279;<?xml version="1.0" encoding="utf-8" standalone="yes"?>
<Relationships xmlns="http://schemas.openxmlformats.org/package/2006/relationships">
  <Relationship Id="rId2" Type="http://schemas.openxmlformats.org/officeDocument/2006/relationships/image" Target="../media/image10.emf" />
  <Relationship Id="rId1" Type="http://schemas.openxmlformats.org/officeDocument/2006/relationships/chart" Target="../charts/chart16.xml" />
</Relationships>
</file>

<file path=xl/drawings/_rels/drawing21.xml.rels>&#65279;<?xml version="1.0" encoding="utf-8" standalone="yes"?>
<Relationships xmlns="http://schemas.openxmlformats.org/package/2006/relationships">
  <Relationship Id="rId3" Type="http://schemas.openxmlformats.org/officeDocument/2006/relationships/image" Target="../media/image12.svg" />
  <Relationship Id="rId2" Type="http://schemas.openxmlformats.org/officeDocument/2006/relationships/image" Target="../media/image11.png" />
  <Relationship Id="rId1" Type="http://schemas.openxmlformats.org/officeDocument/2006/relationships/chart" Target="../charts/chart17.xml" />
</Relationships>
</file>

<file path=xl/drawings/_rels/drawing22.xml.rels>&#65279;<?xml version="1.0" encoding="utf-8" standalone="yes"?>
<Relationships xmlns="http://schemas.openxmlformats.org/package/2006/relationships">
  <Relationship Id="rId3" Type="http://schemas.openxmlformats.org/officeDocument/2006/relationships/chart" Target="../charts/chart20.xml" />
  <Relationship Id="rId2" Type="http://schemas.openxmlformats.org/officeDocument/2006/relationships/chart" Target="../charts/chart19.xml" />
  <Relationship Id="rId1" Type="http://schemas.openxmlformats.org/officeDocument/2006/relationships/chart" Target="../charts/chart18.xml" />
</Relationships>
</file>

<file path=xl/drawings/_rels/drawing23.xml.rels>&#65279;<?xml version="1.0" encoding="utf-8" standalone="yes"?>
<Relationships xmlns="http://schemas.openxmlformats.org/package/2006/relationships">
  <Relationship Id="rId1" Type="http://schemas.openxmlformats.org/officeDocument/2006/relationships/chart" Target="../charts/chart21.xml" />
</Relationships>
</file>

<file path=xl/drawings/_rels/drawing24.xml.rels>&#65279;<?xml version="1.0" encoding="utf-8" standalone="yes"?>
<Relationships xmlns="http://schemas.openxmlformats.org/package/2006/relationships">
  <Relationship Id="rId2" Type="http://schemas.openxmlformats.org/officeDocument/2006/relationships/chart" Target="../charts/chart23.xml" />
  <Relationship Id="rId1" Type="http://schemas.openxmlformats.org/officeDocument/2006/relationships/chart" Target="../charts/chart22.xml" />
</Relationships>
</file>

<file path=xl/drawings/_rels/drawing25.xml.rels>&#65279;<?xml version="1.0" encoding="utf-8" standalone="yes"?>
<Relationships xmlns="http://schemas.openxmlformats.org/package/2006/relationships">
  <Relationship Id="rId2" Type="http://schemas.openxmlformats.org/officeDocument/2006/relationships/image" Target="../media/image13.emf" />
  <Relationship Id="rId1" Type="http://schemas.openxmlformats.org/officeDocument/2006/relationships/chart" Target="../charts/chart24.xml" />
</Relationships>
</file>

<file path=xl/drawings/_rels/drawing27.xml.rels>&#65279;<?xml version="1.0" encoding="utf-8" standalone="yes"?>
<Relationships xmlns="http://schemas.openxmlformats.org/package/2006/relationships">
  <Relationship Id="rId1" Type="http://schemas.openxmlformats.org/officeDocument/2006/relationships/image" Target="../media/image14.png" />
</Relationships>
</file>

<file path=xl/drawings/_rels/drawing28.xml.rels>&#65279;<?xml version="1.0" encoding="utf-8" standalone="yes"?>
<Relationships xmlns="http://schemas.openxmlformats.org/package/2006/relationships">
  <Relationship Id="rId1" Type="http://schemas.openxmlformats.org/officeDocument/2006/relationships/image" Target="../media/image15.png" />
</Relationships>
</file>

<file path=xl/drawings/drawing1.xml><?xml version="1.0" encoding="utf-8"?>
<xdr:wsDr xmlns:xdr="http://schemas.openxmlformats.org/drawingml/2006/spreadsheetDrawing" xmlns:a="http://schemas.openxmlformats.org/drawingml/2006/main">
  <xdr:twoCellAnchor editAs="oneCell">
    <xdr:from>
      <xdr:col>5</xdr:col>
      <xdr:colOff>289103</xdr:colOff>
      <xdr:row>15</xdr:row>
      <xdr:rowOff>40021</xdr:rowOff>
    </xdr:from>
    <xdr:to>
      <xdr:col>11</xdr:col>
      <xdr:colOff>122937</xdr:colOff>
      <xdr:row>27</xdr:row>
      <xdr:rowOff>125510</xdr:rowOff>
    </xdr:to>
    <xdr:pic>
      <xdr:nvPicPr>
        <xdr:cNvPr id="2" name="図 1">
          <a:extLst>
            <a:ext uri="{FF2B5EF4-FFF2-40B4-BE49-F238E27FC236}">
              <a16:creationId xmlns:a16="http://schemas.microsoft.com/office/drawing/2014/main" id="{EC18D43D-D1D7-48C5-B176-CD5E57373DC1}"/>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l="8509" t="-1" r="9965" b="6410"/>
        <a:stretch/>
      </xdr:blipFill>
      <xdr:spPr>
        <a:xfrm>
          <a:off x="2602317" y="2489307"/>
          <a:ext cx="2609691" cy="2044917"/>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5</xdr:col>
      <xdr:colOff>332848</xdr:colOff>
      <xdr:row>28</xdr:row>
      <xdr:rowOff>116064</xdr:rowOff>
    </xdr:from>
    <xdr:to>
      <xdr:col>11</xdr:col>
      <xdr:colOff>173283</xdr:colOff>
      <xdr:row>41</xdr:row>
      <xdr:rowOff>51047</xdr:rowOff>
    </xdr:to>
    <xdr:pic>
      <xdr:nvPicPr>
        <xdr:cNvPr id="3" name="図 2">
          <a:extLst>
            <a:ext uri="{FF2B5EF4-FFF2-40B4-BE49-F238E27FC236}">
              <a16:creationId xmlns:a16="http://schemas.microsoft.com/office/drawing/2014/main" id="{77DC8331-2F3A-48B7-B8BF-31FD16D8A3D2}"/>
            </a:ext>
          </a:extLst>
        </xdr:cNvPr>
        <xdr:cNvPicPr>
          <a:picLocks noChangeAspect="1"/>
        </xdr:cNvPicPr>
      </xdr:nvPicPr>
      <xdr:blipFill rotWithShape="1">
        <a:blip xmlns:r="http://schemas.openxmlformats.org/officeDocument/2006/relationships" r:embed="rId2"/>
        <a:srcRect r="8036"/>
        <a:stretch/>
      </xdr:blipFill>
      <xdr:spPr>
        <a:xfrm>
          <a:off x="2646062" y="4688064"/>
          <a:ext cx="2616292" cy="2057697"/>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editAs="oneCell">
    <xdr:from>
      <xdr:col>0</xdr:col>
      <xdr:colOff>369794</xdr:colOff>
      <xdr:row>17</xdr:row>
      <xdr:rowOff>112777</xdr:rowOff>
    </xdr:from>
    <xdr:to>
      <xdr:col>5</xdr:col>
      <xdr:colOff>98253</xdr:colOff>
      <xdr:row>38</xdr:row>
      <xdr:rowOff>4339</xdr:rowOff>
    </xdr:to>
    <xdr:pic>
      <xdr:nvPicPr>
        <xdr:cNvPr id="4" name="図 3">
          <a:extLst>
            <a:ext uri="{FF2B5EF4-FFF2-40B4-BE49-F238E27FC236}">
              <a16:creationId xmlns:a16="http://schemas.microsoft.com/office/drawing/2014/main" id="{4AA9A02E-D33E-4A60-9A29-5C3C60C760C8}"/>
            </a:ext>
          </a:extLst>
        </xdr:cNvPr>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a:ext>
          </a:extLst>
        </a:blip>
        <a:srcRect r="54657" b="5557"/>
        <a:stretch/>
      </xdr:blipFill>
      <xdr:spPr bwMode="auto">
        <a:xfrm>
          <a:off x="369794" y="2888634"/>
          <a:ext cx="2041673" cy="3320562"/>
        </a:xfrm>
        <a:prstGeom prst="rect">
          <a:avLst/>
        </a:prstGeom>
        <a:solidFill>
          <a:srgbClr val="FFFFFF">
            <a:shade val="85000"/>
          </a:srgbClr>
        </a:solidFill>
        <a:ln w="101600" cap="rnd">
          <a:solidFill>
            <a:srgbClr val="FFFFFF"/>
          </a:solidFill>
        </a:ln>
        <a:effectLst>
          <a:outerShdw blurRad="50000" algn="tl" rotWithShape="0">
            <a:srgbClr val="000000">
              <a:alpha val="41000"/>
            </a:srgbClr>
          </a:outerShdw>
        </a:effectLst>
        <a:scene3d>
          <a:camera prst="orthographicFront"/>
          <a:lightRig rig="twoPt" dir="t">
            <a:rot lat="0" lon="0" rev="7800000"/>
          </a:lightRig>
        </a:scene3d>
        <a:sp3d contourW="6350">
          <a:bevelT w="50800" h="16510"/>
          <a:contourClr>
            <a:srgbClr val="C0C0C0"/>
          </a:contourClr>
        </a:sp3d>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685185</xdr:colOff>
      <xdr:row>21</xdr:row>
      <xdr:rowOff>6146</xdr:rowOff>
    </xdr:from>
    <xdr:to>
      <xdr:col>3</xdr:col>
      <xdr:colOff>0</xdr:colOff>
      <xdr:row>22</xdr:row>
      <xdr:rowOff>159204</xdr:rowOff>
    </xdr:to>
    <xdr:cxnSp macro="">
      <xdr:nvCxnSpPr>
        <xdr:cNvPr id="3" name="直線コネクタ 2">
          <a:extLst>
            <a:ext uri="{FF2B5EF4-FFF2-40B4-BE49-F238E27FC236}">
              <a16:creationId xmlns:a16="http://schemas.microsoft.com/office/drawing/2014/main" id="{450B75FE-7967-6598-7AF9-35A28BFC08CF}"/>
            </a:ext>
          </a:extLst>
        </xdr:cNvPr>
        <xdr:cNvCxnSpPr/>
      </xdr:nvCxnSpPr>
      <xdr:spPr>
        <a:xfrm>
          <a:off x="943282" y="3813073"/>
          <a:ext cx="1192162" cy="315905"/>
        </a:xfrm>
        <a:prstGeom prst="line">
          <a:avLst/>
        </a:prstGeom>
        <a:ln w="9525">
          <a:solidFill>
            <a:schemeClr val="accent3"/>
          </a:solidFill>
        </a:ln>
      </xdr:spPr>
      <xdr:style>
        <a:lnRef idx="1">
          <a:schemeClr val="dk1"/>
        </a:lnRef>
        <a:fillRef idx="0">
          <a:schemeClr val="dk1"/>
        </a:fillRef>
        <a:effectRef idx="0">
          <a:schemeClr val="dk1"/>
        </a:effectRef>
        <a:fontRef idx="minor">
          <a:schemeClr val="tx1"/>
        </a:fontRef>
      </xdr:style>
    </xdr:cxn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414553</xdr:colOff>
      <xdr:row>5</xdr:row>
      <xdr:rowOff>28575</xdr:rowOff>
    </xdr:from>
    <xdr:to>
      <xdr:col>8</xdr:col>
      <xdr:colOff>372282</xdr:colOff>
      <xdr:row>32</xdr:row>
      <xdr:rowOff>2250</xdr:rowOff>
    </xdr:to>
    <xdr:grpSp>
      <xdr:nvGrpSpPr>
        <xdr:cNvPr id="27" name="グループ化 26">
          <a:extLst>
            <a:ext uri="{FF2B5EF4-FFF2-40B4-BE49-F238E27FC236}">
              <a16:creationId xmlns:a16="http://schemas.microsoft.com/office/drawing/2014/main" id="{00000000-0008-0000-0400-00001B000000}"/>
            </a:ext>
          </a:extLst>
        </xdr:cNvPr>
        <xdr:cNvGrpSpPr>
          <a:grpSpLocks noChangeAspect="1"/>
        </xdr:cNvGrpSpPr>
      </xdr:nvGrpSpPr>
      <xdr:grpSpPr>
        <a:xfrm>
          <a:off x="675411" y="966089"/>
          <a:ext cx="4980833" cy="4991953"/>
          <a:chOff x="0" y="1285875"/>
          <a:chExt cx="5705474" cy="5507658"/>
        </a:xfrm>
      </xdr:grpSpPr>
      <xdr:grpSp>
        <xdr:nvGrpSpPr>
          <xdr:cNvPr id="14" name="グループ化 13">
            <a:extLst>
              <a:ext uri="{FF2B5EF4-FFF2-40B4-BE49-F238E27FC236}">
                <a16:creationId xmlns:a16="http://schemas.microsoft.com/office/drawing/2014/main" id="{00000000-0008-0000-0400-00000E000000}"/>
              </a:ext>
            </a:extLst>
          </xdr:cNvPr>
          <xdr:cNvGrpSpPr/>
        </xdr:nvGrpSpPr>
        <xdr:grpSpPr>
          <a:xfrm>
            <a:off x="0" y="1285875"/>
            <a:ext cx="5705474" cy="5507658"/>
            <a:chOff x="0" y="1285875"/>
            <a:chExt cx="5705474" cy="5507658"/>
          </a:xfrm>
        </xdr:grpSpPr>
        <xdr:pic>
          <xdr:nvPicPr>
            <xdr:cNvPr id="2" name="図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 uri="{28A0092B-C50C-407E-A947-70E740481C1C}">
                  <a14:useLocalDpi xmlns:a14="http://schemas.microsoft.com/office/drawing/2010/main"/>
                </a:ext>
              </a:extLst>
            </a:blip>
            <a:srcRect/>
            <a:stretch>
              <a:fillRect/>
            </a:stretch>
          </xdr:blipFill>
          <xdr:spPr bwMode="auto">
            <a:xfrm>
              <a:off x="0" y="1285875"/>
              <a:ext cx="5705474" cy="5507658"/>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 name="フリーフォーム: 図形 2">
              <a:extLst>
                <a:ext uri="{FF2B5EF4-FFF2-40B4-BE49-F238E27FC236}">
                  <a16:creationId xmlns:a16="http://schemas.microsoft.com/office/drawing/2014/main" id="{00000000-0008-0000-0400-000003000000}"/>
                </a:ext>
              </a:extLst>
            </xdr:cNvPr>
            <xdr:cNvSpPr/>
          </xdr:nvSpPr>
          <xdr:spPr>
            <a:xfrm>
              <a:off x="2810324" y="1752370"/>
              <a:ext cx="875682" cy="875531"/>
            </a:xfrm>
            <a:custGeom>
              <a:avLst/>
              <a:gdLst>
                <a:gd name="connsiteX0" fmla="*/ 99874 w 876913"/>
                <a:gd name="connsiteY0" fmla="*/ 0 h 873140"/>
                <a:gd name="connsiteX1" fmla="*/ 124939 w 876913"/>
                <a:gd name="connsiteY1" fmla="*/ 75198 h 873140"/>
                <a:gd name="connsiteX2" fmla="*/ 19663 w 876913"/>
                <a:gd name="connsiteY2" fmla="*/ 180474 h 873140"/>
                <a:gd name="connsiteX3" fmla="*/ 29689 w 876913"/>
                <a:gd name="connsiteY3" fmla="*/ 290763 h 873140"/>
                <a:gd name="connsiteX4" fmla="*/ 99874 w 876913"/>
                <a:gd name="connsiteY4" fmla="*/ 300790 h 873140"/>
                <a:gd name="connsiteX5" fmla="*/ 44729 w 876913"/>
                <a:gd name="connsiteY5" fmla="*/ 426119 h 873140"/>
                <a:gd name="connsiteX6" fmla="*/ 39716 w 876913"/>
                <a:gd name="connsiteY6" fmla="*/ 456198 h 873140"/>
                <a:gd name="connsiteX7" fmla="*/ 74808 w 876913"/>
                <a:gd name="connsiteY7" fmla="*/ 516356 h 873140"/>
                <a:gd name="connsiteX8" fmla="*/ 54755 w 876913"/>
                <a:gd name="connsiteY8" fmla="*/ 616619 h 873140"/>
                <a:gd name="connsiteX9" fmla="*/ 94860 w 876913"/>
                <a:gd name="connsiteY9" fmla="*/ 706856 h 873140"/>
                <a:gd name="connsiteX10" fmla="*/ 24676 w 876913"/>
                <a:gd name="connsiteY10" fmla="*/ 716882 h 873140"/>
                <a:gd name="connsiteX11" fmla="*/ 4624 w 876913"/>
                <a:gd name="connsiteY11" fmla="*/ 797092 h 873140"/>
                <a:gd name="connsiteX12" fmla="*/ 104887 w 876913"/>
                <a:gd name="connsiteY12" fmla="*/ 867277 h 873140"/>
                <a:gd name="connsiteX13" fmla="*/ 144992 w 876913"/>
                <a:gd name="connsiteY13" fmla="*/ 857250 h 873140"/>
                <a:gd name="connsiteX14" fmla="*/ 190110 w 876913"/>
                <a:gd name="connsiteY14" fmla="*/ 762000 h 873140"/>
                <a:gd name="connsiteX15" fmla="*/ 270321 w 876913"/>
                <a:gd name="connsiteY15" fmla="*/ 736934 h 873140"/>
                <a:gd name="connsiteX16" fmla="*/ 330479 w 876913"/>
                <a:gd name="connsiteY16" fmla="*/ 656724 h 873140"/>
                <a:gd name="connsiteX17" fmla="*/ 430742 w 876913"/>
                <a:gd name="connsiteY17" fmla="*/ 661737 h 873140"/>
                <a:gd name="connsiteX18" fmla="*/ 566097 w 876913"/>
                <a:gd name="connsiteY18" fmla="*/ 561474 h 873140"/>
                <a:gd name="connsiteX19" fmla="*/ 626255 w 876913"/>
                <a:gd name="connsiteY19" fmla="*/ 571500 h 873140"/>
                <a:gd name="connsiteX20" fmla="*/ 736545 w 876913"/>
                <a:gd name="connsiteY20" fmla="*/ 456198 h 873140"/>
                <a:gd name="connsiteX21" fmla="*/ 771637 w 876913"/>
                <a:gd name="connsiteY21" fmla="*/ 250658 h 873140"/>
                <a:gd name="connsiteX22" fmla="*/ 856860 w 876913"/>
                <a:gd name="connsiteY22" fmla="*/ 140369 h 873140"/>
                <a:gd name="connsiteX23" fmla="*/ 876913 w 876913"/>
                <a:gd name="connsiteY23" fmla="*/ 85224 h 87314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Lst>
              <a:rect l="l" t="t" r="r" b="b"/>
              <a:pathLst>
                <a:path w="876913" h="873140">
                  <a:moveTo>
                    <a:pt x="99874" y="0"/>
                  </a:moveTo>
                  <a:cubicBezTo>
                    <a:pt x="119091" y="22559"/>
                    <a:pt x="138308" y="45119"/>
                    <a:pt x="124939" y="75198"/>
                  </a:cubicBezTo>
                  <a:cubicBezTo>
                    <a:pt x="111571" y="105277"/>
                    <a:pt x="35538" y="144547"/>
                    <a:pt x="19663" y="180474"/>
                  </a:cubicBezTo>
                  <a:cubicBezTo>
                    <a:pt x="3788" y="216401"/>
                    <a:pt x="16320" y="270710"/>
                    <a:pt x="29689" y="290763"/>
                  </a:cubicBezTo>
                  <a:cubicBezTo>
                    <a:pt x="43057" y="310816"/>
                    <a:pt x="97367" y="278231"/>
                    <a:pt x="99874" y="300790"/>
                  </a:cubicBezTo>
                  <a:cubicBezTo>
                    <a:pt x="102381" y="323349"/>
                    <a:pt x="54755" y="400218"/>
                    <a:pt x="44729" y="426119"/>
                  </a:cubicBezTo>
                  <a:cubicBezTo>
                    <a:pt x="34703" y="452020"/>
                    <a:pt x="34703" y="441159"/>
                    <a:pt x="39716" y="456198"/>
                  </a:cubicBezTo>
                  <a:cubicBezTo>
                    <a:pt x="44729" y="471237"/>
                    <a:pt x="72301" y="489619"/>
                    <a:pt x="74808" y="516356"/>
                  </a:cubicBezTo>
                  <a:cubicBezTo>
                    <a:pt x="77314" y="543093"/>
                    <a:pt x="51413" y="584869"/>
                    <a:pt x="54755" y="616619"/>
                  </a:cubicBezTo>
                  <a:cubicBezTo>
                    <a:pt x="58097" y="648369"/>
                    <a:pt x="99873" y="690146"/>
                    <a:pt x="94860" y="706856"/>
                  </a:cubicBezTo>
                  <a:cubicBezTo>
                    <a:pt x="89847" y="723566"/>
                    <a:pt x="39715" y="701843"/>
                    <a:pt x="24676" y="716882"/>
                  </a:cubicBezTo>
                  <a:cubicBezTo>
                    <a:pt x="9637" y="731921"/>
                    <a:pt x="-8744" y="772026"/>
                    <a:pt x="4624" y="797092"/>
                  </a:cubicBezTo>
                  <a:cubicBezTo>
                    <a:pt x="17992" y="822158"/>
                    <a:pt x="81492" y="857251"/>
                    <a:pt x="104887" y="867277"/>
                  </a:cubicBezTo>
                  <a:cubicBezTo>
                    <a:pt x="128282" y="877303"/>
                    <a:pt x="130788" y="874796"/>
                    <a:pt x="144992" y="857250"/>
                  </a:cubicBezTo>
                  <a:cubicBezTo>
                    <a:pt x="159196" y="839704"/>
                    <a:pt x="169222" y="782053"/>
                    <a:pt x="190110" y="762000"/>
                  </a:cubicBezTo>
                  <a:cubicBezTo>
                    <a:pt x="210998" y="741947"/>
                    <a:pt x="246926" y="754480"/>
                    <a:pt x="270321" y="736934"/>
                  </a:cubicBezTo>
                  <a:cubicBezTo>
                    <a:pt x="293716" y="719388"/>
                    <a:pt x="303742" y="669257"/>
                    <a:pt x="330479" y="656724"/>
                  </a:cubicBezTo>
                  <a:cubicBezTo>
                    <a:pt x="357216" y="644191"/>
                    <a:pt x="391472" y="677612"/>
                    <a:pt x="430742" y="661737"/>
                  </a:cubicBezTo>
                  <a:cubicBezTo>
                    <a:pt x="470012" y="645862"/>
                    <a:pt x="533512" y="576513"/>
                    <a:pt x="566097" y="561474"/>
                  </a:cubicBezTo>
                  <a:cubicBezTo>
                    <a:pt x="598682" y="546435"/>
                    <a:pt x="597847" y="589046"/>
                    <a:pt x="626255" y="571500"/>
                  </a:cubicBezTo>
                  <a:cubicBezTo>
                    <a:pt x="654663" y="553954"/>
                    <a:pt x="712315" y="509672"/>
                    <a:pt x="736545" y="456198"/>
                  </a:cubicBezTo>
                  <a:cubicBezTo>
                    <a:pt x="760775" y="402724"/>
                    <a:pt x="751585" y="303296"/>
                    <a:pt x="771637" y="250658"/>
                  </a:cubicBezTo>
                  <a:cubicBezTo>
                    <a:pt x="791689" y="198020"/>
                    <a:pt x="839314" y="167941"/>
                    <a:pt x="856860" y="140369"/>
                  </a:cubicBezTo>
                  <a:cubicBezTo>
                    <a:pt x="874406" y="112797"/>
                    <a:pt x="875659" y="99010"/>
                    <a:pt x="876913" y="85224"/>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4" name="フリーフォーム: 図形 3">
              <a:extLst>
                <a:ext uri="{FF2B5EF4-FFF2-40B4-BE49-F238E27FC236}">
                  <a16:creationId xmlns:a16="http://schemas.microsoft.com/office/drawing/2014/main" id="{00000000-0008-0000-0400-000004000000}"/>
                </a:ext>
              </a:extLst>
            </xdr:cNvPr>
            <xdr:cNvSpPr/>
          </xdr:nvSpPr>
          <xdr:spPr>
            <a:xfrm>
              <a:off x="2564545" y="2625197"/>
              <a:ext cx="340547" cy="444216"/>
            </a:xfrm>
            <a:custGeom>
              <a:avLst/>
              <a:gdLst>
                <a:gd name="connsiteX0" fmla="*/ 320931 w 341026"/>
                <a:gd name="connsiteY0" fmla="*/ 0 h 426119"/>
                <a:gd name="connsiteX1" fmla="*/ 270799 w 341026"/>
                <a:gd name="connsiteY1" fmla="*/ 45119 h 426119"/>
                <a:gd name="connsiteX2" fmla="*/ 340983 w 341026"/>
                <a:gd name="connsiteY2" fmla="*/ 175461 h 426119"/>
                <a:gd name="connsiteX3" fmla="*/ 280826 w 341026"/>
                <a:gd name="connsiteY3" fmla="*/ 300790 h 426119"/>
                <a:gd name="connsiteX4" fmla="*/ 250747 w 341026"/>
                <a:gd name="connsiteY4" fmla="*/ 335882 h 426119"/>
                <a:gd name="connsiteX5" fmla="*/ 215655 w 341026"/>
                <a:gd name="connsiteY5" fmla="*/ 411079 h 426119"/>
                <a:gd name="connsiteX6" fmla="*/ 35181 w 341026"/>
                <a:gd name="connsiteY6" fmla="*/ 381000 h 426119"/>
                <a:gd name="connsiteX7" fmla="*/ 89 w 341026"/>
                <a:gd name="connsiteY7" fmla="*/ 426119 h 426119"/>
                <a:gd name="connsiteX0" fmla="*/ 351010 w 351010"/>
                <a:gd name="connsiteY0" fmla="*/ 0 h 456198"/>
                <a:gd name="connsiteX1" fmla="*/ 270799 w 351010"/>
                <a:gd name="connsiteY1" fmla="*/ 75198 h 456198"/>
                <a:gd name="connsiteX2" fmla="*/ 340983 w 351010"/>
                <a:gd name="connsiteY2" fmla="*/ 205540 h 456198"/>
                <a:gd name="connsiteX3" fmla="*/ 280826 w 351010"/>
                <a:gd name="connsiteY3" fmla="*/ 330869 h 456198"/>
                <a:gd name="connsiteX4" fmla="*/ 250747 w 351010"/>
                <a:gd name="connsiteY4" fmla="*/ 365961 h 456198"/>
                <a:gd name="connsiteX5" fmla="*/ 215655 w 351010"/>
                <a:gd name="connsiteY5" fmla="*/ 441158 h 456198"/>
                <a:gd name="connsiteX6" fmla="*/ 35181 w 351010"/>
                <a:gd name="connsiteY6" fmla="*/ 411079 h 456198"/>
                <a:gd name="connsiteX7" fmla="*/ 89 w 351010"/>
                <a:gd name="connsiteY7" fmla="*/ 456198 h 456198"/>
                <a:gd name="connsiteX0" fmla="*/ 319590 w 341027"/>
                <a:gd name="connsiteY0" fmla="*/ 0 h 429807"/>
                <a:gd name="connsiteX1" fmla="*/ 270799 w 341027"/>
                <a:gd name="connsiteY1" fmla="*/ 48807 h 429807"/>
                <a:gd name="connsiteX2" fmla="*/ 340983 w 341027"/>
                <a:gd name="connsiteY2" fmla="*/ 179149 h 429807"/>
                <a:gd name="connsiteX3" fmla="*/ 280826 w 341027"/>
                <a:gd name="connsiteY3" fmla="*/ 304478 h 429807"/>
                <a:gd name="connsiteX4" fmla="*/ 250747 w 341027"/>
                <a:gd name="connsiteY4" fmla="*/ 339570 h 429807"/>
                <a:gd name="connsiteX5" fmla="*/ 215655 w 341027"/>
                <a:gd name="connsiteY5" fmla="*/ 414767 h 429807"/>
                <a:gd name="connsiteX6" fmla="*/ 35181 w 341027"/>
                <a:gd name="connsiteY6" fmla="*/ 384688 h 429807"/>
                <a:gd name="connsiteX7" fmla="*/ 89 w 341027"/>
                <a:gd name="connsiteY7" fmla="*/ 429807 h 429807"/>
                <a:gd name="connsiteX0" fmla="*/ 312607 w 341026"/>
                <a:gd name="connsiteY0" fmla="*/ 0 h 443002"/>
                <a:gd name="connsiteX1" fmla="*/ 270799 w 341026"/>
                <a:gd name="connsiteY1" fmla="*/ 62002 h 443002"/>
                <a:gd name="connsiteX2" fmla="*/ 340983 w 341026"/>
                <a:gd name="connsiteY2" fmla="*/ 192344 h 443002"/>
                <a:gd name="connsiteX3" fmla="*/ 280826 w 341026"/>
                <a:gd name="connsiteY3" fmla="*/ 317673 h 443002"/>
                <a:gd name="connsiteX4" fmla="*/ 250747 w 341026"/>
                <a:gd name="connsiteY4" fmla="*/ 352765 h 443002"/>
                <a:gd name="connsiteX5" fmla="*/ 215655 w 341026"/>
                <a:gd name="connsiteY5" fmla="*/ 427962 h 443002"/>
                <a:gd name="connsiteX6" fmla="*/ 35181 w 341026"/>
                <a:gd name="connsiteY6" fmla="*/ 397883 h 443002"/>
                <a:gd name="connsiteX7" fmla="*/ 89 w 341026"/>
                <a:gd name="connsiteY7" fmla="*/ 443002 h 44300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341026" h="443002">
                  <a:moveTo>
                    <a:pt x="312607" y="0"/>
                  </a:moveTo>
                  <a:cubicBezTo>
                    <a:pt x="285870" y="7938"/>
                    <a:pt x="266070" y="29945"/>
                    <a:pt x="270799" y="62002"/>
                  </a:cubicBezTo>
                  <a:cubicBezTo>
                    <a:pt x="275528" y="94059"/>
                    <a:pt x="339312" y="149732"/>
                    <a:pt x="340983" y="192344"/>
                  </a:cubicBezTo>
                  <a:cubicBezTo>
                    <a:pt x="342654" y="234956"/>
                    <a:pt x="295865" y="290936"/>
                    <a:pt x="280826" y="317673"/>
                  </a:cubicBezTo>
                  <a:cubicBezTo>
                    <a:pt x="265787" y="344410"/>
                    <a:pt x="261609" y="334384"/>
                    <a:pt x="250747" y="352765"/>
                  </a:cubicBezTo>
                  <a:cubicBezTo>
                    <a:pt x="239885" y="371146"/>
                    <a:pt x="251583" y="420442"/>
                    <a:pt x="215655" y="427962"/>
                  </a:cubicBezTo>
                  <a:cubicBezTo>
                    <a:pt x="179727" y="435482"/>
                    <a:pt x="71109" y="395376"/>
                    <a:pt x="35181" y="397883"/>
                  </a:cubicBezTo>
                  <a:cubicBezTo>
                    <a:pt x="-747" y="400390"/>
                    <a:pt x="-329" y="421696"/>
                    <a:pt x="89" y="443002"/>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5" name="フリーフォーム: 図形 4">
              <a:extLst>
                <a:ext uri="{FF2B5EF4-FFF2-40B4-BE49-F238E27FC236}">
                  <a16:creationId xmlns:a16="http://schemas.microsoft.com/office/drawing/2014/main" id="{00000000-0008-0000-0400-000005000000}"/>
                </a:ext>
              </a:extLst>
            </xdr:cNvPr>
            <xdr:cNvSpPr/>
          </xdr:nvSpPr>
          <xdr:spPr>
            <a:xfrm>
              <a:off x="3187427" y="2169601"/>
              <a:ext cx="1084315" cy="1002591"/>
            </a:xfrm>
            <a:custGeom>
              <a:avLst/>
              <a:gdLst>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3846 w 1085839"/>
                <a:gd name="connsiteY25" fmla="*/ 852237 h 999853"/>
                <a:gd name="connsiteX26" fmla="*/ 258649 w 1085839"/>
                <a:gd name="connsiteY26" fmla="*/ 817145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28043 w 1085839"/>
                <a:gd name="connsiteY34" fmla="*/ 270711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3846 w 1085839"/>
                <a:gd name="connsiteY25" fmla="*/ 852237 h 999853"/>
                <a:gd name="connsiteX26" fmla="*/ 258649 w 1085839"/>
                <a:gd name="connsiteY26" fmla="*/ 817145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8517 w 1085839"/>
                <a:gd name="connsiteY34" fmla="*/ 293803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3846 w 1085839"/>
                <a:gd name="connsiteY25" fmla="*/ 852237 h 999853"/>
                <a:gd name="connsiteX26" fmla="*/ 258649 w 1085839"/>
                <a:gd name="connsiteY26" fmla="*/ 817145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7336 w 1085839"/>
                <a:gd name="connsiteY25" fmla="*/ 872030 h 999853"/>
                <a:gd name="connsiteX26" fmla="*/ 258649 w 1085839"/>
                <a:gd name="connsiteY26" fmla="*/ 817145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7336 w 1085839"/>
                <a:gd name="connsiteY25" fmla="*/ 872030 h 999853"/>
                <a:gd name="connsiteX26" fmla="*/ 258649 w 1085839"/>
                <a:gd name="connsiteY26" fmla="*/ 836939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37336 w 1085839"/>
                <a:gd name="connsiteY25" fmla="*/ 872030 h 999853"/>
                <a:gd name="connsiteX26" fmla="*/ 258649 w 1085839"/>
                <a:gd name="connsiteY26" fmla="*/ 836939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 name="connsiteX0" fmla="*/ 1015635 w 1085839"/>
                <a:gd name="connsiteY0" fmla="*/ 0 h 999853"/>
                <a:gd name="connsiteX1" fmla="*/ 950464 w 1085839"/>
                <a:gd name="connsiteY1" fmla="*/ 125329 h 999853"/>
                <a:gd name="connsiteX2" fmla="*/ 955477 w 1085839"/>
                <a:gd name="connsiteY2" fmla="*/ 225592 h 999853"/>
                <a:gd name="connsiteX3" fmla="*/ 905346 w 1085839"/>
                <a:gd name="connsiteY3" fmla="*/ 305803 h 999853"/>
                <a:gd name="connsiteX4" fmla="*/ 975530 w 1085839"/>
                <a:gd name="connsiteY4" fmla="*/ 360948 h 999853"/>
                <a:gd name="connsiteX5" fmla="*/ 985556 w 1085839"/>
                <a:gd name="connsiteY5" fmla="*/ 441158 h 999853"/>
                <a:gd name="connsiteX6" fmla="*/ 970517 w 1085839"/>
                <a:gd name="connsiteY6" fmla="*/ 541421 h 999853"/>
                <a:gd name="connsiteX7" fmla="*/ 1050727 w 1085839"/>
                <a:gd name="connsiteY7" fmla="*/ 621632 h 999853"/>
                <a:gd name="connsiteX8" fmla="*/ 975530 w 1085839"/>
                <a:gd name="connsiteY8" fmla="*/ 661737 h 999853"/>
                <a:gd name="connsiteX9" fmla="*/ 925399 w 1085839"/>
                <a:gd name="connsiteY9" fmla="*/ 736935 h 999853"/>
                <a:gd name="connsiteX10" fmla="*/ 1035688 w 1085839"/>
                <a:gd name="connsiteY10" fmla="*/ 736935 h 999853"/>
                <a:gd name="connsiteX11" fmla="*/ 1085820 w 1085839"/>
                <a:gd name="connsiteY11" fmla="*/ 736935 h 999853"/>
                <a:gd name="connsiteX12" fmla="*/ 1040701 w 1085839"/>
                <a:gd name="connsiteY12" fmla="*/ 792079 h 999853"/>
                <a:gd name="connsiteX13" fmla="*/ 965504 w 1085839"/>
                <a:gd name="connsiteY13" fmla="*/ 756987 h 999853"/>
                <a:gd name="connsiteX14" fmla="*/ 840175 w 1085839"/>
                <a:gd name="connsiteY14" fmla="*/ 797092 h 999853"/>
                <a:gd name="connsiteX15" fmla="*/ 739912 w 1085839"/>
                <a:gd name="connsiteY15" fmla="*/ 812132 h 999853"/>
                <a:gd name="connsiteX16" fmla="*/ 739912 w 1085839"/>
                <a:gd name="connsiteY16" fmla="*/ 867277 h 999853"/>
                <a:gd name="connsiteX17" fmla="*/ 694793 w 1085839"/>
                <a:gd name="connsiteY17" fmla="*/ 887329 h 999853"/>
                <a:gd name="connsiteX18" fmla="*/ 629622 w 1085839"/>
                <a:gd name="connsiteY18" fmla="*/ 927435 h 999853"/>
                <a:gd name="connsiteX19" fmla="*/ 609570 w 1085839"/>
                <a:gd name="connsiteY19" fmla="*/ 902369 h 999853"/>
                <a:gd name="connsiteX20" fmla="*/ 499280 w 1085839"/>
                <a:gd name="connsiteY20" fmla="*/ 947487 h 999853"/>
                <a:gd name="connsiteX21" fmla="*/ 454162 w 1085839"/>
                <a:gd name="connsiteY21" fmla="*/ 997619 h 999853"/>
                <a:gd name="connsiteX22" fmla="*/ 434109 w 1085839"/>
                <a:gd name="connsiteY22" fmla="*/ 982579 h 999853"/>
                <a:gd name="connsiteX23" fmla="*/ 414056 w 1085839"/>
                <a:gd name="connsiteY23" fmla="*/ 907382 h 999853"/>
                <a:gd name="connsiteX24" fmla="*/ 338859 w 1085839"/>
                <a:gd name="connsiteY24" fmla="*/ 907382 h 999853"/>
                <a:gd name="connsiteX25" fmla="*/ 326863 w 1085839"/>
                <a:gd name="connsiteY25" fmla="*/ 878627 h 999853"/>
                <a:gd name="connsiteX26" fmla="*/ 258649 w 1085839"/>
                <a:gd name="connsiteY26" fmla="*/ 836939 h 999853"/>
                <a:gd name="connsiteX27" fmla="*/ 148359 w 1085839"/>
                <a:gd name="connsiteY27" fmla="*/ 832185 h 999853"/>
                <a:gd name="connsiteX28" fmla="*/ 113267 w 1085839"/>
                <a:gd name="connsiteY28" fmla="*/ 812132 h 999853"/>
                <a:gd name="connsiteX29" fmla="*/ 18017 w 1085839"/>
                <a:gd name="connsiteY29" fmla="*/ 857250 h 999853"/>
                <a:gd name="connsiteX30" fmla="*/ 48096 w 1085839"/>
                <a:gd name="connsiteY30" fmla="*/ 726908 h 999853"/>
                <a:gd name="connsiteX31" fmla="*/ 2977 w 1085839"/>
                <a:gd name="connsiteY31" fmla="*/ 646698 h 999853"/>
                <a:gd name="connsiteX32" fmla="*/ 7991 w 1085839"/>
                <a:gd name="connsiteY32" fmla="*/ 566487 h 999853"/>
                <a:gd name="connsiteX33" fmla="*/ 38070 w 1085839"/>
                <a:gd name="connsiteY33" fmla="*/ 476250 h 999853"/>
                <a:gd name="connsiteX34" fmla="*/ 31535 w 1085839"/>
                <a:gd name="connsiteY34" fmla="*/ 274009 h 99985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Lst>
              <a:rect l="l" t="t" r="r" b="b"/>
              <a:pathLst>
                <a:path w="1085839" h="999853">
                  <a:moveTo>
                    <a:pt x="1015635" y="0"/>
                  </a:moveTo>
                  <a:cubicBezTo>
                    <a:pt x="988062" y="43865"/>
                    <a:pt x="960490" y="87730"/>
                    <a:pt x="950464" y="125329"/>
                  </a:cubicBezTo>
                  <a:cubicBezTo>
                    <a:pt x="940438" y="162928"/>
                    <a:pt x="962997" y="195513"/>
                    <a:pt x="955477" y="225592"/>
                  </a:cubicBezTo>
                  <a:cubicBezTo>
                    <a:pt x="947957" y="255671"/>
                    <a:pt x="902004" y="283244"/>
                    <a:pt x="905346" y="305803"/>
                  </a:cubicBezTo>
                  <a:cubicBezTo>
                    <a:pt x="908688" y="328362"/>
                    <a:pt x="962162" y="338389"/>
                    <a:pt x="975530" y="360948"/>
                  </a:cubicBezTo>
                  <a:cubicBezTo>
                    <a:pt x="988898" y="383507"/>
                    <a:pt x="986391" y="411079"/>
                    <a:pt x="985556" y="441158"/>
                  </a:cubicBezTo>
                  <a:cubicBezTo>
                    <a:pt x="984721" y="471237"/>
                    <a:pt x="959655" y="511342"/>
                    <a:pt x="970517" y="541421"/>
                  </a:cubicBezTo>
                  <a:cubicBezTo>
                    <a:pt x="981379" y="571500"/>
                    <a:pt x="1049891" y="601579"/>
                    <a:pt x="1050727" y="621632"/>
                  </a:cubicBezTo>
                  <a:cubicBezTo>
                    <a:pt x="1051563" y="641685"/>
                    <a:pt x="996418" y="642520"/>
                    <a:pt x="975530" y="661737"/>
                  </a:cubicBezTo>
                  <a:cubicBezTo>
                    <a:pt x="954642" y="680954"/>
                    <a:pt x="915373" y="724402"/>
                    <a:pt x="925399" y="736935"/>
                  </a:cubicBezTo>
                  <a:cubicBezTo>
                    <a:pt x="935425" y="749468"/>
                    <a:pt x="1035688" y="736935"/>
                    <a:pt x="1035688" y="736935"/>
                  </a:cubicBezTo>
                  <a:cubicBezTo>
                    <a:pt x="1062425" y="736935"/>
                    <a:pt x="1084985" y="727744"/>
                    <a:pt x="1085820" y="736935"/>
                  </a:cubicBezTo>
                  <a:cubicBezTo>
                    <a:pt x="1086656" y="746126"/>
                    <a:pt x="1060754" y="788737"/>
                    <a:pt x="1040701" y="792079"/>
                  </a:cubicBezTo>
                  <a:cubicBezTo>
                    <a:pt x="1020648" y="795421"/>
                    <a:pt x="998925" y="756152"/>
                    <a:pt x="965504" y="756987"/>
                  </a:cubicBezTo>
                  <a:cubicBezTo>
                    <a:pt x="932083" y="757823"/>
                    <a:pt x="877774" y="787901"/>
                    <a:pt x="840175" y="797092"/>
                  </a:cubicBezTo>
                  <a:cubicBezTo>
                    <a:pt x="802576" y="806283"/>
                    <a:pt x="756622" y="800435"/>
                    <a:pt x="739912" y="812132"/>
                  </a:cubicBezTo>
                  <a:cubicBezTo>
                    <a:pt x="723202" y="823829"/>
                    <a:pt x="747432" y="854744"/>
                    <a:pt x="739912" y="867277"/>
                  </a:cubicBezTo>
                  <a:cubicBezTo>
                    <a:pt x="732392" y="879810"/>
                    <a:pt x="713175" y="877303"/>
                    <a:pt x="694793" y="887329"/>
                  </a:cubicBezTo>
                  <a:cubicBezTo>
                    <a:pt x="676411" y="897355"/>
                    <a:pt x="643826" y="924928"/>
                    <a:pt x="629622" y="927435"/>
                  </a:cubicBezTo>
                  <a:cubicBezTo>
                    <a:pt x="615418" y="929942"/>
                    <a:pt x="631294" y="899027"/>
                    <a:pt x="609570" y="902369"/>
                  </a:cubicBezTo>
                  <a:cubicBezTo>
                    <a:pt x="587846" y="905711"/>
                    <a:pt x="525181" y="931612"/>
                    <a:pt x="499280" y="947487"/>
                  </a:cubicBezTo>
                  <a:cubicBezTo>
                    <a:pt x="473379" y="963362"/>
                    <a:pt x="454162" y="997619"/>
                    <a:pt x="454162" y="997619"/>
                  </a:cubicBezTo>
                  <a:cubicBezTo>
                    <a:pt x="443300" y="1003468"/>
                    <a:pt x="440793" y="997618"/>
                    <a:pt x="434109" y="982579"/>
                  </a:cubicBezTo>
                  <a:cubicBezTo>
                    <a:pt x="427425" y="967540"/>
                    <a:pt x="429931" y="919915"/>
                    <a:pt x="414056" y="907382"/>
                  </a:cubicBezTo>
                  <a:cubicBezTo>
                    <a:pt x="398181" y="894849"/>
                    <a:pt x="353391" y="912174"/>
                    <a:pt x="338859" y="907382"/>
                  </a:cubicBezTo>
                  <a:cubicBezTo>
                    <a:pt x="324327" y="902590"/>
                    <a:pt x="340231" y="890368"/>
                    <a:pt x="326863" y="878627"/>
                  </a:cubicBezTo>
                  <a:cubicBezTo>
                    <a:pt x="313495" y="866886"/>
                    <a:pt x="288400" y="844679"/>
                    <a:pt x="258649" y="836939"/>
                  </a:cubicBezTo>
                  <a:cubicBezTo>
                    <a:pt x="228898" y="829199"/>
                    <a:pt x="172589" y="836320"/>
                    <a:pt x="148359" y="832185"/>
                  </a:cubicBezTo>
                  <a:cubicBezTo>
                    <a:pt x="124129" y="828051"/>
                    <a:pt x="134991" y="807955"/>
                    <a:pt x="113267" y="812132"/>
                  </a:cubicBezTo>
                  <a:cubicBezTo>
                    <a:pt x="91543" y="816310"/>
                    <a:pt x="28879" y="871454"/>
                    <a:pt x="18017" y="857250"/>
                  </a:cubicBezTo>
                  <a:cubicBezTo>
                    <a:pt x="7155" y="843046"/>
                    <a:pt x="50603" y="762000"/>
                    <a:pt x="48096" y="726908"/>
                  </a:cubicBezTo>
                  <a:cubicBezTo>
                    <a:pt x="45589" y="691816"/>
                    <a:pt x="9661" y="673435"/>
                    <a:pt x="2977" y="646698"/>
                  </a:cubicBezTo>
                  <a:cubicBezTo>
                    <a:pt x="-3707" y="619961"/>
                    <a:pt x="2142" y="594895"/>
                    <a:pt x="7991" y="566487"/>
                  </a:cubicBezTo>
                  <a:cubicBezTo>
                    <a:pt x="13840" y="538079"/>
                    <a:pt x="34728" y="525546"/>
                    <a:pt x="38070" y="476250"/>
                  </a:cubicBezTo>
                  <a:cubicBezTo>
                    <a:pt x="41412" y="426954"/>
                    <a:pt x="38219" y="352130"/>
                    <a:pt x="31535" y="274009"/>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6" name="フリーフォーム: 図形 5">
              <a:extLst>
                <a:ext uri="{FF2B5EF4-FFF2-40B4-BE49-F238E27FC236}">
                  <a16:creationId xmlns:a16="http://schemas.microsoft.com/office/drawing/2014/main" id="{00000000-0008-0000-0400-000006000000}"/>
                </a:ext>
              </a:extLst>
            </xdr:cNvPr>
            <xdr:cNvSpPr/>
          </xdr:nvSpPr>
          <xdr:spPr>
            <a:xfrm>
              <a:off x="3805776" y="3122471"/>
              <a:ext cx="1472176" cy="384282"/>
            </a:xfrm>
            <a:custGeom>
              <a:avLst/>
              <a:gdLst>
                <a:gd name="connsiteX0" fmla="*/ 21184 w 1474999"/>
                <a:gd name="connsiteY0" fmla="*/ 0 h 365960"/>
                <a:gd name="connsiteX1" fmla="*/ 1131 w 1474999"/>
                <a:gd name="connsiteY1" fmla="*/ 110289 h 365960"/>
                <a:gd name="connsiteX2" fmla="*/ 51262 w 1474999"/>
                <a:gd name="connsiteY2" fmla="*/ 205539 h 365960"/>
                <a:gd name="connsiteX3" fmla="*/ 216697 w 1474999"/>
                <a:gd name="connsiteY3" fmla="*/ 210552 h 365960"/>
                <a:gd name="connsiteX4" fmla="*/ 266828 w 1474999"/>
                <a:gd name="connsiteY4" fmla="*/ 225592 h 365960"/>
                <a:gd name="connsiteX5" fmla="*/ 316960 w 1474999"/>
                <a:gd name="connsiteY5" fmla="*/ 185487 h 365960"/>
                <a:gd name="connsiteX6" fmla="*/ 367091 w 1474999"/>
                <a:gd name="connsiteY6" fmla="*/ 200526 h 365960"/>
                <a:gd name="connsiteX7" fmla="*/ 487407 w 1474999"/>
                <a:gd name="connsiteY7" fmla="*/ 120316 h 365960"/>
                <a:gd name="connsiteX8" fmla="*/ 542552 w 1474999"/>
                <a:gd name="connsiteY8" fmla="*/ 180474 h 365960"/>
                <a:gd name="connsiteX9" fmla="*/ 642815 w 1474999"/>
                <a:gd name="connsiteY9" fmla="*/ 185487 h 365960"/>
                <a:gd name="connsiteX10" fmla="*/ 682920 w 1474999"/>
                <a:gd name="connsiteY10" fmla="*/ 200526 h 365960"/>
                <a:gd name="connsiteX11" fmla="*/ 788197 w 1474999"/>
                <a:gd name="connsiteY11" fmla="*/ 165434 h 365960"/>
                <a:gd name="connsiteX12" fmla="*/ 888460 w 1474999"/>
                <a:gd name="connsiteY12" fmla="*/ 165434 h 365960"/>
                <a:gd name="connsiteX13" fmla="*/ 988723 w 1474999"/>
                <a:gd name="connsiteY13" fmla="*/ 160421 h 365960"/>
                <a:gd name="connsiteX14" fmla="*/ 1083973 w 1474999"/>
                <a:gd name="connsiteY14" fmla="*/ 115302 h 365960"/>
                <a:gd name="connsiteX15" fmla="*/ 1119065 w 1474999"/>
                <a:gd name="connsiteY15" fmla="*/ 35092 h 365960"/>
                <a:gd name="connsiteX16" fmla="*/ 1169197 w 1474999"/>
                <a:gd name="connsiteY16" fmla="*/ 35092 h 365960"/>
                <a:gd name="connsiteX17" fmla="*/ 1249407 w 1474999"/>
                <a:gd name="connsiteY17" fmla="*/ 100263 h 365960"/>
                <a:gd name="connsiteX18" fmla="*/ 1344657 w 1474999"/>
                <a:gd name="connsiteY18" fmla="*/ 160421 h 365960"/>
                <a:gd name="connsiteX19" fmla="*/ 1344657 w 1474999"/>
                <a:gd name="connsiteY19" fmla="*/ 260684 h 365960"/>
                <a:gd name="connsiteX20" fmla="*/ 1374736 w 1474999"/>
                <a:gd name="connsiteY20" fmla="*/ 320842 h 365960"/>
                <a:gd name="connsiteX21" fmla="*/ 1394789 w 1474999"/>
                <a:gd name="connsiteY21" fmla="*/ 330868 h 365960"/>
                <a:gd name="connsiteX22" fmla="*/ 1474999 w 1474999"/>
                <a:gd name="connsiteY22" fmla="*/ 365960 h 365960"/>
                <a:gd name="connsiteX0" fmla="*/ 40174 w 1473937"/>
                <a:gd name="connsiteY0" fmla="*/ 0 h 426118"/>
                <a:gd name="connsiteX1" fmla="*/ 69 w 1473937"/>
                <a:gd name="connsiteY1" fmla="*/ 170447 h 426118"/>
                <a:gd name="connsiteX2" fmla="*/ 50200 w 1473937"/>
                <a:gd name="connsiteY2" fmla="*/ 265697 h 426118"/>
                <a:gd name="connsiteX3" fmla="*/ 215635 w 1473937"/>
                <a:gd name="connsiteY3" fmla="*/ 270710 h 426118"/>
                <a:gd name="connsiteX4" fmla="*/ 265766 w 1473937"/>
                <a:gd name="connsiteY4" fmla="*/ 285750 h 426118"/>
                <a:gd name="connsiteX5" fmla="*/ 315898 w 1473937"/>
                <a:gd name="connsiteY5" fmla="*/ 245645 h 426118"/>
                <a:gd name="connsiteX6" fmla="*/ 366029 w 1473937"/>
                <a:gd name="connsiteY6" fmla="*/ 260684 h 426118"/>
                <a:gd name="connsiteX7" fmla="*/ 486345 w 1473937"/>
                <a:gd name="connsiteY7" fmla="*/ 180474 h 426118"/>
                <a:gd name="connsiteX8" fmla="*/ 541490 w 1473937"/>
                <a:gd name="connsiteY8" fmla="*/ 240632 h 426118"/>
                <a:gd name="connsiteX9" fmla="*/ 641753 w 1473937"/>
                <a:gd name="connsiteY9" fmla="*/ 245645 h 426118"/>
                <a:gd name="connsiteX10" fmla="*/ 681858 w 1473937"/>
                <a:gd name="connsiteY10" fmla="*/ 260684 h 426118"/>
                <a:gd name="connsiteX11" fmla="*/ 787135 w 1473937"/>
                <a:gd name="connsiteY11" fmla="*/ 225592 h 426118"/>
                <a:gd name="connsiteX12" fmla="*/ 887398 w 1473937"/>
                <a:gd name="connsiteY12" fmla="*/ 225592 h 426118"/>
                <a:gd name="connsiteX13" fmla="*/ 987661 w 1473937"/>
                <a:gd name="connsiteY13" fmla="*/ 220579 h 426118"/>
                <a:gd name="connsiteX14" fmla="*/ 1082911 w 1473937"/>
                <a:gd name="connsiteY14" fmla="*/ 175460 h 426118"/>
                <a:gd name="connsiteX15" fmla="*/ 1118003 w 1473937"/>
                <a:gd name="connsiteY15" fmla="*/ 95250 h 426118"/>
                <a:gd name="connsiteX16" fmla="*/ 1168135 w 1473937"/>
                <a:gd name="connsiteY16" fmla="*/ 95250 h 426118"/>
                <a:gd name="connsiteX17" fmla="*/ 1248345 w 1473937"/>
                <a:gd name="connsiteY17" fmla="*/ 160421 h 426118"/>
                <a:gd name="connsiteX18" fmla="*/ 1343595 w 1473937"/>
                <a:gd name="connsiteY18" fmla="*/ 220579 h 426118"/>
                <a:gd name="connsiteX19" fmla="*/ 1343595 w 1473937"/>
                <a:gd name="connsiteY19" fmla="*/ 320842 h 426118"/>
                <a:gd name="connsiteX20" fmla="*/ 1373674 w 1473937"/>
                <a:gd name="connsiteY20" fmla="*/ 381000 h 426118"/>
                <a:gd name="connsiteX21" fmla="*/ 1393727 w 1473937"/>
                <a:gd name="connsiteY21" fmla="*/ 391026 h 426118"/>
                <a:gd name="connsiteX22" fmla="*/ 1473937 w 1473937"/>
                <a:gd name="connsiteY22" fmla="*/ 426118 h 426118"/>
                <a:gd name="connsiteX0" fmla="*/ 30010 w 1474246"/>
                <a:gd name="connsiteY0" fmla="*/ 0 h 370038"/>
                <a:gd name="connsiteX1" fmla="*/ 378 w 1474246"/>
                <a:gd name="connsiteY1" fmla="*/ 114367 h 370038"/>
                <a:gd name="connsiteX2" fmla="*/ 50509 w 1474246"/>
                <a:gd name="connsiteY2" fmla="*/ 209617 h 370038"/>
                <a:gd name="connsiteX3" fmla="*/ 215944 w 1474246"/>
                <a:gd name="connsiteY3" fmla="*/ 214630 h 370038"/>
                <a:gd name="connsiteX4" fmla="*/ 266075 w 1474246"/>
                <a:gd name="connsiteY4" fmla="*/ 229670 h 370038"/>
                <a:gd name="connsiteX5" fmla="*/ 316207 w 1474246"/>
                <a:gd name="connsiteY5" fmla="*/ 189565 h 370038"/>
                <a:gd name="connsiteX6" fmla="*/ 366338 w 1474246"/>
                <a:gd name="connsiteY6" fmla="*/ 204604 h 370038"/>
                <a:gd name="connsiteX7" fmla="*/ 486654 w 1474246"/>
                <a:gd name="connsiteY7" fmla="*/ 124394 h 370038"/>
                <a:gd name="connsiteX8" fmla="*/ 541799 w 1474246"/>
                <a:gd name="connsiteY8" fmla="*/ 184552 h 370038"/>
                <a:gd name="connsiteX9" fmla="*/ 642062 w 1474246"/>
                <a:gd name="connsiteY9" fmla="*/ 189565 h 370038"/>
                <a:gd name="connsiteX10" fmla="*/ 682167 w 1474246"/>
                <a:gd name="connsiteY10" fmla="*/ 204604 h 370038"/>
                <a:gd name="connsiteX11" fmla="*/ 787444 w 1474246"/>
                <a:gd name="connsiteY11" fmla="*/ 169512 h 370038"/>
                <a:gd name="connsiteX12" fmla="*/ 887707 w 1474246"/>
                <a:gd name="connsiteY12" fmla="*/ 169512 h 370038"/>
                <a:gd name="connsiteX13" fmla="*/ 987970 w 1474246"/>
                <a:gd name="connsiteY13" fmla="*/ 164499 h 370038"/>
                <a:gd name="connsiteX14" fmla="*/ 1083220 w 1474246"/>
                <a:gd name="connsiteY14" fmla="*/ 119380 h 370038"/>
                <a:gd name="connsiteX15" fmla="*/ 1118312 w 1474246"/>
                <a:gd name="connsiteY15" fmla="*/ 39170 h 370038"/>
                <a:gd name="connsiteX16" fmla="*/ 1168444 w 1474246"/>
                <a:gd name="connsiteY16" fmla="*/ 39170 h 370038"/>
                <a:gd name="connsiteX17" fmla="*/ 1248654 w 1474246"/>
                <a:gd name="connsiteY17" fmla="*/ 104341 h 370038"/>
                <a:gd name="connsiteX18" fmla="*/ 1343904 w 1474246"/>
                <a:gd name="connsiteY18" fmla="*/ 164499 h 370038"/>
                <a:gd name="connsiteX19" fmla="*/ 1343904 w 1474246"/>
                <a:gd name="connsiteY19" fmla="*/ 264762 h 370038"/>
                <a:gd name="connsiteX20" fmla="*/ 1373983 w 1474246"/>
                <a:gd name="connsiteY20" fmla="*/ 324920 h 370038"/>
                <a:gd name="connsiteX21" fmla="*/ 1394036 w 1474246"/>
                <a:gd name="connsiteY21" fmla="*/ 334946 h 370038"/>
                <a:gd name="connsiteX22" fmla="*/ 1474246 w 1474246"/>
                <a:gd name="connsiteY22" fmla="*/ 370038 h 370038"/>
                <a:gd name="connsiteX0" fmla="*/ 30010 w 1474246"/>
                <a:gd name="connsiteY0" fmla="*/ 0 h 383233"/>
                <a:gd name="connsiteX1" fmla="*/ 378 w 1474246"/>
                <a:gd name="connsiteY1" fmla="*/ 127562 h 383233"/>
                <a:gd name="connsiteX2" fmla="*/ 50509 w 1474246"/>
                <a:gd name="connsiteY2" fmla="*/ 222812 h 383233"/>
                <a:gd name="connsiteX3" fmla="*/ 215944 w 1474246"/>
                <a:gd name="connsiteY3" fmla="*/ 227825 h 383233"/>
                <a:gd name="connsiteX4" fmla="*/ 266075 w 1474246"/>
                <a:gd name="connsiteY4" fmla="*/ 242865 h 383233"/>
                <a:gd name="connsiteX5" fmla="*/ 316207 w 1474246"/>
                <a:gd name="connsiteY5" fmla="*/ 202760 h 383233"/>
                <a:gd name="connsiteX6" fmla="*/ 366338 w 1474246"/>
                <a:gd name="connsiteY6" fmla="*/ 217799 h 383233"/>
                <a:gd name="connsiteX7" fmla="*/ 486654 w 1474246"/>
                <a:gd name="connsiteY7" fmla="*/ 137589 h 383233"/>
                <a:gd name="connsiteX8" fmla="*/ 541799 w 1474246"/>
                <a:gd name="connsiteY8" fmla="*/ 197747 h 383233"/>
                <a:gd name="connsiteX9" fmla="*/ 642062 w 1474246"/>
                <a:gd name="connsiteY9" fmla="*/ 202760 h 383233"/>
                <a:gd name="connsiteX10" fmla="*/ 682167 w 1474246"/>
                <a:gd name="connsiteY10" fmla="*/ 217799 h 383233"/>
                <a:gd name="connsiteX11" fmla="*/ 787444 w 1474246"/>
                <a:gd name="connsiteY11" fmla="*/ 182707 h 383233"/>
                <a:gd name="connsiteX12" fmla="*/ 887707 w 1474246"/>
                <a:gd name="connsiteY12" fmla="*/ 182707 h 383233"/>
                <a:gd name="connsiteX13" fmla="*/ 987970 w 1474246"/>
                <a:gd name="connsiteY13" fmla="*/ 177694 h 383233"/>
                <a:gd name="connsiteX14" fmla="*/ 1083220 w 1474246"/>
                <a:gd name="connsiteY14" fmla="*/ 132575 h 383233"/>
                <a:gd name="connsiteX15" fmla="*/ 1118312 w 1474246"/>
                <a:gd name="connsiteY15" fmla="*/ 52365 h 383233"/>
                <a:gd name="connsiteX16" fmla="*/ 1168444 w 1474246"/>
                <a:gd name="connsiteY16" fmla="*/ 52365 h 383233"/>
                <a:gd name="connsiteX17" fmla="*/ 1248654 w 1474246"/>
                <a:gd name="connsiteY17" fmla="*/ 117536 h 383233"/>
                <a:gd name="connsiteX18" fmla="*/ 1343904 w 1474246"/>
                <a:gd name="connsiteY18" fmla="*/ 177694 h 383233"/>
                <a:gd name="connsiteX19" fmla="*/ 1343904 w 1474246"/>
                <a:gd name="connsiteY19" fmla="*/ 277957 h 383233"/>
                <a:gd name="connsiteX20" fmla="*/ 1373983 w 1474246"/>
                <a:gd name="connsiteY20" fmla="*/ 338115 h 383233"/>
                <a:gd name="connsiteX21" fmla="*/ 1394036 w 1474246"/>
                <a:gd name="connsiteY21" fmla="*/ 348141 h 383233"/>
                <a:gd name="connsiteX22" fmla="*/ 1474246 w 1474246"/>
                <a:gd name="connsiteY22" fmla="*/ 383233 h 38323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Lst>
              <a:rect l="l" t="t" r="r" b="b"/>
              <a:pathLst>
                <a:path w="1474246" h="383233">
                  <a:moveTo>
                    <a:pt x="30010" y="0"/>
                  </a:moveTo>
                  <a:cubicBezTo>
                    <a:pt x="17477" y="38016"/>
                    <a:pt x="-3038" y="90427"/>
                    <a:pt x="378" y="127562"/>
                  </a:cubicBezTo>
                  <a:cubicBezTo>
                    <a:pt x="3794" y="164697"/>
                    <a:pt x="14581" y="206102"/>
                    <a:pt x="50509" y="222812"/>
                  </a:cubicBezTo>
                  <a:cubicBezTo>
                    <a:pt x="86437" y="239522"/>
                    <a:pt x="180016" y="224483"/>
                    <a:pt x="215944" y="227825"/>
                  </a:cubicBezTo>
                  <a:cubicBezTo>
                    <a:pt x="251872" y="231167"/>
                    <a:pt x="249365" y="247042"/>
                    <a:pt x="266075" y="242865"/>
                  </a:cubicBezTo>
                  <a:cubicBezTo>
                    <a:pt x="282785" y="238688"/>
                    <a:pt x="299497" y="206938"/>
                    <a:pt x="316207" y="202760"/>
                  </a:cubicBezTo>
                  <a:cubicBezTo>
                    <a:pt x="332917" y="198582"/>
                    <a:pt x="337930" y="228661"/>
                    <a:pt x="366338" y="217799"/>
                  </a:cubicBezTo>
                  <a:cubicBezTo>
                    <a:pt x="394746" y="206937"/>
                    <a:pt x="457411" y="140931"/>
                    <a:pt x="486654" y="137589"/>
                  </a:cubicBezTo>
                  <a:cubicBezTo>
                    <a:pt x="515897" y="134247"/>
                    <a:pt x="515898" y="186885"/>
                    <a:pt x="541799" y="197747"/>
                  </a:cubicBezTo>
                  <a:cubicBezTo>
                    <a:pt x="567700" y="208609"/>
                    <a:pt x="618667" y="199418"/>
                    <a:pt x="642062" y="202760"/>
                  </a:cubicBezTo>
                  <a:cubicBezTo>
                    <a:pt x="665457" y="206102"/>
                    <a:pt x="657937" y="221141"/>
                    <a:pt x="682167" y="217799"/>
                  </a:cubicBezTo>
                  <a:cubicBezTo>
                    <a:pt x="706397" y="214457"/>
                    <a:pt x="753187" y="188556"/>
                    <a:pt x="787444" y="182707"/>
                  </a:cubicBezTo>
                  <a:cubicBezTo>
                    <a:pt x="821701" y="176858"/>
                    <a:pt x="854286" y="183543"/>
                    <a:pt x="887707" y="182707"/>
                  </a:cubicBezTo>
                  <a:cubicBezTo>
                    <a:pt x="921128" y="181872"/>
                    <a:pt x="955385" y="186049"/>
                    <a:pt x="987970" y="177694"/>
                  </a:cubicBezTo>
                  <a:cubicBezTo>
                    <a:pt x="1020555" y="169339"/>
                    <a:pt x="1061496" y="153463"/>
                    <a:pt x="1083220" y="132575"/>
                  </a:cubicBezTo>
                  <a:cubicBezTo>
                    <a:pt x="1104944" y="111687"/>
                    <a:pt x="1104108" y="65733"/>
                    <a:pt x="1118312" y="52365"/>
                  </a:cubicBezTo>
                  <a:cubicBezTo>
                    <a:pt x="1132516" y="38997"/>
                    <a:pt x="1146721" y="41503"/>
                    <a:pt x="1168444" y="52365"/>
                  </a:cubicBezTo>
                  <a:cubicBezTo>
                    <a:pt x="1190167" y="63227"/>
                    <a:pt x="1219411" y="96648"/>
                    <a:pt x="1248654" y="117536"/>
                  </a:cubicBezTo>
                  <a:cubicBezTo>
                    <a:pt x="1277897" y="138424"/>
                    <a:pt x="1328029" y="150957"/>
                    <a:pt x="1343904" y="177694"/>
                  </a:cubicBezTo>
                  <a:cubicBezTo>
                    <a:pt x="1359779" y="204431"/>
                    <a:pt x="1338891" y="251220"/>
                    <a:pt x="1343904" y="277957"/>
                  </a:cubicBezTo>
                  <a:cubicBezTo>
                    <a:pt x="1348917" y="304694"/>
                    <a:pt x="1365628" y="326418"/>
                    <a:pt x="1373983" y="338115"/>
                  </a:cubicBezTo>
                  <a:cubicBezTo>
                    <a:pt x="1382338" y="349812"/>
                    <a:pt x="1377326" y="340621"/>
                    <a:pt x="1394036" y="348141"/>
                  </a:cubicBezTo>
                  <a:cubicBezTo>
                    <a:pt x="1410746" y="355661"/>
                    <a:pt x="1442496" y="369447"/>
                    <a:pt x="1474246" y="383233"/>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7" name="フリーフォーム: 図形 6">
              <a:extLst>
                <a:ext uri="{FF2B5EF4-FFF2-40B4-BE49-F238E27FC236}">
                  <a16:creationId xmlns:a16="http://schemas.microsoft.com/office/drawing/2014/main" id="{00000000-0008-0000-0400-000007000000}"/>
                </a:ext>
              </a:extLst>
            </xdr:cNvPr>
            <xdr:cNvSpPr/>
          </xdr:nvSpPr>
          <xdr:spPr>
            <a:xfrm>
              <a:off x="3070169" y="3190057"/>
              <a:ext cx="1336720" cy="1322071"/>
            </a:xfrm>
            <a:custGeom>
              <a:avLst/>
              <a:gdLst>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11869 h 1318461"/>
                <a:gd name="connsiteX25" fmla="*/ 335967 w 1338599"/>
                <a:gd name="connsiteY25" fmla="*/ 787066 h 1318461"/>
                <a:gd name="connsiteX26" fmla="*/ 356020 w 1338599"/>
                <a:gd name="connsiteY26" fmla="*/ 902369 h 1318461"/>
                <a:gd name="connsiteX27" fmla="*/ 345994 w 1338599"/>
                <a:gd name="connsiteY27" fmla="*/ 1017671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335967 w 1338599"/>
                <a:gd name="connsiteY25" fmla="*/ 787066 h 1318461"/>
                <a:gd name="connsiteX26" fmla="*/ 356020 w 1338599"/>
                <a:gd name="connsiteY26" fmla="*/ 902369 h 1318461"/>
                <a:gd name="connsiteX27" fmla="*/ 345994 w 1338599"/>
                <a:gd name="connsiteY27" fmla="*/ 1017671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356020 w 1338599"/>
                <a:gd name="connsiteY26" fmla="*/ 902369 h 1318461"/>
                <a:gd name="connsiteX27" fmla="*/ 345994 w 1338599"/>
                <a:gd name="connsiteY27" fmla="*/ 1017671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345994 w 1338599"/>
                <a:gd name="connsiteY27" fmla="*/ 1017671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61559 w 1338599"/>
                <a:gd name="connsiteY27" fmla="*/ 947487 h 1318461"/>
                <a:gd name="connsiteX28" fmla="*/ 345994 w 1338599"/>
                <a:gd name="connsiteY28" fmla="*/ 1042737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61559 w 1338599"/>
                <a:gd name="connsiteY27" fmla="*/ 947487 h 1318461"/>
                <a:gd name="connsiteX28" fmla="*/ 621718 w 1338599"/>
                <a:gd name="connsiteY28" fmla="*/ 872290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401138 w 1338599"/>
                <a:gd name="connsiteY29" fmla="*/ 1102895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426204 w 1338599"/>
                <a:gd name="connsiteY30" fmla="*/ 1198145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491375 w 1338599"/>
                <a:gd name="connsiteY31" fmla="*/ 1223211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2559 w 1338599"/>
                <a:gd name="connsiteY31" fmla="*/ 827172 h 1318461"/>
                <a:gd name="connsiteX32" fmla="*/ 521454 w 1338599"/>
                <a:gd name="connsiteY32" fmla="*/ 1253290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2559 w 1338599"/>
                <a:gd name="connsiteY31" fmla="*/ 827172 h 1318461"/>
                <a:gd name="connsiteX32" fmla="*/ 1057862 w 1338599"/>
                <a:gd name="connsiteY32" fmla="*/ 812132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7572 w 1338599"/>
                <a:gd name="connsiteY31" fmla="*/ 777040 h 1318461"/>
                <a:gd name="connsiteX32" fmla="*/ 1057862 w 1338599"/>
                <a:gd name="connsiteY32" fmla="*/ 812132 h 1318461"/>
                <a:gd name="connsiteX33" fmla="*/ 606678 w 1338599"/>
                <a:gd name="connsiteY33" fmla="*/ 1213185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7572 w 1338599"/>
                <a:gd name="connsiteY31" fmla="*/ 777040 h 1318461"/>
                <a:gd name="connsiteX32" fmla="*/ 1057862 w 1338599"/>
                <a:gd name="connsiteY32" fmla="*/ 812132 h 1318461"/>
                <a:gd name="connsiteX33" fmla="*/ 1153112 w 1338599"/>
                <a:gd name="connsiteY33" fmla="*/ 862264 h 1318461"/>
                <a:gd name="connsiteX34" fmla="*/ 767099 w 1338599"/>
                <a:gd name="connsiteY34" fmla="*/ 1188119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7572 w 1338599"/>
                <a:gd name="connsiteY31" fmla="*/ 777040 h 1318461"/>
                <a:gd name="connsiteX32" fmla="*/ 1057862 w 1338599"/>
                <a:gd name="connsiteY32" fmla="*/ 812132 h 1318461"/>
                <a:gd name="connsiteX33" fmla="*/ 1153112 w 1338599"/>
                <a:gd name="connsiteY33" fmla="*/ 862264 h 1318461"/>
                <a:gd name="connsiteX34" fmla="*/ 1118020 w 1338599"/>
                <a:gd name="connsiteY34" fmla="*/ 957514 h 1318461"/>
                <a:gd name="connsiteX35" fmla="*/ 817230 w 1338599"/>
                <a:gd name="connsiteY35" fmla="*/ 1193132 h 1318461"/>
                <a:gd name="connsiteX36" fmla="*/ 887415 w 1338599"/>
                <a:gd name="connsiteY36" fmla="*/ 1173079 h 1318461"/>
                <a:gd name="connsiteX37" fmla="*/ 887415 w 1338599"/>
                <a:gd name="connsiteY37" fmla="*/ 112796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32007 w 1338599"/>
                <a:gd name="connsiteY29" fmla="*/ 772027 h 1318461"/>
                <a:gd name="connsiteX30" fmla="*/ 862349 w 1338599"/>
                <a:gd name="connsiteY30" fmla="*/ 777040 h 1318461"/>
                <a:gd name="connsiteX31" fmla="*/ 947572 w 1338599"/>
                <a:gd name="connsiteY31" fmla="*/ 777040 h 1318461"/>
                <a:gd name="connsiteX32" fmla="*/ 1057862 w 1338599"/>
                <a:gd name="connsiteY32" fmla="*/ 812132 h 1318461"/>
                <a:gd name="connsiteX33" fmla="*/ 1153112 w 1338599"/>
                <a:gd name="connsiteY33" fmla="*/ 862264 h 1318461"/>
                <a:gd name="connsiteX34" fmla="*/ 1118020 w 1338599"/>
                <a:gd name="connsiteY34" fmla="*/ 957514 h 1318461"/>
                <a:gd name="connsiteX35" fmla="*/ 817230 w 1338599"/>
                <a:gd name="connsiteY35" fmla="*/ 1193132 h 1318461"/>
                <a:gd name="connsiteX36" fmla="*/ 887415 w 1338599"/>
                <a:gd name="connsiteY36" fmla="*/ 1173079 h 1318461"/>
                <a:gd name="connsiteX37" fmla="*/ 1128047 w 1338599"/>
                <a:gd name="connsiteY37" fmla="*/ 1032711 h 1318461"/>
                <a:gd name="connsiteX38" fmla="*/ 937546 w 1338599"/>
                <a:gd name="connsiteY38" fmla="*/ 1173079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62732"/>
                <a:gd name="connsiteY0" fmla="*/ 0 h 1318461"/>
                <a:gd name="connsiteX1" fmla="*/ 466309 w 1362732"/>
                <a:gd name="connsiteY1" fmla="*/ 15040 h 1318461"/>
                <a:gd name="connsiteX2" fmla="*/ 461296 w 1362732"/>
                <a:gd name="connsiteY2" fmla="*/ 50132 h 1318461"/>
                <a:gd name="connsiteX3" fmla="*/ 386099 w 1362732"/>
                <a:gd name="connsiteY3" fmla="*/ 80211 h 1318461"/>
                <a:gd name="connsiteX4" fmla="*/ 351007 w 1362732"/>
                <a:gd name="connsiteY4" fmla="*/ 50132 h 1318461"/>
                <a:gd name="connsiteX5" fmla="*/ 376073 w 1362732"/>
                <a:gd name="connsiteY5" fmla="*/ 165435 h 1318461"/>
                <a:gd name="connsiteX6" fmla="*/ 411165 w 1362732"/>
                <a:gd name="connsiteY6" fmla="*/ 230606 h 1318461"/>
                <a:gd name="connsiteX7" fmla="*/ 356020 w 1362732"/>
                <a:gd name="connsiteY7" fmla="*/ 250658 h 1318461"/>
                <a:gd name="connsiteX8" fmla="*/ 275809 w 1362732"/>
                <a:gd name="connsiteY8" fmla="*/ 275724 h 1318461"/>
                <a:gd name="connsiteX9" fmla="*/ 265783 w 1362732"/>
                <a:gd name="connsiteY9" fmla="*/ 255671 h 1318461"/>
                <a:gd name="connsiteX10" fmla="*/ 215651 w 1362732"/>
                <a:gd name="connsiteY10" fmla="*/ 320843 h 1318461"/>
                <a:gd name="connsiteX11" fmla="*/ 155494 w 1362732"/>
                <a:gd name="connsiteY11" fmla="*/ 315829 h 1318461"/>
                <a:gd name="connsiteX12" fmla="*/ 105362 w 1362732"/>
                <a:gd name="connsiteY12" fmla="*/ 370974 h 1318461"/>
                <a:gd name="connsiteX13" fmla="*/ 65257 w 1362732"/>
                <a:gd name="connsiteY13" fmla="*/ 370974 h 1318461"/>
                <a:gd name="connsiteX14" fmla="*/ 10112 w 1362732"/>
                <a:gd name="connsiteY14" fmla="*/ 350921 h 1318461"/>
                <a:gd name="connsiteX15" fmla="*/ 5099 w 1362732"/>
                <a:gd name="connsiteY15" fmla="*/ 391027 h 1318461"/>
                <a:gd name="connsiteX16" fmla="*/ 65257 w 1362732"/>
                <a:gd name="connsiteY16" fmla="*/ 391027 h 1318461"/>
                <a:gd name="connsiteX17" fmla="*/ 140454 w 1362732"/>
                <a:gd name="connsiteY17" fmla="*/ 391027 h 1318461"/>
                <a:gd name="connsiteX18" fmla="*/ 220665 w 1362732"/>
                <a:gd name="connsiteY18" fmla="*/ 391027 h 1318461"/>
                <a:gd name="connsiteX19" fmla="*/ 275809 w 1362732"/>
                <a:gd name="connsiteY19" fmla="*/ 461211 h 1318461"/>
                <a:gd name="connsiteX20" fmla="*/ 275809 w 1362732"/>
                <a:gd name="connsiteY20" fmla="*/ 506329 h 1318461"/>
                <a:gd name="connsiteX21" fmla="*/ 255757 w 1362732"/>
                <a:gd name="connsiteY21" fmla="*/ 521369 h 1318461"/>
                <a:gd name="connsiteX22" fmla="*/ 255757 w 1362732"/>
                <a:gd name="connsiteY22" fmla="*/ 561474 h 1318461"/>
                <a:gd name="connsiteX23" fmla="*/ 320928 w 1362732"/>
                <a:gd name="connsiteY23" fmla="*/ 661737 h 1318461"/>
                <a:gd name="connsiteX24" fmla="*/ 345994 w 1362732"/>
                <a:gd name="connsiteY24" fmla="*/ 726909 h 1318461"/>
                <a:gd name="connsiteX25" fmla="*/ 436231 w 1362732"/>
                <a:gd name="connsiteY25" fmla="*/ 792079 h 1318461"/>
                <a:gd name="connsiteX26" fmla="*/ 481349 w 1362732"/>
                <a:gd name="connsiteY26" fmla="*/ 902369 h 1318461"/>
                <a:gd name="connsiteX27" fmla="*/ 546520 w 1362732"/>
                <a:gd name="connsiteY27" fmla="*/ 957513 h 1318461"/>
                <a:gd name="connsiteX28" fmla="*/ 621718 w 1362732"/>
                <a:gd name="connsiteY28" fmla="*/ 872290 h 1318461"/>
                <a:gd name="connsiteX29" fmla="*/ 732007 w 1362732"/>
                <a:gd name="connsiteY29" fmla="*/ 772027 h 1318461"/>
                <a:gd name="connsiteX30" fmla="*/ 862349 w 1362732"/>
                <a:gd name="connsiteY30" fmla="*/ 777040 h 1318461"/>
                <a:gd name="connsiteX31" fmla="*/ 947572 w 1362732"/>
                <a:gd name="connsiteY31" fmla="*/ 777040 h 1318461"/>
                <a:gd name="connsiteX32" fmla="*/ 1057862 w 1362732"/>
                <a:gd name="connsiteY32" fmla="*/ 812132 h 1318461"/>
                <a:gd name="connsiteX33" fmla="*/ 1153112 w 1362732"/>
                <a:gd name="connsiteY33" fmla="*/ 862264 h 1318461"/>
                <a:gd name="connsiteX34" fmla="*/ 1118020 w 1362732"/>
                <a:gd name="connsiteY34" fmla="*/ 957514 h 1318461"/>
                <a:gd name="connsiteX35" fmla="*/ 1358651 w 1362732"/>
                <a:gd name="connsiteY35" fmla="*/ 1012658 h 1318461"/>
                <a:gd name="connsiteX36" fmla="*/ 887415 w 1362732"/>
                <a:gd name="connsiteY36" fmla="*/ 1173079 h 1318461"/>
                <a:gd name="connsiteX37" fmla="*/ 1128047 w 1362732"/>
                <a:gd name="connsiteY37" fmla="*/ 1032711 h 1318461"/>
                <a:gd name="connsiteX38" fmla="*/ 937546 w 1362732"/>
                <a:gd name="connsiteY38" fmla="*/ 1173079 h 1318461"/>
                <a:gd name="connsiteX39" fmla="*/ 1007730 w 1362732"/>
                <a:gd name="connsiteY39" fmla="*/ 1173079 h 1318461"/>
                <a:gd name="connsiteX40" fmla="*/ 1113007 w 1362732"/>
                <a:gd name="connsiteY40" fmla="*/ 1163053 h 1318461"/>
                <a:gd name="connsiteX41" fmla="*/ 1178178 w 1362732"/>
                <a:gd name="connsiteY41" fmla="*/ 1163053 h 1318461"/>
                <a:gd name="connsiteX42" fmla="*/ 1238336 w 1362732"/>
                <a:gd name="connsiteY42" fmla="*/ 1213185 h 1318461"/>
                <a:gd name="connsiteX43" fmla="*/ 1308520 w 1362732"/>
                <a:gd name="connsiteY43" fmla="*/ 1233237 h 1318461"/>
                <a:gd name="connsiteX44" fmla="*/ 1338599 w 1362732"/>
                <a:gd name="connsiteY44" fmla="*/ 1318461 h 1318461"/>
                <a:gd name="connsiteX0" fmla="*/ 531480 w 1673349"/>
                <a:gd name="connsiteY0" fmla="*/ 0 h 1318461"/>
                <a:gd name="connsiteX1" fmla="*/ 466309 w 1673349"/>
                <a:gd name="connsiteY1" fmla="*/ 15040 h 1318461"/>
                <a:gd name="connsiteX2" fmla="*/ 461296 w 1673349"/>
                <a:gd name="connsiteY2" fmla="*/ 50132 h 1318461"/>
                <a:gd name="connsiteX3" fmla="*/ 386099 w 1673349"/>
                <a:gd name="connsiteY3" fmla="*/ 80211 h 1318461"/>
                <a:gd name="connsiteX4" fmla="*/ 351007 w 1673349"/>
                <a:gd name="connsiteY4" fmla="*/ 50132 h 1318461"/>
                <a:gd name="connsiteX5" fmla="*/ 376073 w 1673349"/>
                <a:gd name="connsiteY5" fmla="*/ 165435 h 1318461"/>
                <a:gd name="connsiteX6" fmla="*/ 411165 w 1673349"/>
                <a:gd name="connsiteY6" fmla="*/ 230606 h 1318461"/>
                <a:gd name="connsiteX7" fmla="*/ 356020 w 1673349"/>
                <a:gd name="connsiteY7" fmla="*/ 250658 h 1318461"/>
                <a:gd name="connsiteX8" fmla="*/ 275809 w 1673349"/>
                <a:gd name="connsiteY8" fmla="*/ 275724 h 1318461"/>
                <a:gd name="connsiteX9" fmla="*/ 265783 w 1673349"/>
                <a:gd name="connsiteY9" fmla="*/ 255671 h 1318461"/>
                <a:gd name="connsiteX10" fmla="*/ 215651 w 1673349"/>
                <a:gd name="connsiteY10" fmla="*/ 320843 h 1318461"/>
                <a:gd name="connsiteX11" fmla="*/ 155494 w 1673349"/>
                <a:gd name="connsiteY11" fmla="*/ 315829 h 1318461"/>
                <a:gd name="connsiteX12" fmla="*/ 105362 w 1673349"/>
                <a:gd name="connsiteY12" fmla="*/ 370974 h 1318461"/>
                <a:gd name="connsiteX13" fmla="*/ 65257 w 1673349"/>
                <a:gd name="connsiteY13" fmla="*/ 370974 h 1318461"/>
                <a:gd name="connsiteX14" fmla="*/ 10112 w 1673349"/>
                <a:gd name="connsiteY14" fmla="*/ 350921 h 1318461"/>
                <a:gd name="connsiteX15" fmla="*/ 5099 w 1673349"/>
                <a:gd name="connsiteY15" fmla="*/ 391027 h 1318461"/>
                <a:gd name="connsiteX16" fmla="*/ 65257 w 1673349"/>
                <a:gd name="connsiteY16" fmla="*/ 391027 h 1318461"/>
                <a:gd name="connsiteX17" fmla="*/ 140454 w 1673349"/>
                <a:gd name="connsiteY17" fmla="*/ 391027 h 1318461"/>
                <a:gd name="connsiteX18" fmla="*/ 220665 w 1673349"/>
                <a:gd name="connsiteY18" fmla="*/ 391027 h 1318461"/>
                <a:gd name="connsiteX19" fmla="*/ 275809 w 1673349"/>
                <a:gd name="connsiteY19" fmla="*/ 461211 h 1318461"/>
                <a:gd name="connsiteX20" fmla="*/ 275809 w 1673349"/>
                <a:gd name="connsiteY20" fmla="*/ 506329 h 1318461"/>
                <a:gd name="connsiteX21" fmla="*/ 255757 w 1673349"/>
                <a:gd name="connsiteY21" fmla="*/ 521369 h 1318461"/>
                <a:gd name="connsiteX22" fmla="*/ 255757 w 1673349"/>
                <a:gd name="connsiteY22" fmla="*/ 561474 h 1318461"/>
                <a:gd name="connsiteX23" fmla="*/ 320928 w 1673349"/>
                <a:gd name="connsiteY23" fmla="*/ 661737 h 1318461"/>
                <a:gd name="connsiteX24" fmla="*/ 345994 w 1673349"/>
                <a:gd name="connsiteY24" fmla="*/ 726909 h 1318461"/>
                <a:gd name="connsiteX25" fmla="*/ 436231 w 1673349"/>
                <a:gd name="connsiteY25" fmla="*/ 792079 h 1318461"/>
                <a:gd name="connsiteX26" fmla="*/ 481349 w 1673349"/>
                <a:gd name="connsiteY26" fmla="*/ 902369 h 1318461"/>
                <a:gd name="connsiteX27" fmla="*/ 546520 w 1673349"/>
                <a:gd name="connsiteY27" fmla="*/ 957513 h 1318461"/>
                <a:gd name="connsiteX28" fmla="*/ 621718 w 1673349"/>
                <a:gd name="connsiteY28" fmla="*/ 872290 h 1318461"/>
                <a:gd name="connsiteX29" fmla="*/ 732007 w 1673349"/>
                <a:gd name="connsiteY29" fmla="*/ 772027 h 1318461"/>
                <a:gd name="connsiteX30" fmla="*/ 862349 w 1673349"/>
                <a:gd name="connsiteY30" fmla="*/ 777040 h 1318461"/>
                <a:gd name="connsiteX31" fmla="*/ 947572 w 1673349"/>
                <a:gd name="connsiteY31" fmla="*/ 777040 h 1318461"/>
                <a:gd name="connsiteX32" fmla="*/ 1057862 w 1673349"/>
                <a:gd name="connsiteY32" fmla="*/ 812132 h 1318461"/>
                <a:gd name="connsiteX33" fmla="*/ 1153112 w 1673349"/>
                <a:gd name="connsiteY33" fmla="*/ 862264 h 1318461"/>
                <a:gd name="connsiteX34" fmla="*/ 1118020 w 1673349"/>
                <a:gd name="connsiteY34" fmla="*/ 957514 h 1318461"/>
                <a:gd name="connsiteX35" fmla="*/ 1358651 w 1673349"/>
                <a:gd name="connsiteY35" fmla="*/ 1012658 h 1318461"/>
                <a:gd name="connsiteX36" fmla="*/ 1669467 w 1673349"/>
                <a:gd name="connsiteY36" fmla="*/ 1057776 h 1318461"/>
                <a:gd name="connsiteX37" fmla="*/ 1128047 w 1673349"/>
                <a:gd name="connsiteY37" fmla="*/ 1032711 h 1318461"/>
                <a:gd name="connsiteX38" fmla="*/ 937546 w 1673349"/>
                <a:gd name="connsiteY38" fmla="*/ 1173079 h 1318461"/>
                <a:gd name="connsiteX39" fmla="*/ 1007730 w 1673349"/>
                <a:gd name="connsiteY39" fmla="*/ 1173079 h 1318461"/>
                <a:gd name="connsiteX40" fmla="*/ 1113007 w 1673349"/>
                <a:gd name="connsiteY40" fmla="*/ 1163053 h 1318461"/>
                <a:gd name="connsiteX41" fmla="*/ 1178178 w 1673349"/>
                <a:gd name="connsiteY41" fmla="*/ 1163053 h 1318461"/>
                <a:gd name="connsiteX42" fmla="*/ 1238336 w 1673349"/>
                <a:gd name="connsiteY42" fmla="*/ 1213185 h 1318461"/>
                <a:gd name="connsiteX43" fmla="*/ 1308520 w 1673349"/>
                <a:gd name="connsiteY43" fmla="*/ 1233237 h 1318461"/>
                <a:gd name="connsiteX44" fmla="*/ 1338599 w 167334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32007 w 1795239"/>
                <a:gd name="connsiteY29" fmla="*/ 772027 h 1318461"/>
                <a:gd name="connsiteX30" fmla="*/ 862349 w 1795239"/>
                <a:gd name="connsiteY30" fmla="*/ 777040 h 1318461"/>
                <a:gd name="connsiteX31" fmla="*/ 947572 w 1795239"/>
                <a:gd name="connsiteY31" fmla="*/ 777040 h 1318461"/>
                <a:gd name="connsiteX32" fmla="*/ 1057862 w 1795239"/>
                <a:gd name="connsiteY32" fmla="*/ 812132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862349 w 1795239"/>
                <a:gd name="connsiteY30" fmla="*/ 777040 h 1318461"/>
                <a:gd name="connsiteX31" fmla="*/ 947572 w 1795239"/>
                <a:gd name="connsiteY31" fmla="*/ 777040 h 1318461"/>
                <a:gd name="connsiteX32" fmla="*/ 1057862 w 1795239"/>
                <a:gd name="connsiteY32" fmla="*/ 812132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947572 w 1795239"/>
                <a:gd name="connsiteY31" fmla="*/ 777040 h 1318461"/>
                <a:gd name="connsiteX32" fmla="*/ 1057862 w 1795239"/>
                <a:gd name="connsiteY32" fmla="*/ 812132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26908 h 1318461"/>
                <a:gd name="connsiteX32" fmla="*/ 1057862 w 1795239"/>
                <a:gd name="connsiteY32" fmla="*/ 812132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26908 h 1318461"/>
                <a:gd name="connsiteX32" fmla="*/ 952585 w 1795239"/>
                <a:gd name="connsiteY32" fmla="*/ 777040 h 1318461"/>
                <a:gd name="connsiteX33" fmla="*/ 1153112 w 1795239"/>
                <a:gd name="connsiteY33" fmla="*/ 862264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26908 h 1318461"/>
                <a:gd name="connsiteX32" fmla="*/ 952585 w 1795239"/>
                <a:gd name="connsiteY32" fmla="*/ 777040 h 1318461"/>
                <a:gd name="connsiteX33" fmla="*/ 1027784 w 1795239"/>
                <a:gd name="connsiteY33" fmla="*/ 827172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952585 w 1795239"/>
                <a:gd name="connsiteY32" fmla="*/ 777040 h 1318461"/>
                <a:gd name="connsiteX33" fmla="*/ 1027784 w 1795239"/>
                <a:gd name="connsiteY33" fmla="*/ 827172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867361 w 1795239"/>
                <a:gd name="connsiteY32" fmla="*/ 736935 h 1318461"/>
                <a:gd name="connsiteX33" fmla="*/ 1027784 w 1795239"/>
                <a:gd name="connsiteY33" fmla="*/ 827172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867361 w 1795239"/>
                <a:gd name="connsiteY32" fmla="*/ 736935 h 1318461"/>
                <a:gd name="connsiteX33" fmla="*/ 952587 w 1795239"/>
                <a:gd name="connsiteY33" fmla="*/ 792080 h 1318461"/>
                <a:gd name="connsiteX34" fmla="*/ 1118020 w 1795239"/>
                <a:gd name="connsiteY34" fmla="*/ 957514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867361 w 1795239"/>
                <a:gd name="connsiteY32" fmla="*/ 736935 h 1318461"/>
                <a:gd name="connsiteX33" fmla="*/ 952587 w 1795239"/>
                <a:gd name="connsiteY33" fmla="*/ 792080 h 1318461"/>
                <a:gd name="connsiteX34" fmla="*/ 997704 w 1795239"/>
                <a:gd name="connsiteY34" fmla="*/ 777040 h 1318461"/>
                <a:gd name="connsiteX35" fmla="*/ 1358651 w 1795239"/>
                <a:gd name="connsiteY35" fmla="*/ 1012658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239"/>
                <a:gd name="connsiteY0" fmla="*/ 0 h 1318461"/>
                <a:gd name="connsiteX1" fmla="*/ 466309 w 1795239"/>
                <a:gd name="connsiteY1" fmla="*/ 15040 h 1318461"/>
                <a:gd name="connsiteX2" fmla="*/ 461296 w 1795239"/>
                <a:gd name="connsiteY2" fmla="*/ 50132 h 1318461"/>
                <a:gd name="connsiteX3" fmla="*/ 386099 w 1795239"/>
                <a:gd name="connsiteY3" fmla="*/ 80211 h 1318461"/>
                <a:gd name="connsiteX4" fmla="*/ 351007 w 1795239"/>
                <a:gd name="connsiteY4" fmla="*/ 50132 h 1318461"/>
                <a:gd name="connsiteX5" fmla="*/ 376073 w 1795239"/>
                <a:gd name="connsiteY5" fmla="*/ 165435 h 1318461"/>
                <a:gd name="connsiteX6" fmla="*/ 411165 w 1795239"/>
                <a:gd name="connsiteY6" fmla="*/ 230606 h 1318461"/>
                <a:gd name="connsiteX7" fmla="*/ 356020 w 1795239"/>
                <a:gd name="connsiteY7" fmla="*/ 250658 h 1318461"/>
                <a:gd name="connsiteX8" fmla="*/ 275809 w 1795239"/>
                <a:gd name="connsiteY8" fmla="*/ 275724 h 1318461"/>
                <a:gd name="connsiteX9" fmla="*/ 265783 w 1795239"/>
                <a:gd name="connsiteY9" fmla="*/ 255671 h 1318461"/>
                <a:gd name="connsiteX10" fmla="*/ 215651 w 1795239"/>
                <a:gd name="connsiteY10" fmla="*/ 320843 h 1318461"/>
                <a:gd name="connsiteX11" fmla="*/ 155494 w 1795239"/>
                <a:gd name="connsiteY11" fmla="*/ 315829 h 1318461"/>
                <a:gd name="connsiteX12" fmla="*/ 105362 w 1795239"/>
                <a:gd name="connsiteY12" fmla="*/ 370974 h 1318461"/>
                <a:gd name="connsiteX13" fmla="*/ 65257 w 1795239"/>
                <a:gd name="connsiteY13" fmla="*/ 370974 h 1318461"/>
                <a:gd name="connsiteX14" fmla="*/ 10112 w 1795239"/>
                <a:gd name="connsiteY14" fmla="*/ 350921 h 1318461"/>
                <a:gd name="connsiteX15" fmla="*/ 5099 w 1795239"/>
                <a:gd name="connsiteY15" fmla="*/ 391027 h 1318461"/>
                <a:gd name="connsiteX16" fmla="*/ 65257 w 1795239"/>
                <a:gd name="connsiteY16" fmla="*/ 391027 h 1318461"/>
                <a:gd name="connsiteX17" fmla="*/ 140454 w 1795239"/>
                <a:gd name="connsiteY17" fmla="*/ 391027 h 1318461"/>
                <a:gd name="connsiteX18" fmla="*/ 220665 w 1795239"/>
                <a:gd name="connsiteY18" fmla="*/ 391027 h 1318461"/>
                <a:gd name="connsiteX19" fmla="*/ 275809 w 1795239"/>
                <a:gd name="connsiteY19" fmla="*/ 461211 h 1318461"/>
                <a:gd name="connsiteX20" fmla="*/ 275809 w 1795239"/>
                <a:gd name="connsiteY20" fmla="*/ 506329 h 1318461"/>
                <a:gd name="connsiteX21" fmla="*/ 255757 w 1795239"/>
                <a:gd name="connsiteY21" fmla="*/ 521369 h 1318461"/>
                <a:gd name="connsiteX22" fmla="*/ 255757 w 1795239"/>
                <a:gd name="connsiteY22" fmla="*/ 561474 h 1318461"/>
                <a:gd name="connsiteX23" fmla="*/ 320928 w 1795239"/>
                <a:gd name="connsiteY23" fmla="*/ 661737 h 1318461"/>
                <a:gd name="connsiteX24" fmla="*/ 345994 w 1795239"/>
                <a:gd name="connsiteY24" fmla="*/ 726909 h 1318461"/>
                <a:gd name="connsiteX25" fmla="*/ 436231 w 1795239"/>
                <a:gd name="connsiteY25" fmla="*/ 792079 h 1318461"/>
                <a:gd name="connsiteX26" fmla="*/ 481349 w 1795239"/>
                <a:gd name="connsiteY26" fmla="*/ 902369 h 1318461"/>
                <a:gd name="connsiteX27" fmla="*/ 546520 w 1795239"/>
                <a:gd name="connsiteY27" fmla="*/ 957513 h 1318461"/>
                <a:gd name="connsiteX28" fmla="*/ 621718 w 1795239"/>
                <a:gd name="connsiteY28" fmla="*/ 872290 h 1318461"/>
                <a:gd name="connsiteX29" fmla="*/ 711955 w 1795239"/>
                <a:gd name="connsiteY29" fmla="*/ 812132 h 1318461"/>
                <a:gd name="connsiteX30" fmla="*/ 721981 w 1795239"/>
                <a:gd name="connsiteY30" fmla="*/ 751974 h 1318461"/>
                <a:gd name="connsiteX31" fmla="*/ 797177 w 1795239"/>
                <a:gd name="connsiteY31" fmla="*/ 746961 h 1318461"/>
                <a:gd name="connsiteX32" fmla="*/ 867361 w 1795239"/>
                <a:gd name="connsiteY32" fmla="*/ 736935 h 1318461"/>
                <a:gd name="connsiteX33" fmla="*/ 952587 w 1795239"/>
                <a:gd name="connsiteY33" fmla="*/ 792080 h 1318461"/>
                <a:gd name="connsiteX34" fmla="*/ 997704 w 1795239"/>
                <a:gd name="connsiteY34" fmla="*/ 777040 h 1318461"/>
                <a:gd name="connsiteX35" fmla="*/ 1047835 w 1795239"/>
                <a:gd name="connsiteY35" fmla="*/ 782053 h 1318461"/>
                <a:gd name="connsiteX36" fmla="*/ 1669467 w 1795239"/>
                <a:gd name="connsiteY36" fmla="*/ 1057776 h 1318461"/>
                <a:gd name="connsiteX37" fmla="*/ 1128047 w 1795239"/>
                <a:gd name="connsiteY37" fmla="*/ 1032711 h 1318461"/>
                <a:gd name="connsiteX38" fmla="*/ 1794796 w 1795239"/>
                <a:gd name="connsiteY38" fmla="*/ 1163053 h 1318461"/>
                <a:gd name="connsiteX39" fmla="*/ 1007730 w 1795239"/>
                <a:gd name="connsiteY39" fmla="*/ 1173079 h 1318461"/>
                <a:gd name="connsiteX40" fmla="*/ 1113007 w 1795239"/>
                <a:gd name="connsiteY40" fmla="*/ 1163053 h 1318461"/>
                <a:gd name="connsiteX41" fmla="*/ 1178178 w 1795239"/>
                <a:gd name="connsiteY41" fmla="*/ 1163053 h 1318461"/>
                <a:gd name="connsiteX42" fmla="*/ 1238336 w 1795239"/>
                <a:gd name="connsiteY42" fmla="*/ 1213185 h 1318461"/>
                <a:gd name="connsiteX43" fmla="*/ 1308520 w 1795239"/>
                <a:gd name="connsiteY43" fmla="*/ 1233237 h 1318461"/>
                <a:gd name="connsiteX44" fmla="*/ 1338599 w 1795239"/>
                <a:gd name="connsiteY44" fmla="*/ 1318461 h 1318461"/>
                <a:gd name="connsiteX0" fmla="*/ 531480 w 1795303"/>
                <a:gd name="connsiteY0" fmla="*/ 0 h 1318461"/>
                <a:gd name="connsiteX1" fmla="*/ 466309 w 1795303"/>
                <a:gd name="connsiteY1" fmla="*/ 15040 h 1318461"/>
                <a:gd name="connsiteX2" fmla="*/ 461296 w 1795303"/>
                <a:gd name="connsiteY2" fmla="*/ 50132 h 1318461"/>
                <a:gd name="connsiteX3" fmla="*/ 386099 w 1795303"/>
                <a:gd name="connsiteY3" fmla="*/ 80211 h 1318461"/>
                <a:gd name="connsiteX4" fmla="*/ 351007 w 1795303"/>
                <a:gd name="connsiteY4" fmla="*/ 50132 h 1318461"/>
                <a:gd name="connsiteX5" fmla="*/ 376073 w 1795303"/>
                <a:gd name="connsiteY5" fmla="*/ 165435 h 1318461"/>
                <a:gd name="connsiteX6" fmla="*/ 411165 w 1795303"/>
                <a:gd name="connsiteY6" fmla="*/ 230606 h 1318461"/>
                <a:gd name="connsiteX7" fmla="*/ 356020 w 1795303"/>
                <a:gd name="connsiteY7" fmla="*/ 250658 h 1318461"/>
                <a:gd name="connsiteX8" fmla="*/ 275809 w 1795303"/>
                <a:gd name="connsiteY8" fmla="*/ 275724 h 1318461"/>
                <a:gd name="connsiteX9" fmla="*/ 265783 w 1795303"/>
                <a:gd name="connsiteY9" fmla="*/ 255671 h 1318461"/>
                <a:gd name="connsiteX10" fmla="*/ 215651 w 1795303"/>
                <a:gd name="connsiteY10" fmla="*/ 320843 h 1318461"/>
                <a:gd name="connsiteX11" fmla="*/ 155494 w 1795303"/>
                <a:gd name="connsiteY11" fmla="*/ 315829 h 1318461"/>
                <a:gd name="connsiteX12" fmla="*/ 105362 w 1795303"/>
                <a:gd name="connsiteY12" fmla="*/ 370974 h 1318461"/>
                <a:gd name="connsiteX13" fmla="*/ 65257 w 1795303"/>
                <a:gd name="connsiteY13" fmla="*/ 370974 h 1318461"/>
                <a:gd name="connsiteX14" fmla="*/ 10112 w 1795303"/>
                <a:gd name="connsiteY14" fmla="*/ 350921 h 1318461"/>
                <a:gd name="connsiteX15" fmla="*/ 5099 w 1795303"/>
                <a:gd name="connsiteY15" fmla="*/ 391027 h 1318461"/>
                <a:gd name="connsiteX16" fmla="*/ 65257 w 1795303"/>
                <a:gd name="connsiteY16" fmla="*/ 391027 h 1318461"/>
                <a:gd name="connsiteX17" fmla="*/ 140454 w 1795303"/>
                <a:gd name="connsiteY17" fmla="*/ 391027 h 1318461"/>
                <a:gd name="connsiteX18" fmla="*/ 220665 w 1795303"/>
                <a:gd name="connsiteY18" fmla="*/ 391027 h 1318461"/>
                <a:gd name="connsiteX19" fmla="*/ 275809 w 1795303"/>
                <a:gd name="connsiteY19" fmla="*/ 461211 h 1318461"/>
                <a:gd name="connsiteX20" fmla="*/ 275809 w 1795303"/>
                <a:gd name="connsiteY20" fmla="*/ 506329 h 1318461"/>
                <a:gd name="connsiteX21" fmla="*/ 255757 w 1795303"/>
                <a:gd name="connsiteY21" fmla="*/ 521369 h 1318461"/>
                <a:gd name="connsiteX22" fmla="*/ 255757 w 1795303"/>
                <a:gd name="connsiteY22" fmla="*/ 561474 h 1318461"/>
                <a:gd name="connsiteX23" fmla="*/ 320928 w 1795303"/>
                <a:gd name="connsiteY23" fmla="*/ 661737 h 1318461"/>
                <a:gd name="connsiteX24" fmla="*/ 345994 w 1795303"/>
                <a:gd name="connsiteY24" fmla="*/ 726909 h 1318461"/>
                <a:gd name="connsiteX25" fmla="*/ 436231 w 1795303"/>
                <a:gd name="connsiteY25" fmla="*/ 792079 h 1318461"/>
                <a:gd name="connsiteX26" fmla="*/ 481349 w 1795303"/>
                <a:gd name="connsiteY26" fmla="*/ 902369 h 1318461"/>
                <a:gd name="connsiteX27" fmla="*/ 546520 w 1795303"/>
                <a:gd name="connsiteY27" fmla="*/ 957513 h 1318461"/>
                <a:gd name="connsiteX28" fmla="*/ 621718 w 1795303"/>
                <a:gd name="connsiteY28" fmla="*/ 872290 h 1318461"/>
                <a:gd name="connsiteX29" fmla="*/ 711955 w 1795303"/>
                <a:gd name="connsiteY29" fmla="*/ 812132 h 1318461"/>
                <a:gd name="connsiteX30" fmla="*/ 721981 w 1795303"/>
                <a:gd name="connsiteY30" fmla="*/ 751974 h 1318461"/>
                <a:gd name="connsiteX31" fmla="*/ 797177 w 1795303"/>
                <a:gd name="connsiteY31" fmla="*/ 746961 h 1318461"/>
                <a:gd name="connsiteX32" fmla="*/ 867361 w 1795303"/>
                <a:gd name="connsiteY32" fmla="*/ 736935 h 1318461"/>
                <a:gd name="connsiteX33" fmla="*/ 952587 w 1795303"/>
                <a:gd name="connsiteY33" fmla="*/ 792080 h 1318461"/>
                <a:gd name="connsiteX34" fmla="*/ 997704 w 1795303"/>
                <a:gd name="connsiteY34" fmla="*/ 777040 h 1318461"/>
                <a:gd name="connsiteX35" fmla="*/ 1047835 w 1795303"/>
                <a:gd name="connsiteY35" fmla="*/ 782053 h 1318461"/>
                <a:gd name="connsiteX36" fmla="*/ 1153112 w 1795303"/>
                <a:gd name="connsiteY36" fmla="*/ 837197 h 1318461"/>
                <a:gd name="connsiteX37" fmla="*/ 1128047 w 1795303"/>
                <a:gd name="connsiteY37" fmla="*/ 1032711 h 1318461"/>
                <a:gd name="connsiteX38" fmla="*/ 1794796 w 1795303"/>
                <a:gd name="connsiteY38" fmla="*/ 1163053 h 1318461"/>
                <a:gd name="connsiteX39" fmla="*/ 1007730 w 1795303"/>
                <a:gd name="connsiteY39" fmla="*/ 1173079 h 1318461"/>
                <a:gd name="connsiteX40" fmla="*/ 1113007 w 1795303"/>
                <a:gd name="connsiteY40" fmla="*/ 1163053 h 1318461"/>
                <a:gd name="connsiteX41" fmla="*/ 1178178 w 1795303"/>
                <a:gd name="connsiteY41" fmla="*/ 1163053 h 1318461"/>
                <a:gd name="connsiteX42" fmla="*/ 1238336 w 1795303"/>
                <a:gd name="connsiteY42" fmla="*/ 1213185 h 1318461"/>
                <a:gd name="connsiteX43" fmla="*/ 1308520 w 1795303"/>
                <a:gd name="connsiteY43" fmla="*/ 1233237 h 1318461"/>
                <a:gd name="connsiteX44" fmla="*/ 1338599 w 1795303"/>
                <a:gd name="connsiteY44" fmla="*/ 1318461 h 1318461"/>
                <a:gd name="connsiteX0" fmla="*/ 531480 w 1794808"/>
                <a:gd name="connsiteY0" fmla="*/ 0 h 1318461"/>
                <a:gd name="connsiteX1" fmla="*/ 466309 w 1794808"/>
                <a:gd name="connsiteY1" fmla="*/ 15040 h 1318461"/>
                <a:gd name="connsiteX2" fmla="*/ 461296 w 1794808"/>
                <a:gd name="connsiteY2" fmla="*/ 50132 h 1318461"/>
                <a:gd name="connsiteX3" fmla="*/ 386099 w 1794808"/>
                <a:gd name="connsiteY3" fmla="*/ 80211 h 1318461"/>
                <a:gd name="connsiteX4" fmla="*/ 351007 w 1794808"/>
                <a:gd name="connsiteY4" fmla="*/ 50132 h 1318461"/>
                <a:gd name="connsiteX5" fmla="*/ 376073 w 1794808"/>
                <a:gd name="connsiteY5" fmla="*/ 165435 h 1318461"/>
                <a:gd name="connsiteX6" fmla="*/ 411165 w 1794808"/>
                <a:gd name="connsiteY6" fmla="*/ 230606 h 1318461"/>
                <a:gd name="connsiteX7" fmla="*/ 356020 w 1794808"/>
                <a:gd name="connsiteY7" fmla="*/ 250658 h 1318461"/>
                <a:gd name="connsiteX8" fmla="*/ 275809 w 1794808"/>
                <a:gd name="connsiteY8" fmla="*/ 275724 h 1318461"/>
                <a:gd name="connsiteX9" fmla="*/ 265783 w 1794808"/>
                <a:gd name="connsiteY9" fmla="*/ 255671 h 1318461"/>
                <a:gd name="connsiteX10" fmla="*/ 215651 w 1794808"/>
                <a:gd name="connsiteY10" fmla="*/ 320843 h 1318461"/>
                <a:gd name="connsiteX11" fmla="*/ 155494 w 1794808"/>
                <a:gd name="connsiteY11" fmla="*/ 315829 h 1318461"/>
                <a:gd name="connsiteX12" fmla="*/ 105362 w 1794808"/>
                <a:gd name="connsiteY12" fmla="*/ 370974 h 1318461"/>
                <a:gd name="connsiteX13" fmla="*/ 65257 w 1794808"/>
                <a:gd name="connsiteY13" fmla="*/ 370974 h 1318461"/>
                <a:gd name="connsiteX14" fmla="*/ 10112 w 1794808"/>
                <a:gd name="connsiteY14" fmla="*/ 350921 h 1318461"/>
                <a:gd name="connsiteX15" fmla="*/ 5099 w 1794808"/>
                <a:gd name="connsiteY15" fmla="*/ 391027 h 1318461"/>
                <a:gd name="connsiteX16" fmla="*/ 65257 w 1794808"/>
                <a:gd name="connsiteY16" fmla="*/ 391027 h 1318461"/>
                <a:gd name="connsiteX17" fmla="*/ 140454 w 1794808"/>
                <a:gd name="connsiteY17" fmla="*/ 391027 h 1318461"/>
                <a:gd name="connsiteX18" fmla="*/ 220665 w 1794808"/>
                <a:gd name="connsiteY18" fmla="*/ 391027 h 1318461"/>
                <a:gd name="connsiteX19" fmla="*/ 275809 w 1794808"/>
                <a:gd name="connsiteY19" fmla="*/ 461211 h 1318461"/>
                <a:gd name="connsiteX20" fmla="*/ 275809 w 1794808"/>
                <a:gd name="connsiteY20" fmla="*/ 506329 h 1318461"/>
                <a:gd name="connsiteX21" fmla="*/ 255757 w 1794808"/>
                <a:gd name="connsiteY21" fmla="*/ 521369 h 1318461"/>
                <a:gd name="connsiteX22" fmla="*/ 255757 w 1794808"/>
                <a:gd name="connsiteY22" fmla="*/ 561474 h 1318461"/>
                <a:gd name="connsiteX23" fmla="*/ 320928 w 1794808"/>
                <a:gd name="connsiteY23" fmla="*/ 661737 h 1318461"/>
                <a:gd name="connsiteX24" fmla="*/ 345994 w 1794808"/>
                <a:gd name="connsiteY24" fmla="*/ 726909 h 1318461"/>
                <a:gd name="connsiteX25" fmla="*/ 436231 w 1794808"/>
                <a:gd name="connsiteY25" fmla="*/ 792079 h 1318461"/>
                <a:gd name="connsiteX26" fmla="*/ 481349 w 1794808"/>
                <a:gd name="connsiteY26" fmla="*/ 902369 h 1318461"/>
                <a:gd name="connsiteX27" fmla="*/ 546520 w 1794808"/>
                <a:gd name="connsiteY27" fmla="*/ 957513 h 1318461"/>
                <a:gd name="connsiteX28" fmla="*/ 621718 w 1794808"/>
                <a:gd name="connsiteY28" fmla="*/ 872290 h 1318461"/>
                <a:gd name="connsiteX29" fmla="*/ 711955 w 1794808"/>
                <a:gd name="connsiteY29" fmla="*/ 812132 h 1318461"/>
                <a:gd name="connsiteX30" fmla="*/ 721981 w 1794808"/>
                <a:gd name="connsiteY30" fmla="*/ 751974 h 1318461"/>
                <a:gd name="connsiteX31" fmla="*/ 797177 w 1794808"/>
                <a:gd name="connsiteY31" fmla="*/ 746961 h 1318461"/>
                <a:gd name="connsiteX32" fmla="*/ 867361 w 1794808"/>
                <a:gd name="connsiteY32" fmla="*/ 736935 h 1318461"/>
                <a:gd name="connsiteX33" fmla="*/ 952587 w 1794808"/>
                <a:gd name="connsiteY33" fmla="*/ 792080 h 1318461"/>
                <a:gd name="connsiteX34" fmla="*/ 997704 w 1794808"/>
                <a:gd name="connsiteY34" fmla="*/ 777040 h 1318461"/>
                <a:gd name="connsiteX35" fmla="*/ 1047835 w 1794808"/>
                <a:gd name="connsiteY35" fmla="*/ 782053 h 1318461"/>
                <a:gd name="connsiteX36" fmla="*/ 1153112 w 1794808"/>
                <a:gd name="connsiteY36" fmla="*/ 837197 h 1318461"/>
                <a:gd name="connsiteX37" fmla="*/ 1027784 w 1794808"/>
                <a:gd name="connsiteY37" fmla="*/ 867277 h 1318461"/>
                <a:gd name="connsiteX38" fmla="*/ 1794796 w 1794808"/>
                <a:gd name="connsiteY38" fmla="*/ 1163053 h 1318461"/>
                <a:gd name="connsiteX39" fmla="*/ 1007730 w 1794808"/>
                <a:gd name="connsiteY39" fmla="*/ 1173079 h 1318461"/>
                <a:gd name="connsiteX40" fmla="*/ 1113007 w 1794808"/>
                <a:gd name="connsiteY40" fmla="*/ 1163053 h 1318461"/>
                <a:gd name="connsiteX41" fmla="*/ 1178178 w 1794808"/>
                <a:gd name="connsiteY41" fmla="*/ 1163053 h 1318461"/>
                <a:gd name="connsiteX42" fmla="*/ 1238336 w 1794808"/>
                <a:gd name="connsiteY42" fmla="*/ 1213185 h 1318461"/>
                <a:gd name="connsiteX43" fmla="*/ 1308520 w 1794808"/>
                <a:gd name="connsiteY43" fmla="*/ 1233237 h 1318461"/>
                <a:gd name="connsiteX44" fmla="*/ 1338599 w 1794808"/>
                <a:gd name="connsiteY44" fmla="*/ 1318461 h 1318461"/>
                <a:gd name="connsiteX0" fmla="*/ 531480 w 1794935"/>
                <a:gd name="connsiteY0" fmla="*/ 0 h 1318461"/>
                <a:gd name="connsiteX1" fmla="*/ 466309 w 1794935"/>
                <a:gd name="connsiteY1" fmla="*/ 15040 h 1318461"/>
                <a:gd name="connsiteX2" fmla="*/ 461296 w 1794935"/>
                <a:gd name="connsiteY2" fmla="*/ 50132 h 1318461"/>
                <a:gd name="connsiteX3" fmla="*/ 386099 w 1794935"/>
                <a:gd name="connsiteY3" fmla="*/ 80211 h 1318461"/>
                <a:gd name="connsiteX4" fmla="*/ 351007 w 1794935"/>
                <a:gd name="connsiteY4" fmla="*/ 50132 h 1318461"/>
                <a:gd name="connsiteX5" fmla="*/ 376073 w 1794935"/>
                <a:gd name="connsiteY5" fmla="*/ 165435 h 1318461"/>
                <a:gd name="connsiteX6" fmla="*/ 411165 w 1794935"/>
                <a:gd name="connsiteY6" fmla="*/ 230606 h 1318461"/>
                <a:gd name="connsiteX7" fmla="*/ 356020 w 1794935"/>
                <a:gd name="connsiteY7" fmla="*/ 250658 h 1318461"/>
                <a:gd name="connsiteX8" fmla="*/ 275809 w 1794935"/>
                <a:gd name="connsiteY8" fmla="*/ 275724 h 1318461"/>
                <a:gd name="connsiteX9" fmla="*/ 265783 w 1794935"/>
                <a:gd name="connsiteY9" fmla="*/ 255671 h 1318461"/>
                <a:gd name="connsiteX10" fmla="*/ 215651 w 1794935"/>
                <a:gd name="connsiteY10" fmla="*/ 320843 h 1318461"/>
                <a:gd name="connsiteX11" fmla="*/ 155494 w 1794935"/>
                <a:gd name="connsiteY11" fmla="*/ 315829 h 1318461"/>
                <a:gd name="connsiteX12" fmla="*/ 105362 w 1794935"/>
                <a:gd name="connsiteY12" fmla="*/ 370974 h 1318461"/>
                <a:gd name="connsiteX13" fmla="*/ 65257 w 1794935"/>
                <a:gd name="connsiteY13" fmla="*/ 370974 h 1318461"/>
                <a:gd name="connsiteX14" fmla="*/ 10112 w 1794935"/>
                <a:gd name="connsiteY14" fmla="*/ 350921 h 1318461"/>
                <a:gd name="connsiteX15" fmla="*/ 5099 w 1794935"/>
                <a:gd name="connsiteY15" fmla="*/ 391027 h 1318461"/>
                <a:gd name="connsiteX16" fmla="*/ 65257 w 1794935"/>
                <a:gd name="connsiteY16" fmla="*/ 391027 h 1318461"/>
                <a:gd name="connsiteX17" fmla="*/ 140454 w 1794935"/>
                <a:gd name="connsiteY17" fmla="*/ 391027 h 1318461"/>
                <a:gd name="connsiteX18" fmla="*/ 220665 w 1794935"/>
                <a:gd name="connsiteY18" fmla="*/ 391027 h 1318461"/>
                <a:gd name="connsiteX19" fmla="*/ 275809 w 1794935"/>
                <a:gd name="connsiteY19" fmla="*/ 461211 h 1318461"/>
                <a:gd name="connsiteX20" fmla="*/ 275809 w 1794935"/>
                <a:gd name="connsiteY20" fmla="*/ 506329 h 1318461"/>
                <a:gd name="connsiteX21" fmla="*/ 255757 w 1794935"/>
                <a:gd name="connsiteY21" fmla="*/ 521369 h 1318461"/>
                <a:gd name="connsiteX22" fmla="*/ 255757 w 1794935"/>
                <a:gd name="connsiteY22" fmla="*/ 561474 h 1318461"/>
                <a:gd name="connsiteX23" fmla="*/ 320928 w 1794935"/>
                <a:gd name="connsiteY23" fmla="*/ 661737 h 1318461"/>
                <a:gd name="connsiteX24" fmla="*/ 345994 w 1794935"/>
                <a:gd name="connsiteY24" fmla="*/ 726909 h 1318461"/>
                <a:gd name="connsiteX25" fmla="*/ 436231 w 1794935"/>
                <a:gd name="connsiteY25" fmla="*/ 792079 h 1318461"/>
                <a:gd name="connsiteX26" fmla="*/ 481349 w 1794935"/>
                <a:gd name="connsiteY26" fmla="*/ 902369 h 1318461"/>
                <a:gd name="connsiteX27" fmla="*/ 546520 w 1794935"/>
                <a:gd name="connsiteY27" fmla="*/ 957513 h 1318461"/>
                <a:gd name="connsiteX28" fmla="*/ 621718 w 1794935"/>
                <a:gd name="connsiteY28" fmla="*/ 872290 h 1318461"/>
                <a:gd name="connsiteX29" fmla="*/ 711955 w 1794935"/>
                <a:gd name="connsiteY29" fmla="*/ 812132 h 1318461"/>
                <a:gd name="connsiteX30" fmla="*/ 721981 w 1794935"/>
                <a:gd name="connsiteY30" fmla="*/ 751974 h 1318461"/>
                <a:gd name="connsiteX31" fmla="*/ 797177 w 1794935"/>
                <a:gd name="connsiteY31" fmla="*/ 746961 h 1318461"/>
                <a:gd name="connsiteX32" fmla="*/ 867361 w 1794935"/>
                <a:gd name="connsiteY32" fmla="*/ 736935 h 1318461"/>
                <a:gd name="connsiteX33" fmla="*/ 952587 w 1794935"/>
                <a:gd name="connsiteY33" fmla="*/ 792080 h 1318461"/>
                <a:gd name="connsiteX34" fmla="*/ 997704 w 1794935"/>
                <a:gd name="connsiteY34" fmla="*/ 777040 h 1318461"/>
                <a:gd name="connsiteX35" fmla="*/ 1047835 w 1794935"/>
                <a:gd name="connsiteY35" fmla="*/ 782053 h 1318461"/>
                <a:gd name="connsiteX36" fmla="*/ 1153112 w 1794935"/>
                <a:gd name="connsiteY36" fmla="*/ 837197 h 1318461"/>
                <a:gd name="connsiteX37" fmla="*/ 1072902 w 1794935"/>
                <a:gd name="connsiteY37" fmla="*/ 902369 h 1318461"/>
                <a:gd name="connsiteX38" fmla="*/ 1794796 w 1794935"/>
                <a:gd name="connsiteY38" fmla="*/ 1163053 h 1318461"/>
                <a:gd name="connsiteX39" fmla="*/ 1007730 w 1794935"/>
                <a:gd name="connsiteY39" fmla="*/ 1173079 h 1318461"/>
                <a:gd name="connsiteX40" fmla="*/ 1113007 w 1794935"/>
                <a:gd name="connsiteY40" fmla="*/ 1163053 h 1318461"/>
                <a:gd name="connsiteX41" fmla="*/ 1178178 w 1794935"/>
                <a:gd name="connsiteY41" fmla="*/ 1163053 h 1318461"/>
                <a:gd name="connsiteX42" fmla="*/ 1238336 w 1794935"/>
                <a:gd name="connsiteY42" fmla="*/ 1213185 h 1318461"/>
                <a:gd name="connsiteX43" fmla="*/ 1308520 w 1794935"/>
                <a:gd name="connsiteY43" fmla="*/ 1233237 h 1318461"/>
                <a:gd name="connsiteX44" fmla="*/ 1338599 w 1794935"/>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47835 w 1338599"/>
                <a:gd name="connsiteY35" fmla="*/ 782053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75809 w 1338599"/>
                <a:gd name="connsiteY8" fmla="*/ 275724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215651 w 1338599"/>
                <a:gd name="connsiteY10" fmla="*/ 32084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201686 w 1338599"/>
                <a:gd name="connsiteY10" fmla="*/ 304349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391027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433912 h 1318461"/>
                <a:gd name="connsiteX19" fmla="*/ 275809 w 1338599"/>
                <a:gd name="connsiteY19" fmla="*/ 461211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391027 h 1318461"/>
                <a:gd name="connsiteX18" fmla="*/ 220665 w 1338599"/>
                <a:gd name="connsiteY18" fmla="*/ 433912 h 1318461"/>
                <a:gd name="connsiteX19" fmla="*/ 261844 w 1338599"/>
                <a:gd name="connsiteY19" fmla="*/ 477705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5362 w 1338599"/>
                <a:gd name="connsiteY12" fmla="*/ 37097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407520 h 1318461"/>
                <a:gd name="connsiteX18" fmla="*/ 220665 w 1338599"/>
                <a:gd name="connsiteY18" fmla="*/ 433912 h 1318461"/>
                <a:gd name="connsiteX19" fmla="*/ 261844 w 1338599"/>
                <a:gd name="connsiteY19" fmla="*/ 477705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98380 w 1338599"/>
                <a:gd name="connsiteY12" fmla="*/ 351181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407520 h 1318461"/>
                <a:gd name="connsiteX18" fmla="*/ 220665 w 1338599"/>
                <a:gd name="connsiteY18" fmla="*/ 433912 h 1318461"/>
                <a:gd name="connsiteX19" fmla="*/ 261844 w 1338599"/>
                <a:gd name="connsiteY19" fmla="*/ 477705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 name="connsiteX0" fmla="*/ 531480 w 1338599"/>
                <a:gd name="connsiteY0" fmla="*/ 0 h 1318461"/>
                <a:gd name="connsiteX1" fmla="*/ 466309 w 1338599"/>
                <a:gd name="connsiteY1" fmla="*/ 15040 h 1318461"/>
                <a:gd name="connsiteX2" fmla="*/ 461296 w 1338599"/>
                <a:gd name="connsiteY2" fmla="*/ 50132 h 1318461"/>
                <a:gd name="connsiteX3" fmla="*/ 386099 w 1338599"/>
                <a:gd name="connsiteY3" fmla="*/ 80211 h 1318461"/>
                <a:gd name="connsiteX4" fmla="*/ 351007 w 1338599"/>
                <a:gd name="connsiteY4" fmla="*/ 50132 h 1318461"/>
                <a:gd name="connsiteX5" fmla="*/ 376073 w 1338599"/>
                <a:gd name="connsiteY5" fmla="*/ 165435 h 1318461"/>
                <a:gd name="connsiteX6" fmla="*/ 411165 w 1338599"/>
                <a:gd name="connsiteY6" fmla="*/ 230606 h 1318461"/>
                <a:gd name="connsiteX7" fmla="*/ 356020 w 1338599"/>
                <a:gd name="connsiteY7" fmla="*/ 250658 h 1318461"/>
                <a:gd name="connsiteX8" fmla="*/ 293265 w 1338599"/>
                <a:gd name="connsiteY8" fmla="*/ 269126 h 1318461"/>
                <a:gd name="connsiteX9" fmla="*/ 265783 w 1338599"/>
                <a:gd name="connsiteY9" fmla="*/ 255671 h 1318461"/>
                <a:gd name="connsiteX10" fmla="*/ 180740 w 1338599"/>
                <a:gd name="connsiteY10" fmla="*/ 291153 h 1318461"/>
                <a:gd name="connsiteX11" fmla="*/ 155494 w 1338599"/>
                <a:gd name="connsiteY11" fmla="*/ 315829 h 1318461"/>
                <a:gd name="connsiteX12" fmla="*/ 101871 w 1338599"/>
                <a:gd name="connsiteY12" fmla="*/ 341284 h 1318461"/>
                <a:gd name="connsiteX13" fmla="*/ 65257 w 1338599"/>
                <a:gd name="connsiteY13" fmla="*/ 370974 h 1318461"/>
                <a:gd name="connsiteX14" fmla="*/ 10112 w 1338599"/>
                <a:gd name="connsiteY14" fmla="*/ 350921 h 1318461"/>
                <a:gd name="connsiteX15" fmla="*/ 5099 w 1338599"/>
                <a:gd name="connsiteY15" fmla="*/ 391027 h 1318461"/>
                <a:gd name="connsiteX16" fmla="*/ 65257 w 1338599"/>
                <a:gd name="connsiteY16" fmla="*/ 391027 h 1318461"/>
                <a:gd name="connsiteX17" fmla="*/ 140454 w 1338599"/>
                <a:gd name="connsiteY17" fmla="*/ 407520 h 1318461"/>
                <a:gd name="connsiteX18" fmla="*/ 220665 w 1338599"/>
                <a:gd name="connsiteY18" fmla="*/ 433912 h 1318461"/>
                <a:gd name="connsiteX19" fmla="*/ 261844 w 1338599"/>
                <a:gd name="connsiteY19" fmla="*/ 477705 h 1318461"/>
                <a:gd name="connsiteX20" fmla="*/ 275809 w 1338599"/>
                <a:gd name="connsiteY20" fmla="*/ 506329 h 1318461"/>
                <a:gd name="connsiteX21" fmla="*/ 255757 w 1338599"/>
                <a:gd name="connsiteY21" fmla="*/ 521369 h 1318461"/>
                <a:gd name="connsiteX22" fmla="*/ 255757 w 1338599"/>
                <a:gd name="connsiteY22" fmla="*/ 561474 h 1318461"/>
                <a:gd name="connsiteX23" fmla="*/ 320928 w 1338599"/>
                <a:gd name="connsiteY23" fmla="*/ 661737 h 1318461"/>
                <a:gd name="connsiteX24" fmla="*/ 345994 w 1338599"/>
                <a:gd name="connsiteY24" fmla="*/ 726909 h 1318461"/>
                <a:gd name="connsiteX25" fmla="*/ 436231 w 1338599"/>
                <a:gd name="connsiteY25" fmla="*/ 792079 h 1318461"/>
                <a:gd name="connsiteX26" fmla="*/ 481349 w 1338599"/>
                <a:gd name="connsiteY26" fmla="*/ 902369 h 1318461"/>
                <a:gd name="connsiteX27" fmla="*/ 546520 w 1338599"/>
                <a:gd name="connsiteY27" fmla="*/ 957513 h 1318461"/>
                <a:gd name="connsiteX28" fmla="*/ 621718 w 1338599"/>
                <a:gd name="connsiteY28" fmla="*/ 872290 h 1318461"/>
                <a:gd name="connsiteX29" fmla="*/ 711955 w 1338599"/>
                <a:gd name="connsiteY29" fmla="*/ 812132 h 1318461"/>
                <a:gd name="connsiteX30" fmla="*/ 721981 w 1338599"/>
                <a:gd name="connsiteY30" fmla="*/ 751974 h 1318461"/>
                <a:gd name="connsiteX31" fmla="*/ 797177 w 1338599"/>
                <a:gd name="connsiteY31" fmla="*/ 746961 h 1318461"/>
                <a:gd name="connsiteX32" fmla="*/ 867361 w 1338599"/>
                <a:gd name="connsiteY32" fmla="*/ 736935 h 1318461"/>
                <a:gd name="connsiteX33" fmla="*/ 952587 w 1338599"/>
                <a:gd name="connsiteY33" fmla="*/ 792080 h 1318461"/>
                <a:gd name="connsiteX34" fmla="*/ 997704 w 1338599"/>
                <a:gd name="connsiteY34" fmla="*/ 777040 h 1318461"/>
                <a:gd name="connsiteX35" fmla="*/ 1052848 w 1338599"/>
                <a:gd name="connsiteY35" fmla="*/ 822158 h 1318461"/>
                <a:gd name="connsiteX36" fmla="*/ 1153112 w 1338599"/>
                <a:gd name="connsiteY36" fmla="*/ 837197 h 1318461"/>
                <a:gd name="connsiteX37" fmla="*/ 1072902 w 1338599"/>
                <a:gd name="connsiteY37" fmla="*/ 902369 h 1318461"/>
                <a:gd name="connsiteX38" fmla="*/ 1107993 w 1338599"/>
                <a:gd name="connsiteY38" fmla="*/ 1067803 h 1318461"/>
                <a:gd name="connsiteX39" fmla="*/ 1007730 w 1338599"/>
                <a:gd name="connsiteY39" fmla="*/ 1173079 h 1318461"/>
                <a:gd name="connsiteX40" fmla="*/ 1113007 w 1338599"/>
                <a:gd name="connsiteY40" fmla="*/ 1163053 h 1318461"/>
                <a:gd name="connsiteX41" fmla="*/ 1178178 w 1338599"/>
                <a:gd name="connsiteY41" fmla="*/ 1163053 h 1318461"/>
                <a:gd name="connsiteX42" fmla="*/ 1238336 w 1338599"/>
                <a:gd name="connsiteY42" fmla="*/ 1213185 h 1318461"/>
                <a:gd name="connsiteX43" fmla="*/ 1308520 w 1338599"/>
                <a:gd name="connsiteY43" fmla="*/ 1233237 h 1318461"/>
                <a:gd name="connsiteX44" fmla="*/ 1338599 w 1338599"/>
                <a:gd name="connsiteY44" fmla="*/ 1318461 h 131846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338599" h="1318461">
                  <a:moveTo>
                    <a:pt x="531480" y="0"/>
                  </a:moveTo>
                  <a:cubicBezTo>
                    <a:pt x="504743" y="3342"/>
                    <a:pt x="478006" y="6685"/>
                    <a:pt x="466309" y="15040"/>
                  </a:cubicBezTo>
                  <a:cubicBezTo>
                    <a:pt x="454612" y="23395"/>
                    <a:pt x="474664" y="39270"/>
                    <a:pt x="461296" y="50132"/>
                  </a:cubicBezTo>
                  <a:cubicBezTo>
                    <a:pt x="447928" y="60994"/>
                    <a:pt x="404480" y="80211"/>
                    <a:pt x="386099" y="80211"/>
                  </a:cubicBezTo>
                  <a:cubicBezTo>
                    <a:pt x="367718" y="80211"/>
                    <a:pt x="352678" y="35928"/>
                    <a:pt x="351007" y="50132"/>
                  </a:cubicBezTo>
                  <a:cubicBezTo>
                    <a:pt x="349336" y="64336"/>
                    <a:pt x="366047" y="135356"/>
                    <a:pt x="376073" y="165435"/>
                  </a:cubicBezTo>
                  <a:cubicBezTo>
                    <a:pt x="386099" y="195514"/>
                    <a:pt x="414507" y="216402"/>
                    <a:pt x="411165" y="230606"/>
                  </a:cubicBezTo>
                  <a:cubicBezTo>
                    <a:pt x="407823" y="244810"/>
                    <a:pt x="375670" y="244238"/>
                    <a:pt x="356020" y="250658"/>
                  </a:cubicBezTo>
                  <a:cubicBezTo>
                    <a:pt x="336370" y="257078"/>
                    <a:pt x="308304" y="268291"/>
                    <a:pt x="293265" y="269126"/>
                  </a:cubicBezTo>
                  <a:cubicBezTo>
                    <a:pt x="278226" y="269961"/>
                    <a:pt x="284537" y="252000"/>
                    <a:pt x="265783" y="255671"/>
                  </a:cubicBezTo>
                  <a:cubicBezTo>
                    <a:pt x="247029" y="259342"/>
                    <a:pt x="199121" y="281127"/>
                    <a:pt x="180740" y="291153"/>
                  </a:cubicBezTo>
                  <a:cubicBezTo>
                    <a:pt x="162359" y="301179"/>
                    <a:pt x="168639" y="307474"/>
                    <a:pt x="155494" y="315829"/>
                  </a:cubicBezTo>
                  <a:cubicBezTo>
                    <a:pt x="142349" y="324184"/>
                    <a:pt x="116910" y="332093"/>
                    <a:pt x="101871" y="341284"/>
                  </a:cubicBezTo>
                  <a:cubicBezTo>
                    <a:pt x="86832" y="350475"/>
                    <a:pt x="80550" y="369368"/>
                    <a:pt x="65257" y="370974"/>
                  </a:cubicBezTo>
                  <a:cubicBezTo>
                    <a:pt x="49964" y="372580"/>
                    <a:pt x="20138" y="347579"/>
                    <a:pt x="10112" y="350921"/>
                  </a:cubicBezTo>
                  <a:cubicBezTo>
                    <a:pt x="86" y="354263"/>
                    <a:pt x="-4092" y="384343"/>
                    <a:pt x="5099" y="391027"/>
                  </a:cubicBezTo>
                  <a:cubicBezTo>
                    <a:pt x="14290" y="397711"/>
                    <a:pt x="65257" y="391027"/>
                    <a:pt x="65257" y="391027"/>
                  </a:cubicBezTo>
                  <a:lnTo>
                    <a:pt x="140454" y="407520"/>
                  </a:lnTo>
                  <a:cubicBezTo>
                    <a:pt x="166355" y="407520"/>
                    <a:pt x="200433" y="422215"/>
                    <a:pt x="220665" y="433912"/>
                  </a:cubicBezTo>
                  <a:cubicBezTo>
                    <a:pt x="240897" y="445609"/>
                    <a:pt x="252653" y="465636"/>
                    <a:pt x="261844" y="477705"/>
                  </a:cubicBezTo>
                  <a:cubicBezTo>
                    <a:pt x="271035" y="489774"/>
                    <a:pt x="276824" y="499052"/>
                    <a:pt x="275809" y="506329"/>
                  </a:cubicBezTo>
                  <a:cubicBezTo>
                    <a:pt x="274795" y="513606"/>
                    <a:pt x="259099" y="512178"/>
                    <a:pt x="255757" y="521369"/>
                  </a:cubicBezTo>
                  <a:cubicBezTo>
                    <a:pt x="252415" y="530560"/>
                    <a:pt x="244895" y="538079"/>
                    <a:pt x="255757" y="561474"/>
                  </a:cubicBezTo>
                  <a:cubicBezTo>
                    <a:pt x="266619" y="584869"/>
                    <a:pt x="305889" y="634165"/>
                    <a:pt x="320928" y="661737"/>
                  </a:cubicBezTo>
                  <a:cubicBezTo>
                    <a:pt x="335967" y="689309"/>
                    <a:pt x="326777" y="705185"/>
                    <a:pt x="345994" y="726909"/>
                  </a:cubicBezTo>
                  <a:cubicBezTo>
                    <a:pt x="365211" y="748633"/>
                    <a:pt x="413672" y="762836"/>
                    <a:pt x="436231" y="792079"/>
                  </a:cubicBezTo>
                  <a:cubicBezTo>
                    <a:pt x="458790" y="821322"/>
                    <a:pt x="462968" y="874797"/>
                    <a:pt x="481349" y="902369"/>
                  </a:cubicBezTo>
                  <a:cubicBezTo>
                    <a:pt x="499730" y="929941"/>
                    <a:pt x="523125" y="962526"/>
                    <a:pt x="546520" y="957513"/>
                  </a:cubicBezTo>
                  <a:cubicBezTo>
                    <a:pt x="569915" y="952500"/>
                    <a:pt x="594146" y="896520"/>
                    <a:pt x="621718" y="872290"/>
                  </a:cubicBezTo>
                  <a:cubicBezTo>
                    <a:pt x="649290" y="848060"/>
                    <a:pt x="695245" y="832185"/>
                    <a:pt x="711955" y="812132"/>
                  </a:cubicBezTo>
                  <a:cubicBezTo>
                    <a:pt x="728665" y="792079"/>
                    <a:pt x="707777" y="762836"/>
                    <a:pt x="721981" y="751974"/>
                  </a:cubicBezTo>
                  <a:cubicBezTo>
                    <a:pt x="736185" y="741112"/>
                    <a:pt x="772947" y="749468"/>
                    <a:pt x="797177" y="746961"/>
                  </a:cubicBezTo>
                  <a:cubicBezTo>
                    <a:pt x="821407" y="744455"/>
                    <a:pt x="841459" y="729415"/>
                    <a:pt x="867361" y="736935"/>
                  </a:cubicBezTo>
                  <a:cubicBezTo>
                    <a:pt x="893263" y="744455"/>
                    <a:pt x="930863" y="785396"/>
                    <a:pt x="952587" y="792080"/>
                  </a:cubicBezTo>
                  <a:cubicBezTo>
                    <a:pt x="974311" y="798764"/>
                    <a:pt x="980994" y="772027"/>
                    <a:pt x="997704" y="777040"/>
                  </a:cubicBezTo>
                  <a:cubicBezTo>
                    <a:pt x="1014414" y="782053"/>
                    <a:pt x="1026947" y="812132"/>
                    <a:pt x="1052848" y="822158"/>
                  </a:cubicBezTo>
                  <a:cubicBezTo>
                    <a:pt x="1078749" y="832184"/>
                    <a:pt x="1149770" y="823829"/>
                    <a:pt x="1153112" y="837197"/>
                  </a:cubicBezTo>
                  <a:cubicBezTo>
                    <a:pt x="1156454" y="850565"/>
                    <a:pt x="1080422" y="863935"/>
                    <a:pt x="1072902" y="902369"/>
                  </a:cubicBezTo>
                  <a:cubicBezTo>
                    <a:pt x="1065382" y="940803"/>
                    <a:pt x="1118855" y="1022685"/>
                    <a:pt x="1107993" y="1067803"/>
                  </a:cubicBezTo>
                  <a:cubicBezTo>
                    <a:pt x="1097131" y="1112921"/>
                    <a:pt x="1006894" y="1157204"/>
                    <a:pt x="1007730" y="1173079"/>
                  </a:cubicBezTo>
                  <a:cubicBezTo>
                    <a:pt x="1008566" y="1188954"/>
                    <a:pt x="1084599" y="1164724"/>
                    <a:pt x="1113007" y="1163053"/>
                  </a:cubicBezTo>
                  <a:cubicBezTo>
                    <a:pt x="1141415" y="1161382"/>
                    <a:pt x="1157290" y="1154698"/>
                    <a:pt x="1178178" y="1163053"/>
                  </a:cubicBezTo>
                  <a:cubicBezTo>
                    <a:pt x="1199066" y="1171408"/>
                    <a:pt x="1216612" y="1201488"/>
                    <a:pt x="1238336" y="1213185"/>
                  </a:cubicBezTo>
                  <a:cubicBezTo>
                    <a:pt x="1260060" y="1224882"/>
                    <a:pt x="1291810" y="1215691"/>
                    <a:pt x="1308520" y="1233237"/>
                  </a:cubicBezTo>
                  <a:cubicBezTo>
                    <a:pt x="1325230" y="1250783"/>
                    <a:pt x="1331914" y="1284622"/>
                    <a:pt x="1338599" y="1318461"/>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8" name="フリーフォーム: 図形 7">
              <a:extLst>
                <a:ext uri="{FF2B5EF4-FFF2-40B4-BE49-F238E27FC236}">
                  <a16:creationId xmlns:a16="http://schemas.microsoft.com/office/drawing/2014/main" id="{00000000-0008-0000-0400-000008000000}"/>
                </a:ext>
              </a:extLst>
            </xdr:cNvPr>
            <xdr:cNvSpPr/>
          </xdr:nvSpPr>
          <xdr:spPr>
            <a:xfrm>
              <a:off x="2734843" y="3677667"/>
              <a:ext cx="635777" cy="277926"/>
            </a:xfrm>
            <a:custGeom>
              <a:avLst/>
              <a:gdLst>
                <a:gd name="connsiteX0" fmla="*/ 0 w 636671"/>
                <a:gd name="connsiteY0" fmla="*/ 0 h 277167"/>
                <a:gd name="connsiteX1" fmla="*/ 75197 w 636671"/>
                <a:gd name="connsiteY1" fmla="*/ 45118 h 277167"/>
                <a:gd name="connsiteX2" fmla="*/ 125329 w 636671"/>
                <a:gd name="connsiteY2" fmla="*/ 5013 h 277167"/>
                <a:gd name="connsiteX3" fmla="*/ 230605 w 636671"/>
                <a:gd name="connsiteY3" fmla="*/ 80210 h 277167"/>
                <a:gd name="connsiteX4" fmla="*/ 370974 w 636671"/>
                <a:gd name="connsiteY4" fmla="*/ 135355 h 277167"/>
                <a:gd name="connsiteX5" fmla="*/ 456197 w 636671"/>
                <a:gd name="connsiteY5" fmla="*/ 175460 h 277167"/>
                <a:gd name="connsiteX6" fmla="*/ 506329 w 636671"/>
                <a:gd name="connsiteY6" fmla="*/ 255671 h 277167"/>
                <a:gd name="connsiteX7" fmla="*/ 516355 w 636671"/>
                <a:gd name="connsiteY7" fmla="*/ 275723 h 277167"/>
                <a:gd name="connsiteX8" fmla="*/ 561474 w 636671"/>
                <a:gd name="connsiteY8" fmla="*/ 225592 h 277167"/>
                <a:gd name="connsiteX9" fmla="*/ 636671 w 636671"/>
                <a:gd name="connsiteY9" fmla="*/ 240631 h 277167"/>
                <a:gd name="connsiteX10" fmla="*/ 636671 w 636671"/>
                <a:gd name="connsiteY10" fmla="*/ 240631 h 277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636671" h="277167">
                  <a:moveTo>
                    <a:pt x="0" y="0"/>
                  </a:moveTo>
                  <a:cubicBezTo>
                    <a:pt x="27154" y="22141"/>
                    <a:pt x="54309" y="44283"/>
                    <a:pt x="75197" y="45118"/>
                  </a:cubicBezTo>
                  <a:cubicBezTo>
                    <a:pt x="96085" y="45953"/>
                    <a:pt x="99428" y="-836"/>
                    <a:pt x="125329" y="5013"/>
                  </a:cubicBezTo>
                  <a:cubicBezTo>
                    <a:pt x="151230" y="10862"/>
                    <a:pt x="189664" y="58486"/>
                    <a:pt x="230605" y="80210"/>
                  </a:cubicBezTo>
                  <a:cubicBezTo>
                    <a:pt x="271546" y="101934"/>
                    <a:pt x="333375" y="119480"/>
                    <a:pt x="370974" y="135355"/>
                  </a:cubicBezTo>
                  <a:cubicBezTo>
                    <a:pt x="408573" y="151230"/>
                    <a:pt x="433638" y="155407"/>
                    <a:pt x="456197" y="175460"/>
                  </a:cubicBezTo>
                  <a:cubicBezTo>
                    <a:pt x="478756" y="195513"/>
                    <a:pt x="506329" y="255671"/>
                    <a:pt x="506329" y="255671"/>
                  </a:cubicBezTo>
                  <a:cubicBezTo>
                    <a:pt x="516355" y="272381"/>
                    <a:pt x="507164" y="280736"/>
                    <a:pt x="516355" y="275723"/>
                  </a:cubicBezTo>
                  <a:cubicBezTo>
                    <a:pt x="525546" y="270710"/>
                    <a:pt x="541421" y="231441"/>
                    <a:pt x="561474" y="225592"/>
                  </a:cubicBezTo>
                  <a:cubicBezTo>
                    <a:pt x="581527" y="219743"/>
                    <a:pt x="636671" y="240631"/>
                    <a:pt x="636671" y="240631"/>
                  </a:cubicBezTo>
                  <a:lnTo>
                    <a:pt x="636671" y="240631"/>
                  </a:ln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9" name="フリーフォーム: 図形 8">
              <a:extLst>
                <a:ext uri="{FF2B5EF4-FFF2-40B4-BE49-F238E27FC236}">
                  <a16:creationId xmlns:a16="http://schemas.microsoft.com/office/drawing/2014/main" id="{00000000-0008-0000-0400-000009000000}"/>
                </a:ext>
              </a:extLst>
            </xdr:cNvPr>
            <xdr:cNvSpPr/>
          </xdr:nvSpPr>
          <xdr:spPr>
            <a:xfrm>
              <a:off x="2033987" y="4089872"/>
              <a:ext cx="250306" cy="296586"/>
            </a:xfrm>
            <a:custGeom>
              <a:avLst/>
              <a:gdLst>
                <a:gd name="connsiteX0" fmla="*/ 0 w 185487"/>
                <a:gd name="connsiteY0" fmla="*/ 0 h 270710"/>
                <a:gd name="connsiteX1" fmla="*/ 60158 w 185487"/>
                <a:gd name="connsiteY1" fmla="*/ 65171 h 270710"/>
                <a:gd name="connsiteX2" fmla="*/ 60158 w 185487"/>
                <a:gd name="connsiteY2" fmla="*/ 105276 h 270710"/>
                <a:gd name="connsiteX3" fmla="*/ 115303 w 185487"/>
                <a:gd name="connsiteY3" fmla="*/ 165434 h 270710"/>
                <a:gd name="connsiteX4" fmla="*/ 140369 w 185487"/>
                <a:gd name="connsiteY4" fmla="*/ 240631 h 270710"/>
                <a:gd name="connsiteX5" fmla="*/ 185487 w 185487"/>
                <a:gd name="connsiteY5" fmla="*/ 270710 h 27071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85487" h="270710">
                  <a:moveTo>
                    <a:pt x="0" y="0"/>
                  </a:moveTo>
                  <a:cubicBezTo>
                    <a:pt x="25066" y="23812"/>
                    <a:pt x="50132" y="47625"/>
                    <a:pt x="60158" y="65171"/>
                  </a:cubicBezTo>
                  <a:cubicBezTo>
                    <a:pt x="70184" y="82717"/>
                    <a:pt x="50967" y="88566"/>
                    <a:pt x="60158" y="105276"/>
                  </a:cubicBezTo>
                  <a:cubicBezTo>
                    <a:pt x="69349" y="121986"/>
                    <a:pt x="101935" y="142875"/>
                    <a:pt x="115303" y="165434"/>
                  </a:cubicBezTo>
                  <a:cubicBezTo>
                    <a:pt x="128672" y="187993"/>
                    <a:pt x="128672" y="223085"/>
                    <a:pt x="140369" y="240631"/>
                  </a:cubicBezTo>
                  <a:cubicBezTo>
                    <a:pt x="152066" y="258177"/>
                    <a:pt x="168776" y="264443"/>
                    <a:pt x="185487" y="270710"/>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10" name="フリーフォーム: 図形 9">
              <a:extLst>
                <a:ext uri="{FF2B5EF4-FFF2-40B4-BE49-F238E27FC236}">
                  <a16:creationId xmlns:a16="http://schemas.microsoft.com/office/drawing/2014/main" id="{00000000-0008-0000-0400-00000A000000}"/>
                </a:ext>
              </a:extLst>
            </xdr:cNvPr>
            <xdr:cNvSpPr/>
          </xdr:nvSpPr>
          <xdr:spPr>
            <a:xfrm>
              <a:off x="2865002" y="4135113"/>
              <a:ext cx="1181444" cy="323466"/>
            </a:xfrm>
            <a:custGeom>
              <a:avLst/>
              <a:gdLst>
                <a:gd name="connsiteX0" fmla="*/ 0 w 1183105"/>
                <a:gd name="connsiteY0" fmla="*/ 0 h 323209"/>
                <a:gd name="connsiteX1" fmla="*/ 55145 w 1183105"/>
                <a:gd name="connsiteY1" fmla="*/ 75197 h 323209"/>
                <a:gd name="connsiteX2" fmla="*/ 135355 w 1183105"/>
                <a:gd name="connsiteY2" fmla="*/ 135355 h 323209"/>
                <a:gd name="connsiteX3" fmla="*/ 210553 w 1183105"/>
                <a:gd name="connsiteY3" fmla="*/ 205540 h 323209"/>
                <a:gd name="connsiteX4" fmla="*/ 260684 w 1183105"/>
                <a:gd name="connsiteY4" fmla="*/ 195513 h 323209"/>
                <a:gd name="connsiteX5" fmla="*/ 290763 w 1183105"/>
                <a:gd name="connsiteY5" fmla="*/ 210553 h 323209"/>
                <a:gd name="connsiteX6" fmla="*/ 270711 w 1183105"/>
                <a:gd name="connsiteY6" fmla="*/ 245645 h 323209"/>
                <a:gd name="connsiteX7" fmla="*/ 315829 w 1183105"/>
                <a:gd name="connsiteY7" fmla="*/ 320842 h 323209"/>
                <a:gd name="connsiteX8" fmla="*/ 375987 w 1183105"/>
                <a:gd name="connsiteY8" fmla="*/ 305803 h 323209"/>
                <a:gd name="connsiteX9" fmla="*/ 401053 w 1183105"/>
                <a:gd name="connsiteY9" fmla="*/ 320842 h 323209"/>
                <a:gd name="connsiteX10" fmla="*/ 451184 w 1183105"/>
                <a:gd name="connsiteY10" fmla="*/ 260684 h 323209"/>
                <a:gd name="connsiteX11" fmla="*/ 471237 w 1183105"/>
                <a:gd name="connsiteY11" fmla="*/ 225592 h 323209"/>
                <a:gd name="connsiteX12" fmla="*/ 501316 w 1183105"/>
                <a:gd name="connsiteY12" fmla="*/ 225592 h 323209"/>
                <a:gd name="connsiteX13" fmla="*/ 556461 w 1183105"/>
                <a:gd name="connsiteY13" fmla="*/ 165434 h 323209"/>
                <a:gd name="connsiteX14" fmla="*/ 576513 w 1183105"/>
                <a:gd name="connsiteY14" fmla="*/ 135355 h 323209"/>
                <a:gd name="connsiteX15" fmla="*/ 616619 w 1183105"/>
                <a:gd name="connsiteY15" fmla="*/ 170447 h 323209"/>
                <a:gd name="connsiteX16" fmla="*/ 621632 w 1183105"/>
                <a:gd name="connsiteY16" fmla="*/ 235619 h 323209"/>
                <a:gd name="connsiteX17" fmla="*/ 666750 w 1183105"/>
                <a:gd name="connsiteY17" fmla="*/ 280737 h 323209"/>
                <a:gd name="connsiteX18" fmla="*/ 696829 w 1183105"/>
                <a:gd name="connsiteY18" fmla="*/ 280737 h 323209"/>
                <a:gd name="connsiteX19" fmla="*/ 726908 w 1183105"/>
                <a:gd name="connsiteY19" fmla="*/ 310816 h 323209"/>
                <a:gd name="connsiteX20" fmla="*/ 787066 w 1183105"/>
                <a:gd name="connsiteY20" fmla="*/ 265697 h 323209"/>
                <a:gd name="connsiteX21" fmla="*/ 847224 w 1183105"/>
                <a:gd name="connsiteY21" fmla="*/ 250658 h 323209"/>
                <a:gd name="connsiteX22" fmla="*/ 977566 w 1183105"/>
                <a:gd name="connsiteY22" fmla="*/ 245645 h 323209"/>
                <a:gd name="connsiteX23" fmla="*/ 1002632 w 1183105"/>
                <a:gd name="connsiteY23" fmla="*/ 260684 h 323209"/>
                <a:gd name="connsiteX24" fmla="*/ 1067803 w 1183105"/>
                <a:gd name="connsiteY24" fmla="*/ 235619 h 323209"/>
                <a:gd name="connsiteX25" fmla="*/ 1072816 w 1183105"/>
                <a:gd name="connsiteY25" fmla="*/ 195513 h 323209"/>
                <a:gd name="connsiteX26" fmla="*/ 1122948 w 1183105"/>
                <a:gd name="connsiteY26" fmla="*/ 210553 h 323209"/>
                <a:gd name="connsiteX27" fmla="*/ 1158040 w 1183105"/>
                <a:gd name="connsiteY27" fmla="*/ 245645 h 323209"/>
                <a:gd name="connsiteX28" fmla="*/ 1183105 w 1183105"/>
                <a:gd name="connsiteY28" fmla="*/ 225592 h 323209"/>
                <a:gd name="connsiteX0" fmla="*/ 0 w 1183105"/>
                <a:gd name="connsiteY0" fmla="*/ 0 h 323511"/>
                <a:gd name="connsiteX1" fmla="*/ 55145 w 1183105"/>
                <a:gd name="connsiteY1" fmla="*/ 75197 h 323511"/>
                <a:gd name="connsiteX2" fmla="*/ 135355 w 1183105"/>
                <a:gd name="connsiteY2" fmla="*/ 135355 h 323511"/>
                <a:gd name="connsiteX3" fmla="*/ 210553 w 1183105"/>
                <a:gd name="connsiteY3" fmla="*/ 205540 h 323511"/>
                <a:gd name="connsiteX4" fmla="*/ 260684 w 1183105"/>
                <a:gd name="connsiteY4" fmla="*/ 195513 h 323511"/>
                <a:gd name="connsiteX5" fmla="*/ 290763 w 1183105"/>
                <a:gd name="connsiteY5" fmla="*/ 210553 h 323511"/>
                <a:gd name="connsiteX6" fmla="*/ 288874 w 1183105"/>
                <a:gd name="connsiteY6" fmla="*/ 240479 h 323511"/>
                <a:gd name="connsiteX7" fmla="*/ 315829 w 1183105"/>
                <a:gd name="connsiteY7" fmla="*/ 320842 h 323511"/>
                <a:gd name="connsiteX8" fmla="*/ 375987 w 1183105"/>
                <a:gd name="connsiteY8" fmla="*/ 305803 h 323511"/>
                <a:gd name="connsiteX9" fmla="*/ 401053 w 1183105"/>
                <a:gd name="connsiteY9" fmla="*/ 320842 h 323511"/>
                <a:gd name="connsiteX10" fmla="*/ 451184 w 1183105"/>
                <a:gd name="connsiteY10" fmla="*/ 260684 h 323511"/>
                <a:gd name="connsiteX11" fmla="*/ 471237 w 1183105"/>
                <a:gd name="connsiteY11" fmla="*/ 225592 h 323511"/>
                <a:gd name="connsiteX12" fmla="*/ 501316 w 1183105"/>
                <a:gd name="connsiteY12" fmla="*/ 225592 h 323511"/>
                <a:gd name="connsiteX13" fmla="*/ 556461 w 1183105"/>
                <a:gd name="connsiteY13" fmla="*/ 165434 h 323511"/>
                <a:gd name="connsiteX14" fmla="*/ 576513 w 1183105"/>
                <a:gd name="connsiteY14" fmla="*/ 135355 h 323511"/>
                <a:gd name="connsiteX15" fmla="*/ 616619 w 1183105"/>
                <a:gd name="connsiteY15" fmla="*/ 170447 h 323511"/>
                <a:gd name="connsiteX16" fmla="*/ 621632 w 1183105"/>
                <a:gd name="connsiteY16" fmla="*/ 235619 h 323511"/>
                <a:gd name="connsiteX17" fmla="*/ 666750 w 1183105"/>
                <a:gd name="connsiteY17" fmla="*/ 280737 h 323511"/>
                <a:gd name="connsiteX18" fmla="*/ 696829 w 1183105"/>
                <a:gd name="connsiteY18" fmla="*/ 280737 h 323511"/>
                <a:gd name="connsiteX19" fmla="*/ 726908 w 1183105"/>
                <a:gd name="connsiteY19" fmla="*/ 310816 h 323511"/>
                <a:gd name="connsiteX20" fmla="*/ 787066 w 1183105"/>
                <a:gd name="connsiteY20" fmla="*/ 265697 h 323511"/>
                <a:gd name="connsiteX21" fmla="*/ 847224 w 1183105"/>
                <a:gd name="connsiteY21" fmla="*/ 250658 h 323511"/>
                <a:gd name="connsiteX22" fmla="*/ 977566 w 1183105"/>
                <a:gd name="connsiteY22" fmla="*/ 245645 h 323511"/>
                <a:gd name="connsiteX23" fmla="*/ 1002632 w 1183105"/>
                <a:gd name="connsiteY23" fmla="*/ 260684 h 323511"/>
                <a:gd name="connsiteX24" fmla="*/ 1067803 w 1183105"/>
                <a:gd name="connsiteY24" fmla="*/ 235619 h 323511"/>
                <a:gd name="connsiteX25" fmla="*/ 1072816 w 1183105"/>
                <a:gd name="connsiteY25" fmla="*/ 195513 h 323511"/>
                <a:gd name="connsiteX26" fmla="*/ 1122948 w 1183105"/>
                <a:gd name="connsiteY26" fmla="*/ 210553 h 323511"/>
                <a:gd name="connsiteX27" fmla="*/ 1158040 w 1183105"/>
                <a:gd name="connsiteY27" fmla="*/ 245645 h 323511"/>
                <a:gd name="connsiteX28" fmla="*/ 1183105 w 1183105"/>
                <a:gd name="connsiteY28" fmla="*/ 225592 h 323511"/>
                <a:gd name="connsiteX0" fmla="*/ 0 w 1183105"/>
                <a:gd name="connsiteY0" fmla="*/ 0 h 322584"/>
                <a:gd name="connsiteX1" fmla="*/ 55145 w 1183105"/>
                <a:gd name="connsiteY1" fmla="*/ 75197 h 322584"/>
                <a:gd name="connsiteX2" fmla="*/ 135355 w 1183105"/>
                <a:gd name="connsiteY2" fmla="*/ 135355 h 322584"/>
                <a:gd name="connsiteX3" fmla="*/ 210553 w 1183105"/>
                <a:gd name="connsiteY3" fmla="*/ 205540 h 322584"/>
                <a:gd name="connsiteX4" fmla="*/ 260684 w 1183105"/>
                <a:gd name="connsiteY4" fmla="*/ 195513 h 322584"/>
                <a:gd name="connsiteX5" fmla="*/ 290763 w 1183105"/>
                <a:gd name="connsiteY5" fmla="*/ 210553 h 322584"/>
                <a:gd name="connsiteX6" fmla="*/ 288874 w 1183105"/>
                <a:gd name="connsiteY6" fmla="*/ 240479 h 322584"/>
                <a:gd name="connsiteX7" fmla="*/ 320294 w 1183105"/>
                <a:gd name="connsiteY7" fmla="*/ 299858 h 322584"/>
                <a:gd name="connsiteX8" fmla="*/ 375987 w 1183105"/>
                <a:gd name="connsiteY8" fmla="*/ 305803 h 322584"/>
                <a:gd name="connsiteX9" fmla="*/ 401053 w 1183105"/>
                <a:gd name="connsiteY9" fmla="*/ 320842 h 322584"/>
                <a:gd name="connsiteX10" fmla="*/ 451184 w 1183105"/>
                <a:gd name="connsiteY10" fmla="*/ 260684 h 322584"/>
                <a:gd name="connsiteX11" fmla="*/ 471237 w 1183105"/>
                <a:gd name="connsiteY11" fmla="*/ 225592 h 322584"/>
                <a:gd name="connsiteX12" fmla="*/ 501316 w 1183105"/>
                <a:gd name="connsiteY12" fmla="*/ 225592 h 322584"/>
                <a:gd name="connsiteX13" fmla="*/ 556461 w 1183105"/>
                <a:gd name="connsiteY13" fmla="*/ 165434 h 322584"/>
                <a:gd name="connsiteX14" fmla="*/ 576513 w 1183105"/>
                <a:gd name="connsiteY14" fmla="*/ 135355 h 322584"/>
                <a:gd name="connsiteX15" fmla="*/ 616619 w 1183105"/>
                <a:gd name="connsiteY15" fmla="*/ 170447 h 322584"/>
                <a:gd name="connsiteX16" fmla="*/ 621632 w 1183105"/>
                <a:gd name="connsiteY16" fmla="*/ 235619 h 322584"/>
                <a:gd name="connsiteX17" fmla="*/ 666750 w 1183105"/>
                <a:gd name="connsiteY17" fmla="*/ 280737 h 322584"/>
                <a:gd name="connsiteX18" fmla="*/ 696829 w 1183105"/>
                <a:gd name="connsiteY18" fmla="*/ 280737 h 322584"/>
                <a:gd name="connsiteX19" fmla="*/ 726908 w 1183105"/>
                <a:gd name="connsiteY19" fmla="*/ 310816 h 322584"/>
                <a:gd name="connsiteX20" fmla="*/ 787066 w 1183105"/>
                <a:gd name="connsiteY20" fmla="*/ 265697 h 322584"/>
                <a:gd name="connsiteX21" fmla="*/ 847224 w 1183105"/>
                <a:gd name="connsiteY21" fmla="*/ 250658 h 322584"/>
                <a:gd name="connsiteX22" fmla="*/ 977566 w 1183105"/>
                <a:gd name="connsiteY22" fmla="*/ 245645 h 322584"/>
                <a:gd name="connsiteX23" fmla="*/ 1002632 w 1183105"/>
                <a:gd name="connsiteY23" fmla="*/ 260684 h 322584"/>
                <a:gd name="connsiteX24" fmla="*/ 1067803 w 1183105"/>
                <a:gd name="connsiteY24" fmla="*/ 235619 h 322584"/>
                <a:gd name="connsiteX25" fmla="*/ 1072816 w 1183105"/>
                <a:gd name="connsiteY25" fmla="*/ 195513 h 322584"/>
                <a:gd name="connsiteX26" fmla="*/ 1122948 w 1183105"/>
                <a:gd name="connsiteY26" fmla="*/ 210553 h 322584"/>
                <a:gd name="connsiteX27" fmla="*/ 1158040 w 1183105"/>
                <a:gd name="connsiteY27" fmla="*/ 245645 h 322584"/>
                <a:gd name="connsiteX28" fmla="*/ 1183105 w 1183105"/>
                <a:gd name="connsiteY28" fmla="*/ 225592 h 322584"/>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1183105" h="322584">
                  <a:moveTo>
                    <a:pt x="0" y="0"/>
                  </a:moveTo>
                  <a:cubicBezTo>
                    <a:pt x="16293" y="26319"/>
                    <a:pt x="32586" y="52638"/>
                    <a:pt x="55145" y="75197"/>
                  </a:cubicBezTo>
                  <a:cubicBezTo>
                    <a:pt x="77704" y="97756"/>
                    <a:pt x="109454" y="113631"/>
                    <a:pt x="135355" y="135355"/>
                  </a:cubicBezTo>
                  <a:cubicBezTo>
                    <a:pt x="161256" y="157079"/>
                    <a:pt x="189665" y="195514"/>
                    <a:pt x="210553" y="205540"/>
                  </a:cubicBezTo>
                  <a:cubicBezTo>
                    <a:pt x="231441" y="215566"/>
                    <a:pt x="247316" y="194678"/>
                    <a:pt x="260684" y="195513"/>
                  </a:cubicBezTo>
                  <a:cubicBezTo>
                    <a:pt x="274052" y="196349"/>
                    <a:pt x="286065" y="203059"/>
                    <a:pt x="290763" y="210553"/>
                  </a:cubicBezTo>
                  <a:cubicBezTo>
                    <a:pt x="295461" y="218047"/>
                    <a:pt x="283952" y="225595"/>
                    <a:pt x="288874" y="240479"/>
                  </a:cubicBezTo>
                  <a:cubicBezTo>
                    <a:pt x="293796" y="255363"/>
                    <a:pt x="305775" y="288971"/>
                    <a:pt x="320294" y="299858"/>
                  </a:cubicBezTo>
                  <a:cubicBezTo>
                    <a:pt x="334813" y="310745"/>
                    <a:pt x="362527" y="302306"/>
                    <a:pt x="375987" y="305803"/>
                  </a:cubicBezTo>
                  <a:cubicBezTo>
                    <a:pt x="389447" y="309300"/>
                    <a:pt x="388520" y="328362"/>
                    <a:pt x="401053" y="320842"/>
                  </a:cubicBezTo>
                  <a:cubicBezTo>
                    <a:pt x="413586" y="313322"/>
                    <a:pt x="439487" y="276559"/>
                    <a:pt x="451184" y="260684"/>
                  </a:cubicBezTo>
                  <a:cubicBezTo>
                    <a:pt x="462881" y="244809"/>
                    <a:pt x="462882" y="231441"/>
                    <a:pt x="471237" y="225592"/>
                  </a:cubicBezTo>
                  <a:cubicBezTo>
                    <a:pt x="479592" y="219743"/>
                    <a:pt x="487112" y="235618"/>
                    <a:pt x="501316" y="225592"/>
                  </a:cubicBezTo>
                  <a:cubicBezTo>
                    <a:pt x="515520" y="215566"/>
                    <a:pt x="543928" y="180474"/>
                    <a:pt x="556461" y="165434"/>
                  </a:cubicBezTo>
                  <a:cubicBezTo>
                    <a:pt x="568994" y="150395"/>
                    <a:pt x="566487" y="134520"/>
                    <a:pt x="576513" y="135355"/>
                  </a:cubicBezTo>
                  <a:cubicBezTo>
                    <a:pt x="586539" y="136191"/>
                    <a:pt x="609099" y="153736"/>
                    <a:pt x="616619" y="170447"/>
                  </a:cubicBezTo>
                  <a:cubicBezTo>
                    <a:pt x="624139" y="187158"/>
                    <a:pt x="613277" y="217237"/>
                    <a:pt x="621632" y="235619"/>
                  </a:cubicBezTo>
                  <a:cubicBezTo>
                    <a:pt x="629987" y="254001"/>
                    <a:pt x="654217" y="273217"/>
                    <a:pt x="666750" y="280737"/>
                  </a:cubicBezTo>
                  <a:cubicBezTo>
                    <a:pt x="679283" y="288257"/>
                    <a:pt x="686803" y="275724"/>
                    <a:pt x="696829" y="280737"/>
                  </a:cubicBezTo>
                  <a:cubicBezTo>
                    <a:pt x="706855" y="285750"/>
                    <a:pt x="711869" y="313323"/>
                    <a:pt x="726908" y="310816"/>
                  </a:cubicBezTo>
                  <a:cubicBezTo>
                    <a:pt x="741948" y="308309"/>
                    <a:pt x="767013" y="275723"/>
                    <a:pt x="787066" y="265697"/>
                  </a:cubicBezTo>
                  <a:cubicBezTo>
                    <a:pt x="807119" y="255671"/>
                    <a:pt x="815474" y="254000"/>
                    <a:pt x="847224" y="250658"/>
                  </a:cubicBezTo>
                  <a:cubicBezTo>
                    <a:pt x="878974" y="247316"/>
                    <a:pt x="951665" y="243974"/>
                    <a:pt x="977566" y="245645"/>
                  </a:cubicBezTo>
                  <a:cubicBezTo>
                    <a:pt x="1003467" y="247316"/>
                    <a:pt x="987593" y="262355"/>
                    <a:pt x="1002632" y="260684"/>
                  </a:cubicBezTo>
                  <a:cubicBezTo>
                    <a:pt x="1017671" y="259013"/>
                    <a:pt x="1056106" y="246481"/>
                    <a:pt x="1067803" y="235619"/>
                  </a:cubicBezTo>
                  <a:cubicBezTo>
                    <a:pt x="1079500" y="224757"/>
                    <a:pt x="1063625" y="199691"/>
                    <a:pt x="1072816" y="195513"/>
                  </a:cubicBezTo>
                  <a:cubicBezTo>
                    <a:pt x="1082007" y="191335"/>
                    <a:pt x="1108744" y="202198"/>
                    <a:pt x="1122948" y="210553"/>
                  </a:cubicBezTo>
                  <a:cubicBezTo>
                    <a:pt x="1137152" y="218908"/>
                    <a:pt x="1148014" y="243139"/>
                    <a:pt x="1158040" y="245645"/>
                  </a:cubicBezTo>
                  <a:cubicBezTo>
                    <a:pt x="1168066" y="248152"/>
                    <a:pt x="1175585" y="236872"/>
                    <a:pt x="1183105" y="225592"/>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11" name="フリーフォーム: 図形 10">
              <a:extLst>
                <a:ext uri="{FF2B5EF4-FFF2-40B4-BE49-F238E27FC236}">
                  <a16:creationId xmlns:a16="http://schemas.microsoft.com/office/drawing/2014/main" id="{00000000-0008-0000-0400-00000B000000}"/>
                </a:ext>
              </a:extLst>
            </xdr:cNvPr>
            <xdr:cNvSpPr/>
          </xdr:nvSpPr>
          <xdr:spPr>
            <a:xfrm>
              <a:off x="2403128" y="4748363"/>
              <a:ext cx="1988741" cy="775585"/>
            </a:xfrm>
            <a:custGeom>
              <a:avLst/>
              <a:gdLst>
                <a:gd name="connsiteX0" fmla="*/ 26379 w 1991537"/>
                <a:gd name="connsiteY0" fmla="*/ 416122 h 773467"/>
                <a:gd name="connsiteX1" fmla="*/ 66485 w 1991537"/>
                <a:gd name="connsiteY1" fmla="*/ 446201 h 773467"/>
                <a:gd name="connsiteX2" fmla="*/ 6327 w 1991537"/>
                <a:gd name="connsiteY2" fmla="*/ 516386 h 773467"/>
                <a:gd name="connsiteX3" fmla="*/ 6327 w 1991537"/>
                <a:gd name="connsiteY3" fmla="*/ 611636 h 773467"/>
                <a:gd name="connsiteX4" fmla="*/ 46432 w 1991537"/>
                <a:gd name="connsiteY4" fmla="*/ 656754 h 773467"/>
                <a:gd name="connsiteX5" fmla="*/ 76511 w 1991537"/>
                <a:gd name="connsiteY5" fmla="*/ 616649 h 773467"/>
                <a:gd name="connsiteX6" fmla="*/ 121629 w 1991537"/>
                <a:gd name="connsiteY6" fmla="*/ 576544 h 773467"/>
                <a:gd name="connsiteX7" fmla="*/ 171761 w 1991537"/>
                <a:gd name="connsiteY7" fmla="*/ 606622 h 773467"/>
                <a:gd name="connsiteX8" fmla="*/ 251972 w 1991537"/>
                <a:gd name="connsiteY8" fmla="*/ 596596 h 773467"/>
                <a:gd name="connsiteX9" fmla="*/ 297090 w 1991537"/>
                <a:gd name="connsiteY9" fmla="*/ 616649 h 773467"/>
                <a:gd name="connsiteX10" fmla="*/ 327169 w 1991537"/>
                <a:gd name="connsiteY10" fmla="*/ 596596 h 773467"/>
                <a:gd name="connsiteX11" fmla="*/ 382314 w 1991537"/>
                <a:gd name="connsiteY11" fmla="*/ 616649 h 773467"/>
                <a:gd name="connsiteX12" fmla="*/ 402366 w 1991537"/>
                <a:gd name="connsiteY12" fmla="*/ 656754 h 773467"/>
                <a:gd name="connsiteX13" fmla="*/ 457511 w 1991537"/>
                <a:gd name="connsiteY13" fmla="*/ 646728 h 773467"/>
                <a:gd name="connsiteX14" fmla="*/ 512656 w 1991537"/>
                <a:gd name="connsiteY14" fmla="*/ 581557 h 773467"/>
                <a:gd name="connsiteX15" fmla="*/ 537722 w 1991537"/>
                <a:gd name="connsiteY15" fmla="*/ 641715 h 773467"/>
                <a:gd name="connsiteX16" fmla="*/ 567801 w 1991537"/>
                <a:gd name="connsiteY16" fmla="*/ 691846 h 773467"/>
                <a:gd name="connsiteX17" fmla="*/ 577827 w 1991537"/>
                <a:gd name="connsiteY17" fmla="*/ 767044 h 773467"/>
                <a:gd name="connsiteX18" fmla="*/ 678090 w 1991537"/>
                <a:gd name="connsiteY18" fmla="*/ 762030 h 773467"/>
                <a:gd name="connsiteX19" fmla="*/ 708169 w 1991537"/>
                <a:gd name="connsiteY19" fmla="*/ 701872 h 773467"/>
                <a:gd name="connsiteX20" fmla="*/ 733235 w 1991537"/>
                <a:gd name="connsiteY20" fmla="*/ 621662 h 773467"/>
                <a:gd name="connsiteX21" fmla="*/ 793393 w 1991537"/>
                <a:gd name="connsiteY21" fmla="*/ 536438 h 773467"/>
                <a:gd name="connsiteX22" fmla="*/ 838511 w 1991537"/>
                <a:gd name="connsiteY22" fmla="*/ 501346 h 773467"/>
                <a:gd name="connsiteX23" fmla="*/ 863577 w 1991537"/>
                <a:gd name="connsiteY23" fmla="*/ 461241 h 773467"/>
                <a:gd name="connsiteX24" fmla="*/ 788379 w 1991537"/>
                <a:gd name="connsiteY24" fmla="*/ 416122 h 773467"/>
                <a:gd name="connsiteX25" fmla="*/ 808432 w 1991537"/>
                <a:gd name="connsiteY25" fmla="*/ 330899 h 773467"/>
                <a:gd name="connsiteX26" fmla="*/ 778353 w 1991537"/>
                <a:gd name="connsiteY26" fmla="*/ 235649 h 773467"/>
                <a:gd name="connsiteX27" fmla="*/ 868590 w 1991537"/>
                <a:gd name="connsiteY27" fmla="*/ 215596 h 773467"/>
                <a:gd name="connsiteX28" fmla="*/ 853551 w 1991537"/>
                <a:gd name="connsiteY28" fmla="*/ 135386 h 773467"/>
                <a:gd name="connsiteX29" fmla="*/ 913708 w 1991537"/>
                <a:gd name="connsiteY29" fmla="*/ 140399 h 773467"/>
                <a:gd name="connsiteX30" fmla="*/ 928748 w 1991537"/>
                <a:gd name="connsiteY30" fmla="*/ 100294 h 773467"/>
                <a:gd name="connsiteX31" fmla="*/ 1044051 w 1991537"/>
                <a:gd name="connsiteY31" fmla="*/ 60188 h 773467"/>
                <a:gd name="connsiteX32" fmla="*/ 1104208 w 1991537"/>
                <a:gd name="connsiteY32" fmla="*/ 30109 h 773467"/>
                <a:gd name="connsiteX33" fmla="*/ 1149327 w 1991537"/>
                <a:gd name="connsiteY33" fmla="*/ 30109 h 773467"/>
                <a:gd name="connsiteX34" fmla="*/ 1269643 w 1991537"/>
                <a:gd name="connsiteY34" fmla="*/ 30 h 773467"/>
                <a:gd name="connsiteX35" fmla="*/ 1309748 w 1991537"/>
                <a:gd name="connsiteY35" fmla="*/ 25096 h 773467"/>
                <a:gd name="connsiteX36" fmla="*/ 1404998 w 1991537"/>
                <a:gd name="connsiteY36" fmla="*/ 55175 h 773467"/>
                <a:gd name="connsiteX37" fmla="*/ 1425051 w 1991537"/>
                <a:gd name="connsiteY37" fmla="*/ 110320 h 773467"/>
                <a:gd name="connsiteX38" fmla="*/ 1490222 w 1991537"/>
                <a:gd name="connsiteY38" fmla="*/ 120346 h 773467"/>
                <a:gd name="connsiteX39" fmla="*/ 1515287 w 1991537"/>
                <a:gd name="connsiteY39" fmla="*/ 200557 h 773467"/>
                <a:gd name="connsiteX40" fmla="*/ 1520301 w 1991537"/>
                <a:gd name="connsiteY40" fmla="*/ 255701 h 773467"/>
                <a:gd name="connsiteX41" fmla="*/ 1555393 w 1991537"/>
                <a:gd name="connsiteY41" fmla="*/ 290794 h 773467"/>
                <a:gd name="connsiteX42" fmla="*/ 1605524 w 1991537"/>
                <a:gd name="connsiteY42" fmla="*/ 275754 h 773467"/>
                <a:gd name="connsiteX43" fmla="*/ 1685735 w 1991537"/>
                <a:gd name="connsiteY43" fmla="*/ 285780 h 773467"/>
                <a:gd name="connsiteX44" fmla="*/ 1745893 w 1991537"/>
                <a:gd name="connsiteY44" fmla="*/ 240662 h 773467"/>
                <a:gd name="connsiteX45" fmla="*/ 1801037 w 1991537"/>
                <a:gd name="connsiteY45" fmla="*/ 235649 h 773467"/>
                <a:gd name="connsiteX46" fmla="*/ 1816077 w 1991537"/>
                <a:gd name="connsiteY46" fmla="*/ 230636 h 773467"/>
                <a:gd name="connsiteX47" fmla="*/ 1871222 w 1991537"/>
                <a:gd name="connsiteY47" fmla="*/ 250688 h 773467"/>
                <a:gd name="connsiteX48" fmla="*/ 1961458 w 1991537"/>
                <a:gd name="connsiteY48" fmla="*/ 170478 h 773467"/>
                <a:gd name="connsiteX49" fmla="*/ 1991537 w 1991537"/>
                <a:gd name="connsiteY49" fmla="*/ 170478 h 7734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Lst>
              <a:rect l="l" t="t" r="r" b="b"/>
              <a:pathLst>
                <a:path w="1991537" h="773467">
                  <a:moveTo>
                    <a:pt x="26379" y="416122"/>
                  </a:moveTo>
                  <a:cubicBezTo>
                    <a:pt x="48103" y="422806"/>
                    <a:pt x="69827" y="429490"/>
                    <a:pt x="66485" y="446201"/>
                  </a:cubicBezTo>
                  <a:cubicBezTo>
                    <a:pt x="63143" y="462912"/>
                    <a:pt x="16353" y="488814"/>
                    <a:pt x="6327" y="516386"/>
                  </a:cubicBezTo>
                  <a:cubicBezTo>
                    <a:pt x="-3699" y="543958"/>
                    <a:pt x="-357" y="588241"/>
                    <a:pt x="6327" y="611636"/>
                  </a:cubicBezTo>
                  <a:cubicBezTo>
                    <a:pt x="13011" y="635031"/>
                    <a:pt x="34735" y="655919"/>
                    <a:pt x="46432" y="656754"/>
                  </a:cubicBezTo>
                  <a:cubicBezTo>
                    <a:pt x="58129" y="657589"/>
                    <a:pt x="63978" y="630017"/>
                    <a:pt x="76511" y="616649"/>
                  </a:cubicBezTo>
                  <a:cubicBezTo>
                    <a:pt x="89044" y="603281"/>
                    <a:pt x="105754" y="578215"/>
                    <a:pt x="121629" y="576544"/>
                  </a:cubicBezTo>
                  <a:cubicBezTo>
                    <a:pt x="137504" y="574873"/>
                    <a:pt x="150037" y="603280"/>
                    <a:pt x="171761" y="606622"/>
                  </a:cubicBezTo>
                  <a:cubicBezTo>
                    <a:pt x="193485" y="609964"/>
                    <a:pt x="231084" y="594925"/>
                    <a:pt x="251972" y="596596"/>
                  </a:cubicBezTo>
                  <a:cubicBezTo>
                    <a:pt x="272860" y="598267"/>
                    <a:pt x="284557" y="616649"/>
                    <a:pt x="297090" y="616649"/>
                  </a:cubicBezTo>
                  <a:cubicBezTo>
                    <a:pt x="309623" y="616649"/>
                    <a:pt x="312965" y="596596"/>
                    <a:pt x="327169" y="596596"/>
                  </a:cubicBezTo>
                  <a:cubicBezTo>
                    <a:pt x="341373" y="596596"/>
                    <a:pt x="369781" y="606623"/>
                    <a:pt x="382314" y="616649"/>
                  </a:cubicBezTo>
                  <a:cubicBezTo>
                    <a:pt x="394847" y="626675"/>
                    <a:pt x="389833" y="651741"/>
                    <a:pt x="402366" y="656754"/>
                  </a:cubicBezTo>
                  <a:cubicBezTo>
                    <a:pt x="414899" y="661767"/>
                    <a:pt x="439129" y="659261"/>
                    <a:pt x="457511" y="646728"/>
                  </a:cubicBezTo>
                  <a:cubicBezTo>
                    <a:pt x="475893" y="634195"/>
                    <a:pt x="499288" y="582392"/>
                    <a:pt x="512656" y="581557"/>
                  </a:cubicBezTo>
                  <a:cubicBezTo>
                    <a:pt x="526024" y="580722"/>
                    <a:pt x="528531" y="623334"/>
                    <a:pt x="537722" y="641715"/>
                  </a:cubicBezTo>
                  <a:cubicBezTo>
                    <a:pt x="546913" y="660097"/>
                    <a:pt x="561117" y="670958"/>
                    <a:pt x="567801" y="691846"/>
                  </a:cubicBezTo>
                  <a:cubicBezTo>
                    <a:pt x="574485" y="712734"/>
                    <a:pt x="559446" y="755347"/>
                    <a:pt x="577827" y="767044"/>
                  </a:cubicBezTo>
                  <a:cubicBezTo>
                    <a:pt x="596208" y="778741"/>
                    <a:pt x="656366" y="772892"/>
                    <a:pt x="678090" y="762030"/>
                  </a:cubicBezTo>
                  <a:cubicBezTo>
                    <a:pt x="699814" y="751168"/>
                    <a:pt x="698978" y="725267"/>
                    <a:pt x="708169" y="701872"/>
                  </a:cubicBezTo>
                  <a:cubicBezTo>
                    <a:pt x="717360" y="678477"/>
                    <a:pt x="719031" y="649234"/>
                    <a:pt x="733235" y="621662"/>
                  </a:cubicBezTo>
                  <a:cubicBezTo>
                    <a:pt x="747439" y="594090"/>
                    <a:pt x="775847" y="556491"/>
                    <a:pt x="793393" y="536438"/>
                  </a:cubicBezTo>
                  <a:cubicBezTo>
                    <a:pt x="810939" y="516385"/>
                    <a:pt x="826814" y="513879"/>
                    <a:pt x="838511" y="501346"/>
                  </a:cubicBezTo>
                  <a:cubicBezTo>
                    <a:pt x="850208" y="488813"/>
                    <a:pt x="871932" y="475445"/>
                    <a:pt x="863577" y="461241"/>
                  </a:cubicBezTo>
                  <a:cubicBezTo>
                    <a:pt x="855222" y="447037"/>
                    <a:pt x="797570" y="437846"/>
                    <a:pt x="788379" y="416122"/>
                  </a:cubicBezTo>
                  <a:cubicBezTo>
                    <a:pt x="779188" y="394398"/>
                    <a:pt x="810103" y="360978"/>
                    <a:pt x="808432" y="330899"/>
                  </a:cubicBezTo>
                  <a:cubicBezTo>
                    <a:pt x="806761" y="300820"/>
                    <a:pt x="768327" y="254866"/>
                    <a:pt x="778353" y="235649"/>
                  </a:cubicBezTo>
                  <a:cubicBezTo>
                    <a:pt x="788379" y="216432"/>
                    <a:pt x="856057" y="232306"/>
                    <a:pt x="868590" y="215596"/>
                  </a:cubicBezTo>
                  <a:cubicBezTo>
                    <a:pt x="881123" y="198886"/>
                    <a:pt x="846031" y="147919"/>
                    <a:pt x="853551" y="135386"/>
                  </a:cubicBezTo>
                  <a:cubicBezTo>
                    <a:pt x="861071" y="122853"/>
                    <a:pt x="901175" y="146248"/>
                    <a:pt x="913708" y="140399"/>
                  </a:cubicBezTo>
                  <a:cubicBezTo>
                    <a:pt x="926241" y="134550"/>
                    <a:pt x="907024" y="113662"/>
                    <a:pt x="928748" y="100294"/>
                  </a:cubicBezTo>
                  <a:cubicBezTo>
                    <a:pt x="950472" y="86926"/>
                    <a:pt x="1014808" y="71885"/>
                    <a:pt x="1044051" y="60188"/>
                  </a:cubicBezTo>
                  <a:cubicBezTo>
                    <a:pt x="1073294" y="48491"/>
                    <a:pt x="1086662" y="35122"/>
                    <a:pt x="1104208" y="30109"/>
                  </a:cubicBezTo>
                  <a:cubicBezTo>
                    <a:pt x="1121754" y="25096"/>
                    <a:pt x="1121755" y="35122"/>
                    <a:pt x="1149327" y="30109"/>
                  </a:cubicBezTo>
                  <a:cubicBezTo>
                    <a:pt x="1176900" y="25096"/>
                    <a:pt x="1242906" y="865"/>
                    <a:pt x="1269643" y="30"/>
                  </a:cubicBezTo>
                  <a:cubicBezTo>
                    <a:pt x="1296380" y="-805"/>
                    <a:pt x="1287189" y="15905"/>
                    <a:pt x="1309748" y="25096"/>
                  </a:cubicBezTo>
                  <a:cubicBezTo>
                    <a:pt x="1332307" y="34287"/>
                    <a:pt x="1385781" y="40971"/>
                    <a:pt x="1404998" y="55175"/>
                  </a:cubicBezTo>
                  <a:cubicBezTo>
                    <a:pt x="1424215" y="69379"/>
                    <a:pt x="1410847" y="99458"/>
                    <a:pt x="1425051" y="110320"/>
                  </a:cubicBezTo>
                  <a:cubicBezTo>
                    <a:pt x="1439255" y="121182"/>
                    <a:pt x="1475183" y="105307"/>
                    <a:pt x="1490222" y="120346"/>
                  </a:cubicBezTo>
                  <a:cubicBezTo>
                    <a:pt x="1505261" y="135385"/>
                    <a:pt x="1510274" y="177998"/>
                    <a:pt x="1515287" y="200557"/>
                  </a:cubicBezTo>
                  <a:cubicBezTo>
                    <a:pt x="1520300" y="223116"/>
                    <a:pt x="1513617" y="240662"/>
                    <a:pt x="1520301" y="255701"/>
                  </a:cubicBezTo>
                  <a:cubicBezTo>
                    <a:pt x="1526985" y="270740"/>
                    <a:pt x="1541189" y="287452"/>
                    <a:pt x="1555393" y="290794"/>
                  </a:cubicBezTo>
                  <a:cubicBezTo>
                    <a:pt x="1569597" y="294136"/>
                    <a:pt x="1583800" y="276590"/>
                    <a:pt x="1605524" y="275754"/>
                  </a:cubicBezTo>
                  <a:cubicBezTo>
                    <a:pt x="1627248" y="274918"/>
                    <a:pt x="1662340" y="291629"/>
                    <a:pt x="1685735" y="285780"/>
                  </a:cubicBezTo>
                  <a:cubicBezTo>
                    <a:pt x="1709130" y="279931"/>
                    <a:pt x="1726676" y="249017"/>
                    <a:pt x="1745893" y="240662"/>
                  </a:cubicBezTo>
                  <a:cubicBezTo>
                    <a:pt x="1765110" y="232307"/>
                    <a:pt x="1789340" y="237320"/>
                    <a:pt x="1801037" y="235649"/>
                  </a:cubicBezTo>
                  <a:cubicBezTo>
                    <a:pt x="1812734" y="233978"/>
                    <a:pt x="1804380" y="228130"/>
                    <a:pt x="1816077" y="230636"/>
                  </a:cubicBezTo>
                  <a:cubicBezTo>
                    <a:pt x="1827774" y="233142"/>
                    <a:pt x="1846992" y="260714"/>
                    <a:pt x="1871222" y="250688"/>
                  </a:cubicBezTo>
                  <a:cubicBezTo>
                    <a:pt x="1895452" y="240662"/>
                    <a:pt x="1941406" y="183846"/>
                    <a:pt x="1961458" y="170478"/>
                  </a:cubicBezTo>
                  <a:cubicBezTo>
                    <a:pt x="1981510" y="157110"/>
                    <a:pt x="1986523" y="163794"/>
                    <a:pt x="1991537" y="170478"/>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sp macro="" textlink="">
          <xdr:nvSpPr>
            <xdr:cNvPr id="12" name="フリーフォーム: 図形 11">
              <a:extLst>
                <a:ext uri="{FF2B5EF4-FFF2-40B4-BE49-F238E27FC236}">
                  <a16:creationId xmlns:a16="http://schemas.microsoft.com/office/drawing/2014/main" id="{00000000-0008-0000-0400-00000C000000}"/>
                </a:ext>
              </a:extLst>
            </xdr:cNvPr>
            <xdr:cNvSpPr/>
          </xdr:nvSpPr>
          <xdr:spPr>
            <a:xfrm>
              <a:off x="2624696" y="5419321"/>
              <a:ext cx="265168" cy="867298"/>
            </a:xfrm>
            <a:custGeom>
              <a:avLst/>
              <a:gdLst>
                <a:gd name="connsiteX0" fmla="*/ 252191 w 252191"/>
                <a:gd name="connsiteY0" fmla="*/ 0 h 842211"/>
                <a:gd name="connsiteX1" fmla="*/ 116836 w 252191"/>
                <a:gd name="connsiteY1" fmla="*/ 50132 h 842211"/>
                <a:gd name="connsiteX2" fmla="*/ 86757 w 252191"/>
                <a:gd name="connsiteY2" fmla="*/ 135355 h 842211"/>
                <a:gd name="connsiteX3" fmla="*/ 131875 w 252191"/>
                <a:gd name="connsiteY3" fmla="*/ 215566 h 842211"/>
                <a:gd name="connsiteX4" fmla="*/ 76731 w 252191"/>
                <a:gd name="connsiteY4" fmla="*/ 280737 h 842211"/>
                <a:gd name="connsiteX5" fmla="*/ 101796 w 252191"/>
                <a:gd name="connsiteY5" fmla="*/ 335882 h 842211"/>
                <a:gd name="connsiteX6" fmla="*/ 101796 w 252191"/>
                <a:gd name="connsiteY6" fmla="*/ 355934 h 842211"/>
                <a:gd name="connsiteX7" fmla="*/ 126862 w 252191"/>
                <a:gd name="connsiteY7" fmla="*/ 386013 h 842211"/>
                <a:gd name="connsiteX8" fmla="*/ 51665 w 252191"/>
                <a:gd name="connsiteY8" fmla="*/ 436145 h 842211"/>
                <a:gd name="connsiteX9" fmla="*/ 21586 w 252191"/>
                <a:gd name="connsiteY9" fmla="*/ 581526 h 842211"/>
                <a:gd name="connsiteX10" fmla="*/ 11560 w 252191"/>
                <a:gd name="connsiteY10" fmla="*/ 756987 h 842211"/>
                <a:gd name="connsiteX11" fmla="*/ 1533 w 252191"/>
                <a:gd name="connsiteY11" fmla="*/ 797092 h 842211"/>
                <a:gd name="connsiteX12" fmla="*/ 46652 w 252191"/>
                <a:gd name="connsiteY12" fmla="*/ 842211 h 842211"/>
                <a:gd name="connsiteX0" fmla="*/ 240631 w 240631"/>
                <a:gd name="connsiteY0" fmla="*/ 0 h 842211"/>
                <a:gd name="connsiteX1" fmla="*/ 105276 w 240631"/>
                <a:gd name="connsiteY1" fmla="*/ 50132 h 842211"/>
                <a:gd name="connsiteX2" fmla="*/ 75197 w 240631"/>
                <a:gd name="connsiteY2" fmla="*/ 135355 h 842211"/>
                <a:gd name="connsiteX3" fmla="*/ 120315 w 240631"/>
                <a:gd name="connsiteY3" fmla="*/ 215566 h 842211"/>
                <a:gd name="connsiteX4" fmla="*/ 65171 w 240631"/>
                <a:gd name="connsiteY4" fmla="*/ 280737 h 842211"/>
                <a:gd name="connsiteX5" fmla="*/ 90236 w 240631"/>
                <a:gd name="connsiteY5" fmla="*/ 335882 h 842211"/>
                <a:gd name="connsiteX6" fmla="*/ 90236 w 240631"/>
                <a:gd name="connsiteY6" fmla="*/ 355934 h 842211"/>
                <a:gd name="connsiteX7" fmla="*/ 115302 w 240631"/>
                <a:gd name="connsiteY7" fmla="*/ 386013 h 842211"/>
                <a:gd name="connsiteX8" fmla="*/ 40105 w 240631"/>
                <a:gd name="connsiteY8" fmla="*/ 436145 h 842211"/>
                <a:gd name="connsiteX9" fmla="*/ 10026 w 240631"/>
                <a:gd name="connsiteY9" fmla="*/ 581526 h 842211"/>
                <a:gd name="connsiteX10" fmla="*/ 0 w 240631"/>
                <a:gd name="connsiteY10" fmla="*/ 756987 h 842211"/>
                <a:gd name="connsiteX11" fmla="*/ 10026 w 240631"/>
                <a:gd name="connsiteY11" fmla="*/ 817145 h 842211"/>
                <a:gd name="connsiteX12" fmla="*/ 35092 w 240631"/>
                <a:gd name="connsiteY12" fmla="*/ 842211 h 842211"/>
                <a:gd name="connsiteX0" fmla="*/ 240645 w 240645"/>
                <a:gd name="connsiteY0" fmla="*/ 0 h 842211"/>
                <a:gd name="connsiteX1" fmla="*/ 105290 w 240645"/>
                <a:gd name="connsiteY1" fmla="*/ 50132 h 842211"/>
                <a:gd name="connsiteX2" fmla="*/ 75211 w 240645"/>
                <a:gd name="connsiteY2" fmla="*/ 135355 h 842211"/>
                <a:gd name="connsiteX3" fmla="*/ 120329 w 240645"/>
                <a:gd name="connsiteY3" fmla="*/ 215566 h 842211"/>
                <a:gd name="connsiteX4" fmla="*/ 65185 w 240645"/>
                <a:gd name="connsiteY4" fmla="*/ 280737 h 842211"/>
                <a:gd name="connsiteX5" fmla="*/ 90250 w 240645"/>
                <a:gd name="connsiteY5" fmla="*/ 335882 h 842211"/>
                <a:gd name="connsiteX6" fmla="*/ 90250 w 240645"/>
                <a:gd name="connsiteY6" fmla="*/ 355934 h 842211"/>
                <a:gd name="connsiteX7" fmla="*/ 115316 w 240645"/>
                <a:gd name="connsiteY7" fmla="*/ 386013 h 842211"/>
                <a:gd name="connsiteX8" fmla="*/ 40119 w 240645"/>
                <a:gd name="connsiteY8" fmla="*/ 436145 h 842211"/>
                <a:gd name="connsiteX9" fmla="*/ 10040 w 240645"/>
                <a:gd name="connsiteY9" fmla="*/ 581526 h 842211"/>
                <a:gd name="connsiteX10" fmla="*/ 14 w 240645"/>
                <a:gd name="connsiteY10" fmla="*/ 756987 h 842211"/>
                <a:gd name="connsiteX11" fmla="*/ 10040 w 240645"/>
                <a:gd name="connsiteY11" fmla="*/ 817145 h 842211"/>
                <a:gd name="connsiteX12" fmla="*/ 65185 w 240645"/>
                <a:gd name="connsiteY12" fmla="*/ 842211 h 842211"/>
                <a:gd name="connsiteX0" fmla="*/ 225606 w 225606"/>
                <a:gd name="connsiteY0" fmla="*/ 0 h 867277"/>
                <a:gd name="connsiteX1" fmla="*/ 105290 w 225606"/>
                <a:gd name="connsiteY1" fmla="*/ 75198 h 867277"/>
                <a:gd name="connsiteX2" fmla="*/ 75211 w 225606"/>
                <a:gd name="connsiteY2" fmla="*/ 160421 h 867277"/>
                <a:gd name="connsiteX3" fmla="*/ 120329 w 225606"/>
                <a:gd name="connsiteY3" fmla="*/ 240632 h 867277"/>
                <a:gd name="connsiteX4" fmla="*/ 65185 w 225606"/>
                <a:gd name="connsiteY4" fmla="*/ 305803 h 867277"/>
                <a:gd name="connsiteX5" fmla="*/ 90250 w 225606"/>
                <a:gd name="connsiteY5" fmla="*/ 360948 h 867277"/>
                <a:gd name="connsiteX6" fmla="*/ 90250 w 225606"/>
                <a:gd name="connsiteY6" fmla="*/ 381000 h 867277"/>
                <a:gd name="connsiteX7" fmla="*/ 115316 w 225606"/>
                <a:gd name="connsiteY7" fmla="*/ 411079 h 867277"/>
                <a:gd name="connsiteX8" fmla="*/ 40119 w 225606"/>
                <a:gd name="connsiteY8" fmla="*/ 461211 h 867277"/>
                <a:gd name="connsiteX9" fmla="*/ 10040 w 225606"/>
                <a:gd name="connsiteY9" fmla="*/ 606592 h 867277"/>
                <a:gd name="connsiteX10" fmla="*/ 14 w 225606"/>
                <a:gd name="connsiteY10" fmla="*/ 782053 h 867277"/>
                <a:gd name="connsiteX11" fmla="*/ 10040 w 225606"/>
                <a:gd name="connsiteY11" fmla="*/ 842211 h 867277"/>
                <a:gd name="connsiteX12" fmla="*/ 65185 w 225606"/>
                <a:gd name="connsiteY12" fmla="*/ 867277 h 867277"/>
                <a:gd name="connsiteX0" fmla="*/ 245659 w 245659"/>
                <a:gd name="connsiteY0" fmla="*/ 0 h 892343"/>
                <a:gd name="connsiteX1" fmla="*/ 105290 w 245659"/>
                <a:gd name="connsiteY1" fmla="*/ 100264 h 892343"/>
                <a:gd name="connsiteX2" fmla="*/ 75211 w 245659"/>
                <a:gd name="connsiteY2" fmla="*/ 185487 h 892343"/>
                <a:gd name="connsiteX3" fmla="*/ 120329 w 245659"/>
                <a:gd name="connsiteY3" fmla="*/ 265698 h 892343"/>
                <a:gd name="connsiteX4" fmla="*/ 65185 w 245659"/>
                <a:gd name="connsiteY4" fmla="*/ 330869 h 892343"/>
                <a:gd name="connsiteX5" fmla="*/ 90250 w 245659"/>
                <a:gd name="connsiteY5" fmla="*/ 386014 h 892343"/>
                <a:gd name="connsiteX6" fmla="*/ 90250 w 245659"/>
                <a:gd name="connsiteY6" fmla="*/ 406066 h 892343"/>
                <a:gd name="connsiteX7" fmla="*/ 115316 w 245659"/>
                <a:gd name="connsiteY7" fmla="*/ 436145 h 892343"/>
                <a:gd name="connsiteX8" fmla="*/ 40119 w 245659"/>
                <a:gd name="connsiteY8" fmla="*/ 486277 h 892343"/>
                <a:gd name="connsiteX9" fmla="*/ 10040 w 245659"/>
                <a:gd name="connsiteY9" fmla="*/ 631658 h 892343"/>
                <a:gd name="connsiteX10" fmla="*/ 14 w 245659"/>
                <a:gd name="connsiteY10" fmla="*/ 807119 h 892343"/>
                <a:gd name="connsiteX11" fmla="*/ 10040 w 245659"/>
                <a:gd name="connsiteY11" fmla="*/ 867277 h 892343"/>
                <a:gd name="connsiteX12" fmla="*/ 65185 w 245659"/>
                <a:gd name="connsiteY12" fmla="*/ 892343 h 892343"/>
                <a:gd name="connsiteX0" fmla="*/ 285764 w 285764"/>
                <a:gd name="connsiteY0" fmla="*/ 0 h 907382"/>
                <a:gd name="connsiteX1" fmla="*/ 105290 w 285764"/>
                <a:gd name="connsiteY1" fmla="*/ 115303 h 907382"/>
                <a:gd name="connsiteX2" fmla="*/ 75211 w 285764"/>
                <a:gd name="connsiteY2" fmla="*/ 200526 h 907382"/>
                <a:gd name="connsiteX3" fmla="*/ 120329 w 285764"/>
                <a:gd name="connsiteY3" fmla="*/ 280737 h 907382"/>
                <a:gd name="connsiteX4" fmla="*/ 65185 w 285764"/>
                <a:gd name="connsiteY4" fmla="*/ 345908 h 907382"/>
                <a:gd name="connsiteX5" fmla="*/ 90250 w 285764"/>
                <a:gd name="connsiteY5" fmla="*/ 401053 h 907382"/>
                <a:gd name="connsiteX6" fmla="*/ 90250 w 285764"/>
                <a:gd name="connsiteY6" fmla="*/ 421105 h 907382"/>
                <a:gd name="connsiteX7" fmla="*/ 115316 w 285764"/>
                <a:gd name="connsiteY7" fmla="*/ 451184 h 907382"/>
                <a:gd name="connsiteX8" fmla="*/ 40119 w 285764"/>
                <a:gd name="connsiteY8" fmla="*/ 501316 h 907382"/>
                <a:gd name="connsiteX9" fmla="*/ 10040 w 285764"/>
                <a:gd name="connsiteY9" fmla="*/ 646697 h 907382"/>
                <a:gd name="connsiteX10" fmla="*/ 14 w 285764"/>
                <a:gd name="connsiteY10" fmla="*/ 822158 h 907382"/>
                <a:gd name="connsiteX11" fmla="*/ 10040 w 285764"/>
                <a:gd name="connsiteY11" fmla="*/ 882316 h 907382"/>
                <a:gd name="connsiteX12" fmla="*/ 65185 w 285764"/>
                <a:gd name="connsiteY12" fmla="*/ 907382 h 907382"/>
                <a:gd name="connsiteX0" fmla="*/ 285764 w 285764"/>
                <a:gd name="connsiteY0" fmla="*/ 0 h 907382"/>
                <a:gd name="connsiteX1" fmla="*/ 150407 w 285764"/>
                <a:gd name="connsiteY1" fmla="*/ 60158 h 907382"/>
                <a:gd name="connsiteX2" fmla="*/ 105290 w 285764"/>
                <a:gd name="connsiteY2" fmla="*/ 115303 h 907382"/>
                <a:gd name="connsiteX3" fmla="*/ 75211 w 285764"/>
                <a:gd name="connsiteY3" fmla="*/ 200526 h 907382"/>
                <a:gd name="connsiteX4" fmla="*/ 120329 w 285764"/>
                <a:gd name="connsiteY4" fmla="*/ 280737 h 907382"/>
                <a:gd name="connsiteX5" fmla="*/ 65185 w 285764"/>
                <a:gd name="connsiteY5" fmla="*/ 345908 h 907382"/>
                <a:gd name="connsiteX6" fmla="*/ 90250 w 285764"/>
                <a:gd name="connsiteY6" fmla="*/ 401053 h 907382"/>
                <a:gd name="connsiteX7" fmla="*/ 90250 w 285764"/>
                <a:gd name="connsiteY7" fmla="*/ 421105 h 907382"/>
                <a:gd name="connsiteX8" fmla="*/ 115316 w 285764"/>
                <a:gd name="connsiteY8" fmla="*/ 451184 h 907382"/>
                <a:gd name="connsiteX9" fmla="*/ 40119 w 285764"/>
                <a:gd name="connsiteY9" fmla="*/ 501316 h 907382"/>
                <a:gd name="connsiteX10" fmla="*/ 10040 w 285764"/>
                <a:gd name="connsiteY10" fmla="*/ 646697 h 907382"/>
                <a:gd name="connsiteX11" fmla="*/ 14 w 285764"/>
                <a:gd name="connsiteY11" fmla="*/ 822158 h 907382"/>
                <a:gd name="connsiteX12" fmla="*/ 10040 w 285764"/>
                <a:gd name="connsiteY12" fmla="*/ 882316 h 907382"/>
                <a:gd name="connsiteX13" fmla="*/ 65185 w 285764"/>
                <a:gd name="connsiteY13" fmla="*/ 907382 h 907382"/>
                <a:gd name="connsiteX0" fmla="*/ 285764 w 285764"/>
                <a:gd name="connsiteY0" fmla="*/ 0 h 907382"/>
                <a:gd name="connsiteX1" fmla="*/ 210565 w 285764"/>
                <a:gd name="connsiteY1" fmla="*/ 60158 h 907382"/>
                <a:gd name="connsiteX2" fmla="*/ 105290 w 285764"/>
                <a:gd name="connsiteY2" fmla="*/ 115303 h 907382"/>
                <a:gd name="connsiteX3" fmla="*/ 75211 w 285764"/>
                <a:gd name="connsiteY3" fmla="*/ 200526 h 907382"/>
                <a:gd name="connsiteX4" fmla="*/ 120329 w 285764"/>
                <a:gd name="connsiteY4" fmla="*/ 280737 h 907382"/>
                <a:gd name="connsiteX5" fmla="*/ 65185 w 285764"/>
                <a:gd name="connsiteY5" fmla="*/ 345908 h 907382"/>
                <a:gd name="connsiteX6" fmla="*/ 90250 w 285764"/>
                <a:gd name="connsiteY6" fmla="*/ 401053 h 907382"/>
                <a:gd name="connsiteX7" fmla="*/ 90250 w 285764"/>
                <a:gd name="connsiteY7" fmla="*/ 421105 h 907382"/>
                <a:gd name="connsiteX8" fmla="*/ 115316 w 285764"/>
                <a:gd name="connsiteY8" fmla="*/ 451184 h 907382"/>
                <a:gd name="connsiteX9" fmla="*/ 40119 w 285764"/>
                <a:gd name="connsiteY9" fmla="*/ 501316 h 907382"/>
                <a:gd name="connsiteX10" fmla="*/ 10040 w 285764"/>
                <a:gd name="connsiteY10" fmla="*/ 646697 h 907382"/>
                <a:gd name="connsiteX11" fmla="*/ 14 w 285764"/>
                <a:gd name="connsiteY11" fmla="*/ 822158 h 907382"/>
                <a:gd name="connsiteX12" fmla="*/ 10040 w 285764"/>
                <a:gd name="connsiteY12" fmla="*/ 882316 h 907382"/>
                <a:gd name="connsiteX13" fmla="*/ 65185 w 285764"/>
                <a:gd name="connsiteY13" fmla="*/ 907382 h 907382"/>
                <a:gd name="connsiteX0" fmla="*/ 260698 w 260698"/>
                <a:gd name="connsiteY0" fmla="*/ 0 h 907382"/>
                <a:gd name="connsiteX1" fmla="*/ 210565 w 260698"/>
                <a:gd name="connsiteY1" fmla="*/ 60158 h 907382"/>
                <a:gd name="connsiteX2" fmla="*/ 105290 w 260698"/>
                <a:gd name="connsiteY2" fmla="*/ 115303 h 907382"/>
                <a:gd name="connsiteX3" fmla="*/ 75211 w 260698"/>
                <a:gd name="connsiteY3" fmla="*/ 200526 h 907382"/>
                <a:gd name="connsiteX4" fmla="*/ 120329 w 260698"/>
                <a:gd name="connsiteY4" fmla="*/ 280737 h 907382"/>
                <a:gd name="connsiteX5" fmla="*/ 65185 w 260698"/>
                <a:gd name="connsiteY5" fmla="*/ 345908 h 907382"/>
                <a:gd name="connsiteX6" fmla="*/ 90250 w 260698"/>
                <a:gd name="connsiteY6" fmla="*/ 401053 h 907382"/>
                <a:gd name="connsiteX7" fmla="*/ 90250 w 260698"/>
                <a:gd name="connsiteY7" fmla="*/ 421105 h 907382"/>
                <a:gd name="connsiteX8" fmla="*/ 115316 w 260698"/>
                <a:gd name="connsiteY8" fmla="*/ 451184 h 907382"/>
                <a:gd name="connsiteX9" fmla="*/ 40119 w 260698"/>
                <a:gd name="connsiteY9" fmla="*/ 501316 h 907382"/>
                <a:gd name="connsiteX10" fmla="*/ 10040 w 260698"/>
                <a:gd name="connsiteY10" fmla="*/ 646697 h 907382"/>
                <a:gd name="connsiteX11" fmla="*/ 14 w 260698"/>
                <a:gd name="connsiteY11" fmla="*/ 822158 h 907382"/>
                <a:gd name="connsiteX12" fmla="*/ 10040 w 260698"/>
                <a:gd name="connsiteY12" fmla="*/ 882316 h 907382"/>
                <a:gd name="connsiteX13" fmla="*/ 65185 w 260698"/>
                <a:gd name="connsiteY13" fmla="*/ 907382 h 907382"/>
                <a:gd name="connsiteX0" fmla="*/ 285764 w 285764"/>
                <a:gd name="connsiteY0" fmla="*/ 0 h 907382"/>
                <a:gd name="connsiteX1" fmla="*/ 210565 w 285764"/>
                <a:gd name="connsiteY1" fmla="*/ 60158 h 907382"/>
                <a:gd name="connsiteX2" fmla="*/ 105290 w 285764"/>
                <a:gd name="connsiteY2" fmla="*/ 115303 h 907382"/>
                <a:gd name="connsiteX3" fmla="*/ 75211 w 285764"/>
                <a:gd name="connsiteY3" fmla="*/ 200526 h 907382"/>
                <a:gd name="connsiteX4" fmla="*/ 120329 w 285764"/>
                <a:gd name="connsiteY4" fmla="*/ 280737 h 907382"/>
                <a:gd name="connsiteX5" fmla="*/ 65185 w 285764"/>
                <a:gd name="connsiteY5" fmla="*/ 345908 h 907382"/>
                <a:gd name="connsiteX6" fmla="*/ 90250 w 285764"/>
                <a:gd name="connsiteY6" fmla="*/ 401053 h 907382"/>
                <a:gd name="connsiteX7" fmla="*/ 90250 w 285764"/>
                <a:gd name="connsiteY7" fmla="*/ 421105 h 907382"/>
                <a:gd name="connsiteX8" fmla="*/ 115316 w 285764"/>
                <a:gd name="connsiteY8" fmla="*/ 451184 h 907382"/>
                <a:gd name="connsiteX9" fmla="*/ 40119 w 285764"/>
                <a:gd name="connsiteY9" fmla="*/ 501316 h 907382"/>
                <a:gd name="connsiteX10" fmla="*/ 10040 w 285764"/>
                <a:gd name="connsiteY10" fmla="*/ 646697 h 907382"/>
                <a:gd name="connsiteX11" fmla="*/ 14 w 285764"/>
                <a:gd name="connsiteY11" fmla="*/ 822158 h 907382"/>
                <a:gd name="connsiteX12" fmla="*/ 10040 w 285764"/>
                <a:gd name="connsiteY12" fmla="*/ 882316 h 907382"/>
                <a:gd name="connsiteX13" fmla="*/ 65185 w 285764"/>
                <a:gd name="connsiteY13" fmla="*/ 907382 h 907382"/>
                <a:gd name="connsiteX0" fmla="*/ 265540 w 265540"/>
                <a:gd name="connsiteY0" fmla="*/ 0 h 864931"/>
                <a:gd name="connsiteX1" fmla="*/ 210565 w 265540"/>
                <a:gd name="connsiteY1" fmla="*/ 17707 h 864931"/>
                <a:gd name="connsiteX2" fmla="*/ 105290 w 265540"/>
                <a:gd name="connsiteY2" fmla="*/ 72852 h 864931"/>
                <a:gd name="connsiteX3" fmla="*/ 75211 w 265540"/>
                <a:gd name="connsiteY3" fmla="*/ 158075 h 864931"/>
                <a:gd name="connsiteX4" fmla="*/ 120329 w 265540"/>
                <a:gd name="connsiteY4" fmla="*/ 238286 h 864931"/>
                <a:gd name="connsiteX5" fmla="*/ 65185 w 265540"/>
                <a:gd name="connsiteY5" fmla="*/ 303457 h 864931"/>
                <a:gd name="connsiteX6" fmla="*/ 90250 w 265540"/>
                <a:gd name="connsiteY6" fmla="*/ 358602 h 864931"/>
                <a:gd name="connsiteX7" fmla="*/ 90250 w 265540"/>
                <a:gd name="connsiteY7" fmla="*/ 378654 h 864931"/>
                <a:gd name="connsiteX8" fmla="*/ 115316 w 265540"/>
                <a:gd name="connsiteY8" fmla="*/ 408733 h 864931"/>
                <a:gd name="connsiteX9" fmla="*/ 40119 w 265540"/>
                <a:gd name="connsiteY9" fmla="*/ 458865 h 864931"/>
                <a:gd name="connsiteX10" fmla="*/ 10040 w 265540"/>
                <a:gd name="connsiteY10" fmla="*/ 604246 h 864931"/>
                <a:gd name="connsiteX11" fmla="*/ 14 w 265540"/>
                <a:gd name="connsiteY11" fmla="*/ 779707 h 864931"/>
                <a:gd name="connsiteX12" fmla="*/ 10040 w 265540"/>
                <a:gd name="connsiteY12" fmla="*/ 839865 h 864931"/>
                <a:gd name="connsiteX13" fmla="*/ 65185 w 265540"/>
                <a:gd name="connsiteY13" fmla="*/ 864931 h 864931"/>
                <a:gd name="connsiteX0" fmla="*/ 265540 w 265540"/>
                <a:gd name="connsiteY0" fmla="*/ 0 h 864931"/>
                <a:gd name="connsiteX1" fmla="*/ 210565 w 265540"/>
                <a:gd name="connsiteY1" fmla="*/ 52439 h 864931"/>
                <a:gd name="connsiteX2" fmla="*/ 105290 w 265540"/>
                <a:gd name="connsiteY2" fmla="*/ 72852 h 864931"/>
                <a:gd name="connsiteX3" fmla="*/ 75211 w 265540"/>
                <a:gd name="connsiteY3" fmla="*/ 158075 h 864931"/>
                <a:gd name="connsiteX4" fmla="*/ 120329 w 265540"/>
                <a:gd name="connsiteY4" fmla="*/ 238286 h 864931"/>
                <a:gd name="connsiteX5" fmla="*/ 65185 w 265540"/>
                <a:gd name="connsiteY5" fmla="*/ 303457 h 864931"/>
                <a:gd name="connsiteX6" fmla="*/ 90250 w 265540"/>
                <a:gd name="connsiteY6" fmla="*/ 358602 h 864931"/>
                <a:gd name="connsiteX7" fmla="*/ 90250 w 265540"/>
                <a:gd name="connsiteY7" fmla="*/ 378654 h 864931"/>
                <a:gd name="connsiteX8" fmla="*/ 115316 w 265540"/>
                <a:gd name="connsiteY8" fmla="*/ 408733 h 864931"/>
                <a:gd name="connsiteX9" fmla="*/ 40119 w 265540"/>
                <a:gd name="connsiteY9" fmla="*/ 458865 h 864931"/>
                <a:gd name="connsiteX10" fmla="*/ 10040 w 265540"/>
                <a:gd name="connsiteY10" fmla="*/ 604246 h 864931"/>
                <a:gd name="connsiteX11" fmla="*/ 14 w 265540"/>
                <a:gd name="connsiteY11" fmla="*/ 779707 h 864931"/>
                <a:gd name="connsiteX12" fmla="*/ 10040 w 265540"/>
                <a:gd name="connsiteY12" fmla="*/ 839865 h 864931"/>
                <a:gd name="connsiteX13" fmla="*/ 65185 w 265540"/>
                <a:gd name="connsiteY13" fmla="*/ 864931 h 86493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265540" h="864931">
                  <a:moveTo>
                    <a:pt x="265540" y="0"/>
                  </a:moveTo>
                  <a:cubicBezTo>
                    <a:pt x="242981" y="10026"/>
                    <a:pt x="237273" y="40297"/>
                    <a:pt x="210565" y="52439"/>
                  </a:cubicBezTo>
                  <a:cubicBezTo>
                    <a:pt x="183857" y="64581"/>
                    <a:pt x="127849" y="55246"/>
                    <a:pt x="105290" y="72852"/>
                  </a:cubicBezTo>
                  <a:cubicBezTo>
                    <a:pt x="82731" y="90458"/>
                    <a:pt x="72704" y="130503"/>
                    <a:pt x="75211" y="158075"/>
                  </a:cubicBezTo>
                  <a:cubicBezTo>
                    <a:pt x="77718" y="185647"/>
                    <a:pt x="122000" y="214056"/>
                    <a:pt x="120329" y="238286"/>
                  </a:cubicBezTo>
                  <a:cubicBezTo>
                    <a:pt x="118658" y="262516"/>
                    <a:pt x="70198" y="283404"/>
                    <a:pt x="65185" y="303457"/>
                  </a:cubicBezTo>
                  <a:cubicBezTo>
                    <a:pt x="60172" y="323510"/>
                    <a:pt x="90250" y="358602"/>
                    <a:pt x="90250" y="358602"/>
                  </a:cubicBezTo>
                  <a:cubicBezTo>
                    <a:pt x="94427" y="371135"/>
                    <a:pt x="86072" y="370299"/>
                    <a:pt x="90250" y="378654"/>
                  </a:cubicBezTo>
                  <a:cubicBezTo>
                    <a:pt x="94428" y="387009"/>
                    <a:pt x="123671" y="395365"/>
                    <a:pt x="115316" y="408733"/>
                  </a:cubicBezTo>
                  <a:cubicBezTo>
                    <a:pt x="106961" y="422101"/>
                    <a:pt x="57665" y="426280"/>
                    <a:pt x="40119" y="458865"/>
                  </a:cubicBezTo>
                  <a:cubicBezTo>
                    <a:pt x="22573" y="491450"/>
                    <a:pt x="16724" y="550772"/>
                    <a:pt x="10040" y="604246"/>
                  </a:cubicBezTo>
                  <a:cubicBezTo>
                    <a:pt x="3356" y="657720"/>
                    <a:pt x="14" y="740437"/>
                    <a:pt x="14" y="779707"/>
                  </a:cubicBezTo>
                  <a:cubicBezTo>
                    <a:pt x="14" y="818977"/>
                    <a:pt x="-822" y="825661"/>
                    <a:pt x="10040" y="839865"/>
                  </a:cubicBezTo>
                  <a:cubicBezTo>
                    <a:pt x="20902" y="854069"/>
                    <a:pt x="45550" y="849473"/>
                    <a:pt x="65185" y="864931"/>
                  </a:cubicBezTo>
                </a:path>
              </a:pathLst>
            </a:custGeom>
            <a:noFill/>
            <a:ln w="76200">
              <a:solidFill>
                <a:schemeClr val="bg1">
                  <a:lumMod val="75000"/>
                  <a:alpha val="5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050">
                <a:solidFill>
                  <a:schemeClr val="accent2">
                    <a:lumMod val="60000"/>
                    <a:lumOff val="40000"/>
                  </a:schemeClr>
                </a:solidFill>
              </a:endParaRPr>
            </a:p>
          </xdr:txBody>
        </xdr:sp>
      </xdr:grpSp>
      <xdr:grpSp>
        <xdr:nvGrpSpPr>
          <xdr:cNvPr id="26" name="グループ化 25">
            <a:extLst>
              <a:ext uri="{FF2B5EF4-FFF2-40B4-BE49-F238E27FC236}">
                <a16:creationId xmlns:a16="http://schemas.microsoft.com/office/drawing/2014/main" id="{00000000-0008-0000-0400-00001A000000}"/>
              </a:ext>
            </a:extLst>
          </xdr:cNvPr>
          <xdr:cNvGrpSpPr/>
        </xdr:nvGrpSpPr>
        <xdr:grpSpPr>
          <a:xfrm>
            <a:off x="590550" y="1609725"/>
            <a:ext cx="4588977" cy="4726650"/>
            <a:chOff x="590550" y="1609725"/>
            <a:chExt cx="4588977" cy="4726650"/>
          </a:xfrm>
        </xdr:grpSpPr>
        <xdr:sp macro="" textlink="">
          <xdr:nvSpPr>
            <xdr:cNvPr id="15" name="四角形: 角を丸くする 14">
              <a:extLst>
                <a:ext uri="{FF2B5EF4-FFF2-40B4-BE49-F238E27FC236}">
                  <a16:creationId xmlns:a16="http://schemas.microsoft.com/office/drawing/2014/main" id="{00000000-0008-0000-0400-00000F000000}"/>
                </a:ext>
              </a:extLst>
            </xdr:cNvPr>
            <xdr:cNvSpPr/>
          </xdr:nvSpPr>
          <xdr:spPr>
            <a:xfrm>
              <a:off x="3120630" y="5743575"/>
              <a:ext cx="109343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人吉・球磨地域</a:t>
              </a:r>
            </a:p>
          </xdr:txBody>
        </xdr:sp>
        <xdr:sp macro="" textlink="">
          <xdr:nvSpPr>
            <xdr:cNvPr id="16" name="四角形: 角を丸くする 15">
              <a:extLst>
                <a:ext uri="{FF2B5EF4-FFF2-40B4-BE49-F238E27FC236}">
                  <a16:creationId xmlns:a16="http://schemas.microsoft.com/office/drawing/2014/main" id="{00000000-0008-0000-0400-000010000000}"/>
                </a:ext>
              </a:extLst>
            </xdr:cNvPr>
            <xdr:cNvSpPr/>
          </xdr:nvSpPr>
          <xdr:spPr>
            <a:xfrm>
              <a:off x="901305" y="6048375"/>
              <a:ext cx="109343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水俣・芦北地域</a:t>
              </a:r>
            </a:p>
          </xdr:txBody>
        </xdr:sp>
        <xdr:sp macro="" textlink="">
          <xdr:nvSpPr>
            <xdr:cNvPr id="17" name="四角形: 角を丸くする 16">
              <a:extLst>
                <a:ext uri="{FF2B5EF4-FFF2-40B4-BE49-F238E27FC236}">
                  <a16:creationId xmlns:a16="http://schemas.microsoft.com/office/drawing/2014/main" id="{00000000-0008-0000-0400-000011000000}"/>
                </a:ext>
              </a:extLst>
            </xdr:cNvPr>
            <xdr:cNvSpPr/>
          </xdr:nvSpPr>
          <xdr:spPr>
            <a:xfrm>
              <a:off x="590550" y="4914900"/>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天草地域</a:t>
              </a:r>
            </a:p>
          </xdr:txBody>
        </xdr:sp>
        <xdr:sp macro="" textlink="">
          <xdr:nvSpPr>
            <xdr:cNvPr id="18" name="四角形: 角を丸くする 17">
              <a:extLst>
                <a:ext uri="{FF2B5EF4-FFF2-40B4-BE49-F238E27FC236}">
                  <a16:creationId xmlns:a16="http://schemas.microsoft.com/office/drawing/2014/main" id="{00000000-0008-0000-0400-000012000000}"/>
                </a:ext>
              </a:extLst>
            </xdr:cNvPr>
            <xdr:cNvSpPr/>
          </xdr:nvSpPr>
          <xdr:spPr>
            <a:xfrm>
              <a:off x="2143125" y="3895725"/>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宇城地域</a:t>
              </a:r>
            </a:p>
          </xdr:txBody>
        </xdr:sp>
        <xdr:sp macro="" textlink="">
          <xdr:nvSpPr>
            <xdr:cNvPr id="19" name="四角形: 角を丸くする 18">
              <a:extLst>
                <a:ext uri="{FF2B5EF4-FFF2-40B4-BE49-F238E27FC236}">
                  <a16:creationId xmlns:a16="http://schemas.microsoft.com/office/drawing/2014/main" id="{00000000-0008-0000-0400-000013000000}"/>
                </a:ext>
              </a:extLst>
            </xdr:cNvPr>
            <xdr:cNvSpPr/>
          </xdr:nvSpPr>
          <xdr:spPr>
            <a:xfrm>
              <a:off x="2286000" y="4648200"/>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八代地域</a:t>
              </a:r>
            </a:p>
          </xdr:txBody>
        </xdr:sp>
        <xdr:sp macro="" textlink="">
          <xdr:nvSpPr>
            <xdr:cNvPr id="20" name="四角形: 角を丸くする 19">
              <a:extLst>
                <a:ext uri="{FF2B5EF4-FFF2-40B4-BE49-F238E27FC236}">
                  <a16:creationId xmlns:a16="http://schemas.microsoft.com/office/drawing/2014/main" id="{00000000-0008-0000-0400-000014000000}"/>
                </a:ext>
              </a:extLst>
            </xdr:cNvPr>
            <xdr:cNvSpPr/>
          </xdr:nvSpPr>
          <xdr:spPr>
            <a:xfrm>
              <a:off x="3876674" y="3429000"/>
              <a:ext cx="890945"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上益城地域</a:t>
              </a:r>
            </a:p>
          </xdr:txBody>
        </xdr:sp>
        <xdr:sp macro="" textlink="">
          <xdr:nvSpPr>
            <xdr:cNvPr id="21" name="四角形: 角を丸くする 20">
              <a:extLst>
                <a:ext uri="{FF2B5EF4-FFF2-40B4-BE49-F238E27FC236}">
                  <a16:creationId xmlns:a16="http://schemas.microsoft.com/office/drawing/2014/main" id="{00000000-0008-0000-0400-000015000000}"/>
                </a:ext>
              </a:extLst>
            </xdr:cNvPr>
            <xdr:cNvSpPr/>
          </xdr:nvSpPr>
          <xdr:spPr>
            <a:xfrm>
              <a:off x="4410075" y="2619374"/>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阿蘇地域</a:t>
              </a:r>
            </a:p>
          </xdr:txBody>
        </xdr:sp>
        <xdr:sp macro="" textlink="">
          <xdr:nvSpPr>
            <xdr:cNvPr id="22" name="四角形: 角を丸くする 21">
              <a:extLst>
                <a:ext uri="{FF2B5EF4-FFF2-40B4-BE49-F238E27FC236}">
                  <a16:creationId xmlns:a16="http://schemas.microsoft.com/office/drawing/2014/main" id="{00000000-0008-0000-0400-000016000000}"/>
                </a:ext>
              </a:extLst>
            </xdr:cNvPr>
            <xdr:cNvSpPr/>
          </xdr:nvSpPr>
          <xdr:spPr>
            <a:xfrm>
              <a:off x="3295650" y="2438400"/>
              <a:ext cx="76945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菊池地域</a:t>
              </a:r>
            </a:p>
          </xdr:txBody>
        </xdr:sp>
        <xdr:sp macro="" textlink="">
          <xdr:nvSpPr>
            <xdr:cNvPr id="23" name="四角形: 角を丸くする 22">
              <a:extLst>
                <a:ext uri="{FF2B5EF4-FFF2-40B4-BE49-F238E27FC236}">
                  <a16:creationId xmlns:a16="http://schemas.microsoft.com/office/drawing/2014/main" id="{00000000-0008-0000-0400-000017000000}"/>
                </a:ext>
              </a:extLst>
            </xdr:cNvPr>
            <xdr:cNvSpPr/>
          </xdr:nvSpPr>
          <xdr:spPr>
            <a:xfrm>
              <a:off x="1263255" y="2019300"/>
              <a:ext cx="1093432"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荒尾・玉名地域</a:t>
              </a:r>
            </a:p>
          </xdr:txBody>
        </xdr:sp>
        <xdr:sp macro="" textlink="">
          <xdr:nvSpPr>
            <xdr:cNvPr id="24" name="四角形: 角を丸くする 23">
              <a:extLst>
                <a:ext uri="{FF2B5EF4-FFF2-40B4-BE49-F238E27FC236}">
                  <a16:creationId xmlns:a16="http://schemas.microsoft.com/office/drawing/2014/main" id="{00000000-0008-0000-0400-000018000000}"/>
                </a:ext>
              </a:extLst>
            </xdr:cNvPr>
            <xdr:cNvSpPr/>
          </xdr:nvSpPr>
          <xdr:spPr>
            <a:xfrm>
              <a:off x="2275285" y="3219450"/>
              <a:ext cx="647960"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熊本市</a:t>
              </a:r>
            </a:p>
          </xdr:txBody>
        </xdr:sp>
        <xdr:sp macro="" textlink="">
          <xdr:nvSpPr>
            <xdr:cNvPr id="25" name="四角形: 角を丸くする 24">
              <a:extLst>
                <a:ext uri="{FF2B5EF4-FFF2-40B4-BE49-F238E27FC236}">
                  <a16:creationId xmlns:a16="http://schemas.microsoft.com/office/drawing/2014/main" id="{00000000-0008-0000-0400-000019000000}"/>
                </a:ext>
              </a:extLst>
            </xdr:cNvPr>
            <xdr:cNvSpPr/>
          </xdr:nvSpPr>
          <xdr:spPr>
            <a:xfrm>
              <a:off x="2989660" y="1609725"/>
              <a:ext cx="647960" cy="288000"/>
            </a:xfrm>
            <a:prstGeom prst="roundRect">
              <a:avLst/>
            </a:prstGeom>
            <a:solidFill>
              <a:srgbClr val="404040">
                <a:alpha val="74902"/>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b="1">
                  <a:solidFill>
                    <a:schemeClr val="bg1"/>
                  </a:solidFill>
                </a:rPr>
                <a:t>山鹿市</a:t>
              </a:r>
            </a:p>
          </xdr:txBody>
        </xdr:sp>
      </xdr:grpSp>
    </xdr:grpSp>
    <xdr:clientData/>
  </xdr:twoCellAnchor>
</xdr:wsDr>
</file>

<file path=xl/drawings/drawing4.xml><?xml version="1.0" encoding="utf-8"?>
<xdr:wsDr xmlns:xdr="http://schemas.openxmlformats.org/drawingml/2006/spreadsheetDrawing" xmlns:a="http://schemas.openxmlformats.org/drawingml/2006/main">
  <xdr:oneCellAnchor>
    <xdr:from>
      <xdr:col>0</xdr:col>
      <xdr:colOff>37738</xdr:colOff>
      <xdr:row>17</xdr:row>
      <xdr:rowOff>105818</xdr:rowOff>
    </xdr:from>
    <xdr:ext cx="292388" cy="2470292"/>
    <xdr:sp macro="" textlink="">
      <xdr:nvSpPr>
        <xdr:cNvPr id="2" name="テキスト ボックス 1">
          <a:extLst>
            <a:ext uri="{FF2B5EF4-FFF2-40B4-BE49-F238E27FC236}">
              <a16:creationId xmlns:a16="http://schemas.microsoft.com/office/drawing/2014/main" id="{00000000-0008-0000-0500-000002000000}"/>
            </a:ext>
          </a:extLst>
        </xdr:cNvPr>
        <xdr:cNvSpPr txBox="1"/>
      </xdr:nvSpPr>
      <xdr:spPr>
        <a:xfrm rot="16200000">
          <a:off x="-1051214" y="4138861"/>
          <a:ext cx="2470292" cy="2923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1200" b="1">
              <a:latin typeface="+mj-ea"/>
              <a:ea typeface="+mj-ea"/>
            </a:rPr>
            <a:t>観光客総数の推移　（ 過去</a:t>
          </a:r>
          <a:r>
            <a:rPr kumimoji="1" lang="en-US" altLang="ja-JP" sz="1200" b="1">
              <a:latin typeface="+mj-ea"/>
              <a:ea typeface="+mj-ea"/>
            </a:rPr>
            <a:t>20</a:t>
          </a:r>
          <a:r>
            <a:rPr kumimoji="1" lang="ja-JP" altLang="en-US" sz="1200" b="1">
              <a:latin typeface="+mj-ea"/>
              <a:ea typeface="+mj-ea"/>
            </a:rPr>
            <a:t>年 ）</a:t>
          </a:r>
        </a:p>
      </xdr:txBody>
    </xdr:sp>
    <xdr:clientData/>
  </xdr:oneCellAnchor>
  <xdr:oneCellAnchor>
    <xdr:from>
      <xdr:col>15</xdr:col>
      <xdr:colOff>14216</xdr:colOff>
      <xdr:row>0</xdr:row>
      <xdr:rowOff>1</xdr:rowOff>
    </xdr:from>
    <xdr:ext cx="995437" cy="8743950"/>
    <xdr:sp macro="" textlink="">
      <xdr:nvSpPr>
        <xdr:cNvPr id="16" name="テキスト ボックス 15">
          <a:extLst>
            <a:ext uri="{FF2B5EF4-FFF2-40B4-BE49-F238E27FC236}">
              <a16:creationId xmlns:a16="http://schemas.microsoft.com/office/drawing/2014/main" id="{00000000-0008-0000-0500-000010000000}"/>
            </a:ext>
          </a:extLst>
        </xdr:cNvPr>
        <xdr:cNvSpPr txBox="1"/>
      </xdr:nvSpPr>
      <xdr:spPr>
        <a:xfrm rot="16200000">
          <a:off x="997710" y="3874257"/>
          <a:ext cx="8743950" cy="9954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平成</a:t>
          </a:r>
          <a:r>
            <a:rPr kumimoji="1" lang="en-US" altLang="ja-JP" sz="800">
              <a:solidFill>
                <a:sysClr val="windowText" lastClr="000000"/>
              </a:solidFill>
              <a:latin typeface="+mn-ea"/>
              <a:ea typeface="+mn-ea"/>
            </a:rPr>
            <a:t>26</a:t>
          </a:r>
          <a:r>
            <a:rPr kumimoji="1" lang="ja-JP" altLang="en-US" sz="800">
              <a:solidFill>
                <a:sysClr val="windowText" lastClr="000000"/>
              </a:solidFill>
              <a:latin typeface="+mn-ea"/>
              <a:ea typeface="+mn-ea"/>
            </a:rPr>
            <a:t>年までと平成</a:t>
          </a:r>
          <a:r>
            <a:rPr kumimoji="1" lang="en-US" altLang="ja-JP" sz="800">
              <a:solidFill>
                <a:sysClr val="windowText" lastClr="000000"/>
              </a:solidFill>
              <a:latin typeface="+mn-ea"/>
              <a:ea typeface="+mn-ea"/>
            </a:rPr>
            <a:t>27</a:t>
          </a:r>
          <a:r>
            <a:rPr kumimoji="1" lang="ja-JP" altLang="en-US" sz="800">
              <a:solidFill>
                <a:sysClr val="windowText" lastClr="000000"/>
              </a:solidFill>
              <a:latin typeface="+mn-ea"/>
              <a:ea typeface="+mn-ea"/>
            </a:rPr>
            <a:t>年以降の値について </a:t>
          </a:r>
          <a:r>
            <a:rPr kumimoji="1" lang="en-US" altLang="ja-JP" sz="800">
              <a:solidFill>
                <a:sysClr val="windowText" lastClr="000000"/>
              </a:solidFill>
              <a:latin typeface="+mn-ea"/>
              <a:ea typeface="+mn-ea"/>
            </a:rPr>
            <a:t>〉</a:t>
          </a:r>
          <a:endParaRPr kumimoji="1" lang="ja-JP" altLang="en-US" sz="800">
            <a:solidFill>
              <a:sysClr val="windowText" lastClr="000000"/>
            </a:solidFill>
            <a:latin typeface="+mn-ea"/>
            <a:ea typeface="+mn-ea"/>
          </a:endParaRPr>
        </a:p>
        <a:p>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 </a:t>
          </a:r>
          <a:r>
            <a:rPr kumimoji="1" lang="ja-JP" altLang="en-US" sz="800">
              <a:solidFill>
                <a:sysClr val="windowText" lastClr="000000"/>
              </a:solidFill>
              <a:latin typeface="+mn-ea"/>
              <a:ea typeface="+mn-ea"/>
            </a:rPr>
            <a:t>平成</a:t>
          </a:r>
          <a:r>
            <a:rPr kumimoji="1" lang="en-US" altLang="ja-JP" sz="800">
              <a:solidFill>
                <a:sysClr val="windowText" lastClr="000000"/>
              </a:solidFill>
              <a:latin typeface="+mn-ea"/>
              <a:ea typeface="+mn-ea"/>
            </a:rPr>
            <a:t>26</a:t>
          </a:r>
          <a:r>
            <a:rPr kumimoji="1" lang="ja-JP" altLang="en-US" sz="800">
              <a:solidFill>
                <a:sysClr val="windowText" lastClr="000000"/>
              </a:solidFill>
              <a:latin typeface="+mn-ea"/>
              <a:ea typeface="+mn-ea"/>
            </a:rPr>
            <a:t>年まで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 </a:t>
          </a:r>
          <a:r>
            <a:rPr kumimoji="1" lang="ja-JP" altLang="en-US" sz="800">
              <a:solidFill>
                <a:sysClr val="windowText" lastClr="000000"/>
              </a:solidFill>
              <a:latin typeface="+mn-ea"/>
              <a:ea typeface="+mn-ea"/>
            </a:rPr>
            <a:t>平成</a:t>
          </a:r>
          <a:r>
            <a:rPr kumimoji="1" lang="en-US" altLang="ja-JP" sz="800">
              <a:solidFill>
                <a:sysClr val="windowText" lastClr="000000"/>
              </a:solidFill>
              <a:latin typeface="+mn-ea"/>
              <a:ea typeface="+mn-ea"/>
            </a:rPr>
            <a:t>27</a:t>
          </a:r>
          <a:r>
            <a:rPr kumimoji="1" lang="ja-JP" altLang="en-US" sz="800">
              <a:solidFill>
                <a:sysClr val="windowText" lastClr="000000"/>
              </a:solidFill>
              <a:latin typeface="+mn-ea"/>
              <a:ea typeface="+mn-ea"/>
            </a:rPr>
            <a:t>年以降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p>
        <a:p>
          <a:r>
            <a:rPr kumimoji="1" lang="ja-JP" altLang="en-US" sz="800">
              <a:solidFill>
                <a:sysClr val="windowText" lastClr="000000"/>
              </a:solidFill>
              <a:latin typeface="+mn-ea"/>
              <a:ea typeface="+mn-ea"/>
            </a:rPr>
            <a:t>　　　　 各市町村で実施した調査結果を県で取りまとめた値。　　　 　 熊本県内の観光地点等（観光地点、行祭事・イベント等）の入込客数調査結果。観光庁「観光入込客統計に関する共通基準」に基づ</a:t>
          </a:r>
          <a:br>
            <a:rPr kumimoji="1" lang="ja-JP" altLang="en-US" sz="800">
              <a:solidFill>
                <a:sysClr val="windowText" lastClr="000000"/>
              </a:solidFill>
              <a:latin typeface="+mn-ea"/>
              <a:ea typeface="+mn-ea"/>
            </a:rPr>
          </a:br>
          <a:r>
            <a:rPr kumimoji="1" lang="ja-JP" altLang="en-US" sz="800">
              <a:solidFill>
                <a:sysClr val="windowText" lastClr="000000"/>
              </a:solidFill>
              <a:latin typeface="+mn-ea"/>
              <a:ea typeface="+mn-ea"/>
            </a:rPr>
            <a:t>　　　　　　　　　　　　　　　　　　　　　　　　　　　　　　                           いて実施した熊本県「観光地点等入込客数調査」による値。（</a:t>
          </a:r>
          <a:r>
            <a:rPr kumimoji="1" lang="en-US" altLang="ja-JP" sz="800">
              <a:solidFill>
                <a:sysClr val="windowText" lastClr="000000"/>
              </a:solidFill>
              <a:latin typeface="+mn-ea"/>
              <a:ea typeface="+mn-ea"/>
            </a:rPr>
            <a:t>P48</a:t>
          </a:r>
          <a:r>
            <a:rPr kumimoji="1" lang="ja-JP" altLang="en-US" sz="800">
              <a:solidFill>
                <a:sysClr val="windowText" lastClr="000000"/>
              </a:solidFill>
              <a:latin typeface="+mn-ea"/>
              <a:ea typeface="+mn-ea"/>
            </a:rPr>
            <a:t>参照）　平成</a:t>
          </a:r>
          <a:r>
            <a:rPr kumimoji="1" lang="en-US" altLang="ja-JP" sz="800">
              <a:solidFill>
                <a:sysClr val="windowText" lastClr="000000"/>
              </a:solidFill>
              <a:latin typeface="+mn-ea"/>
              <a:ea typeface="+mn-ea"/>
            </a:rPr>
            <a:t>26</a:t>
          </a:r>
          <a:r>
            <a:rPr kumimoji="1" lang="ja-JP" altLang="en-US" sz="800">
              <a:solidFill>
                <a:sysClr val="windowText" lastClr="000000"/>
              </a:solidFill>
              <a:latin typeface="+mn-ea"/>
              <a:ea typeface="+mn-ea"/>
            </a:rPr>
            <a:t>年までとは単純比較できない。</a:t>
          </a:r>
        </a:p>
        <a:p>
          <a:r>
            <a:rPr kumimoji="1" lang="en-US" altLang="ja-JP" sz="800">
              <a:solidFill>
                <a:sysClr val="windowText" lastClr="000000"/>
              </a:solidFill>
              <a:latin typeface="+mn-ea"/>
              <a:ea typeface="+mn-ea"/>
            </a:rPr>
            <a:t>〈 </a:t>
          </a:r>
          <a:r>
            <a:rPr kumimoji="1" lang="ja-JP" altLang="en-US" sz="800">
              <a:solidFill>
                <a:sysClr val="windowText" lastClr="000000"/>
              </a:solidFill>
              <a:latin typeface="+mn-ea"/>
              <a:ea typeface="+mn-ea"/>
            </a:rPr>
            <a:t>令和</a:t>
          </a:r>
          <a:r>
            <a:rPr kumimoji="1" lang="en-US" altLang="ja-JP" sz="800">
              <a:solidFill>
                <a:sysClr val="windowText" lastClr="000000"/>
              </a:solidFill>
              <a:latin typeface="+mn-ea"/>
              <a:ea typeface="+mn-ea"/>
            </a:rPr>
            <a:t>6</a:t>
          </a:r>
          <a:r>
            <a:rPr kumimoji="1" lang="ja-JP" altLang="en-US" sz="800">
              <a:solidFill>
                <a:sysClr val="windowText" lastClr="000000"/>
              </a:solidFill>
              <a:latin typeface="+mn-ea"/>
              <a:ea typeface="+mn-ea"/>
            </a:rPr>
            <a:t>年</a:t>
          </a:r>
          <a:r>
            <a:rPr kumimoji="1" lang="en-US" altLang="ja-JP" sz="800">
              <a:solidFill>
                <a:sysClr val="windowText" lastClr="000000"/>
              </a:solidFill>
              <a:latin typeface="+mn-ea"/>
              <a:ea typeface="+mn-ea"/>
            </a:rPr>
            <a:t>11</a:t>
          </a:r>
          <a:r>
            <a:rPr kumimoji="1" lang="ja-JP" altLang="en-US" sz="800">
              <a:solidFill>
                <a:sysClr val="windowText" lastClr="000000"/>
              </a:solidFill>
              <a:latin typeface="+mn-ea"/>
              <a:ea typeface="+mn-ea"/>
            </a:rPr>
            <a:t>月</a:t>
          </a:r>
          <a:r>
            <a:rPr kumimoji="1" lang="en-US" altLang="ja-JP" sz="800">
              <a:solidFill>
                <a:sysClr val="windowText" lastClr="000000"/>
              </a:solidFill>
              <a:latin typeface="+mn-ea"/>
              <a:ea typeface="+mn-ea"/>
            </a:rPr>
            <a:t>26</a:t>
          </a:r>
          <a:r>
            <a:rPr kumimoji="1" lang="ja-JP" altLang="en-US" sz="800">
              <a:solidFill>
                <a:sysClr val="windowText" lastClr="000000"/>
              </a:solidFill>
              <a:latin typeface="+mn-ea"/>
              <a:ea typeface="+mn-ea"/>
            </a:rPr>
            <a:t>日追記 </a:t>
          </a:r>
          <a:r>
            <a:rPr kumimoji="1" lang="en-US" altLang="ja-JP" sz="800">
              <a:solidFill>
                <a:sysClr val="windowText" lastClr="000000"/>
              </a:solidFill>
              <a:latin typeface="+mn-ea"/>
              <a:ea typeface="+mn-ea"/>
            </a:rPr>
            <a:t>〉</a:t>
          </a:r>
        </a:p>
        <a:p>
          <a:r>
            <a:rPr kumimoji="1" lang="ja-JP" altLang="en-US" sz="800">
              <a:solidFill>
                <a:sysClr val="windowText" lastClr="000000"/>
              </a:solidFill>
              <a:latin typeface="+mn-ea"/>
              <a:ea typeface="+mn-ea"/>
            </a:rPr>
            <a:t>令和</a:t>
          </a:r>
          <a:r>
            <a:rPr kumimoji="1" lang="en-US" altLang="ja-JP" sz="800">
              <a:solidFill>
                <a:sysClr val="windowText" lastClr="000000"/>
              </a:solidFill>
              <a:latin typeface="+mn-ea"/>
              <a:ea typeface="+mn-ea"/>
            </a:rPr>
            <a:t>4</a:t>
          </a:r>
          <a:r>
            <a:rPr kumimoji="1" lang="ja-JP" altLang="en-US" sz="800">
              <a:solidFill>
                <a:sysClr val="windowText" lastClr="000000"/>
              </a:solidFill>
              <a:latin typeface="+mn-ea"/>
              <a:ea typeface="+mn-ea"/>
            </a:rPr>
            <a:t>年の延べ入込客数の指標値に誤りがありました。そのため、正しい指標値に修正しました。</a:t>
          </a:r>
          <a:endParaRPr kumimoji="1" lang="en-US" altLang="ja-JP" sz="800">
            <a:solidFill>
              <a:sysClr val="windowText" lastClr="000000"/>
            </a:solidFill>
            <a:latin typeface="+mn-ea"/>
            <a:ea typeface="+mn-ea"/>
          </a:endParaRPr>
        </a:p>
      </xdr:txBody>
    </xdr:sp>
    <xdr:clientData/>
  </xdr:oneCellAnchor>
  <xdr:oneCellAnchor>
    <xdr:from>
      <xdr:col>19</xdr:col>
      <xdr:colOff>286316</xdr:colOff>
      <xdr:row>50</xdr:row>
      <xdr:rowOff>8959</xdr:rowOff>
    </xdr:from>
    <xdr:ext cx="8346900" cy="492443"/>
    <xdr:sp macro="" textlink="">
      <xdr:nvSpPr>
        <xdr:cNvPr id="49" name="テキスト ボックス 48">
          <a:extLst>
            <a:ext uri="{FF2B5EF4-FFF2-40B4-BE49-F238E27FC236}">
              <a16:creationId xmlns:a16="http://schemas.microsoft.com/office/drawing/2014/main" id="{00000000-0008-0000-0500-000031000000}"/>
            </a:ext>
          </a:extLst>
        </xdr:cNvPr>
        <xdr:cNvSpPr txBox="1"/>
      </xdr:nvSpPr>
      <xdr:spPr>
        <a:xfrm>
          <a:off x="7649141" y="9181534"/>
          <a:ext cx="8346900" cy="4924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t">
          <a:sp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年までと平成</a:t>
          </a:r>
          <a:r>
            <a:rPr kumimoji="1" lang="en-US" altLang="ja-JP" sz="800">
              <a:solidFill>
                <a:sysClr val="windowText" lastClr="000000"/>
              </a:solidFill>
              <a:latin typeface="+mn-ea"/>
              <a:ea typeface="+mn-ea"/>
            </a:rPr>
            <a:t>30</a:t>
          </a:r>
          <a:r>
            <a:rPr kumimoji="1" lang="ja-JP" altLang="en-US" sz="800">
              <a:solidFill>
                <a:sysClr val="windowText" lastClr="000000"/>
              </a:solidFill>
              <a:latin typeface="+mn-ea"/>
              <a:ea typeface="+mn-ea"/>
            </a:rPr>
            <a:t>年の値につい </a:t>
          </a:r>
          <a:r>
            <a:rPr kumimoji="1" lang="en-US" altLang="ja-JP" sz="800">
              <a:solidFill>
                <a:sysClr val="windowText" lastClr="000000"/>
              </a:solidFill>
              <a:latin typeface="+mn-ea"/>
              <a:ea typeface="+mn-ea"/>
            </a:rPr>
            <a:t>〉</a:t>
          </a:r>
        </a:p>
        <a:p>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30</a:t>
          </a:r>
          <a:r>
            <a:rPr kumimoji="1" lang="ja-JP" altLang="en-US" sz="800">
              <a:solidFill>
                <a:sysClr val="windowText" lastClr="000000"/>
              </a:solidFill>
              <a:latin typeface="+mn-ea"/>
              <a:ea typeface="+mn-ea"/>
            </a:rPr>
            <a:t>年以降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各市町村で実施した調査結果を県で取りまとめた値。　　　　　観光地点等入込客数調査（観光庁基準）より集計した観光地点の延べ入込客数。平成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年までと単純比較はできない。</a:t>
          </a:r>
          <a:endParaRPr kumimoji="1" lang="en-US" altLang="ja-JP" sz="800">
            <a:solidFill>
              <a:sysClr val="windowText" lastClr="000000"/>
            </a:solidFill>
            <a:latin typeface="+mn-ea"/>
            <a:ea typeface="+mn-ea"/>
          </a:endParaRPr>
        </a:p>
      </xdr:txBody>
    </xdr:sp>
    <xdr:clientData/>
  </xdr:oneCellAnchor>
  <xdr:twoCellAnchor>
    <xdr:from>
      <xdr:col>17</xdr:col>
      <xdr:colOff>684439</xdr:colOff>
      <xdr:row>9</xdr:row>
      <xdr:rowOff>107497</xdr:rowOff>
    </xdr:from>
    <xdr:to>
      <xdr:col>33</xdr:col>
      <xdr:colOff>343733</xdr:colOff>
      <xdr:row>39</xdr:row>
      <xdr:rowOff>164673</xdr:rowOff>
    </xdr:to>
    <xdr:grpSp>
      <xdr:nvGrpSpPr>
        <xdr:cNvPr id="4" name="グループ化 3">
          <a:extLst>
            <a:ext uri="{FF2B5EF4-FFF2-40B4-BE49-F238E27FC236}">
              <a16:creationId xmlns:a16="http://schemas.microsoft.com/office/drawing/2014/main" id="{ABEEA796-AC69-3470-4E48-6F90BC269063}"/>
            </a:ext>
          </a:extLst>
        </xdr:cNvPr>
        <xdr:cNvGrpSpPr/>
      </xdr:nvGrpSpPr>
      <xdr:grpSpPr>
        <a:xfrm>
          <a:off x="6633538" y="1839345"/>
          <a:ext cx="10960854" cy="5811651"/>
          <a:chOff x="7675789" y="2126797"/>
          <a:chExt cx="9450161" cy="5418606"/>
        </a:xfrm>
      </xdr:grpSpPr>
      <xdr:grpSp>
        <xdr:nvGrpSpPr>
          <xdr:cNvPr id="113" name="グループ化 18">
            <a:extLst>
              <a:ext uri="{FF2B5EF4-FFF2-40B4-BE49-F238E27FC236}">
                <a16:creationId xmlns:a16="http://schemas.microsoft.com/office/drawing/2014/main" id="{E07764C7-4C78-4A8C-BB52-8FEEB466542C}"/>
              </a:ext>
            </a:extLst>
          </xdr:cNvPr>
          <xdr:cNvGrpSpPr/>
        </xdr:nvGrpSpPr>
        <xdr:grpSpPr>
          <a:xfrm>
            <a:off x="7675789" y="2126797"/>
            <a:ext cx="9421568" cy="5418606"/>
            <a:chOff x="7180989" y="1877785"/>
            <a:chExt cx="9377624" cy="4846866"/>
          </a:xfrm>
        </xdr:grpSpPr>
        <xdr:grpSp>
          <xdr:nvGrpSpPr>
            <xdr:cNvPr id="114" name="グループ化 36">
              <a:extLst>
                <a:ext uri="{FF2B5EF4-FFF2-40B4-BE49-F238E27FC236}">
                  <a16:creationId xmlns:a16="http://schemas.microsoft.com/office/drawing/2014/main" id="{458B7443-A7A5-E2AC-254E-C70CB9ED6E04}"/>
                </a:ext>
              </a:extLst>
            </xdr:cNvPr>
            <xdr:cNvGrpSpPr/>
          </xdr:nvGrpSpPr>
          <xdr:grpSpPr>
            <a:xfrm>
              <a:off x="7180989" y="1877785"/>
              <a:ext cx="9292778" cy="4846866"/>
              <a:chOff x="7180989" y="1877785"/>
              <a:chExt cx="9292778" cy="4846866"/>
            </a:xfrm>
          </xdr:grpSpPr>
          <xdr:grpSp>
            <xdr:nvGrpSpPr>
              <xdr:cNvPr id="115" name="グループ化 40">
                <a:extLst>
                  <a:ext uri="{FF2B5EF4-FFF2-40B4-BE49-F238E27FC236}">
                    <a16:creationId xmlns:a16="http://schemas.microsoft.com/office/drawing/2014/main" id="{AC5E8428-C223-5150-EDF8-B10F49676E7C}"/>
                  </a:ext>
                </a:extLst>
              </xdr:cNvPr>
              <xdr:cNvGrpSpPr/>
            </xdr:nvGrpSpPr>
            <xdr:grpSpPr>
              <a:xfrm>
                <a:off x="7180989" y="1877785"/>
                <a:ext cx="9292778" cy="4846866"/>
                <a:chOff x="7147065" y="1799853"/>
                <a:chExt cx="9389661" cy="4638066"/>
              </a:xfrm>
            </xdr:grpSpPr>
            <xdr:grpSp>
              <xdr:nvGrpSpPr>
                <xdr:cNvPr id="116" name="グループ化 42">
                  <a:extLst>
                    <a:ext uri="{FF2B5EF4-FFF2-40B4-BE49-F238E27FC236}">
                      <a16:creationId xmlns:a16="http://schemas.microsoft.com/office/drawing/2014/main" id="{95D57124-D118-0F6D-D57A-35AAB3235386}"/>
                    </a:ext>
                  </a:extLst>
                </xdr:cNvPr>
                <xdr:cNvGrpSpPr/>
              </xdr:nvGrpSpPr>
              <xdr:grpSpPr>
                <a:xfrm>
                  <a:off x="7147065" y="1799853"/>
                  <a:ext cx="9389661" cy="4638066"/>
                  <a:chOff x="7153628" y="2038523"/>
                  <a:chExt cx="9507094" cy="4932298"/>
                </a:xfrm>
              </xdr:grpSpPr>
              <xdr:grpSp>
                <xdr:nvGrpSpPr>
                  <xdr:cNvPr id="117" name="グループ化 44">
                    <a:extLst>
                      <a:ext uri="{FF2B5EF4-FFF2-40B4-BE49-F238E27FC236}">
                        <a16:creationId xmlns:a16="http://schemas.microsoft.com/office/drawing/2014/main" id="{FC62FE49-5A4E-8C75-ECC9-3B904B021C9B}"/>
                      </a:ext>
                    </a:extLst>
                  </xdr:cNvPr>
                  <xdr:cNvGrpSpPr/>
                </xdr:nvGrpSpPr>
                <xdr:grpSpPr>
                  <a:xfrm>
                    <a:off x="7153628" y="2038523"/>
                    <a:ext cx="9507094" cy="4932298"/>
                    <a:chOff x="7161778" y="2104723"/>
                    <a:chExt cx="9375051" cy="5109445"/>
                  </a:xfrm>
                </xdr:grpSpPr>
                <xdr:grpSp>
                  <xdr:nvGrpSpPr>
                    <xdr:cNvPr id="118" name="グループ化 46">
                      <a:extLst>
                        <a:ext uri="{FF2B5EF4-FFF2-40B4-BE49-F238E27FC236}">
                          <a16:creationId xmlns:a16="http://schemas.microsoft.com/office/drawing/2014/main" id="{7A1F2259-D293-57F7-94DD-FF026FF513AB}"/>
                        </a:ext>
                      </a:extLst>
                    </xdr:cNvPr>
                    <xdr:cNvGrpSpPr/>
                  </xdr:nvGrpSpPr>
                  <xdr:grpSpPr>
                    <a:xfrm>
                      <a:off x="7161778" y="2104723"/>
                      <a:ext cx="9375051" cy="5109445"/>
                      <a:chOff x="7161778" y="2101548"/>
                      <a:chExt cx="9376070" cy="5109445"/>
                    </a:xfrm>
                  </xdr:grpSpPr>
                  <xdr:grpSp>
                    <xdr:nvGrpSpPr>
                      <xdr:cNvPr id="119" name="グループ化 49">
                        <a:extLst>
                          <a:ext uri="{FF2B5EF4-FFF2-40B4-BE49-F238E27FC236}">
                            <a16:creationId xmlns:a16="http://schemas.microsoft.com/office/drawing/2014/main" id="{E2A9F58F-BA3C-8AF8-01C3-0222D55221A1}"/>
                          </a:ext>
                        </a:extLst>
                      </xdr:cNvPr>
                      <xdr:cNvGrpSpPr/>
                    </xdr:nvGrpSpPr>
                    <xdr:grpSpPr>
                      <a:xfrm>
                        <a:off x="7161778" y="2101548"/>
                        <a:ext cx="9376070" cy="5109445"/>
                        <a:chOff x="7335469" y="2124758"/>
                        <a:chExt cx="9407762" cy="5332765"/>
                      </a:xfrm>
                    </xdr:grpSpPr>
                    <xdr:grpSp>
                      <xdr:nvGrpSpPr>
                        <xdr:cNvPr id="120" name="グループ化 54">
                          <a:extLst>
                            <a:ext uri="{FF2B5EF4-FFF2-40B4-BE49-F238E27FC236}">
                              <a16:creationId xmlns:a16="http://schemas.microsoft.com/office/drawing/2014/main" id="{06471F6C-B9E2-7F19-E13F-9F774896CF3C}"/>
                            </a:ext>
                          </a:extLst>
                        </xdr:cNvPr>
                        <xdr:cNvGrpSpPr/>
                      </xdr:nvGrpSpPr>
                      <xdr:grpSpPr>
                        <a:xfrm>
                          <a:off x="7335469" y="2124758"/>
                          <a:ext cx="9407762" cy="5332765"/>
                          <a:chOff x="6652844" y="2107244"/>
                          <a:chExt cx="9401300" cy="4832464"/>
                        </a:xfrm>
                      </xdr:grpSpPr>
                      <xdr:graphicFrame macro="">
                        <xdr:nvGraphicFramePr>
                          <xdr:cNvPr id="121" name="グラフ 1">
                            <a:extLst>
                              <a:ext uri="{FF2B5EF4-FFF2-40B4-BE49-F238E27FC236}">
                                <a16:creationId xmlns:a16="http://schemas.microsoft.com/office/drawing/2014/main" id="{5E58DAF3-1DF6-999D-42E6-73393614535D}"/>
                              </a:ext>
                            </a:extLst>
                          </xdr:cNvPr>
                          <xdr:cNvGraphicFramePr/>
                        </xdr:nvGraphicFramePr>
                        <xdr:xfrm>
                          <a:off x="6652844" y="2107244"/>
                          <a:ext cx="9401300" cy="4832464"/>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122" name="矢印: 五方向 74">
                            <a:extLst>
                              <a:ext uri="{FF2B5EF4-FFF2-40B4-BE49-F238E27FC236}">
                                <a16:creationId xmlns:a16="http://schemas.microsoft.com/office/drawing/2014/main" id="{ED8EF0E1-31D5-EC54-E7EB-E2D69739AF02}"/>
                              </a:ext>
                            </a:extLst>
                          </xdr:cNvPr>
                          <xdr:cNvSpPr/>
                        </xdr:nvSpPr>
                        <xdr:spPr>
                          <a:xfrm>
                            <a:off x="7388064" y="2240932"/>
                            <a:ext cx="5202081" cy="294550"/>
                          </a:xfrm>
                          <a:prstGeom prst="homePlate">
                            <a:avLst/>
                          </a:prstGeom>
                          <a:solidFill>
                            <a:schemeClr val="accent1">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各市町村で実施した調査結果を県で取りまとめ　（ 延べ日帰り客数 </a:t>
                            </a:r>
                            <a:r>
                              <a:rPr kumimoji="1" lang="en-US" altLang="ja-JP" sz="900" b="1"/>
                              <a:t>+</a:t>
                            </a:r>
                            <a:r>
                              <a:rPr kumimoji="1" lang="ja-JP" altLang="en-US" sz="900" b="1"/>
                              <a:t> 延べ宿泊者数 ）</a:t>
                            </a:r>
                          </a:p>
                        </xdr:txBody>
                      </xdr:sp>
                      <xdr:grpSp>
                        <xdr:nvGrpSpPr>
                          <xdr:cNvPr id="123" name="グループ化 75">
                            <a:extLst>
                              <a:ext uri="{FF2B5EF4-FFF2-40B4-BE49-F238E27FC236}">
                                <a16:creationId xmlns:a16="http://schemas.microsoft.com/office/drawing/2014/main" id="{82C36A13-CBCE-CB90-99A7-62D8891842E9}"/>
                              </a:ext>
                            </a:extLst>
                          </xdr:cNvPr>
                          <xdr:cNvGrpSpPr/>
                        </xdr:nvGrpSpPr>
                        <xdr:grpSpPr>
                          <a:xfrm>
                            <a:off x="7300544" y="5068148"/>
                            <a:ext cx="7117316" cy="1044053"/>
                            <a:chOff x="7300543" y="5501485"/>
                            <a:chExt cx="7117333" cy="1189546"/>
                          </a:xfrm>
                        </xdr:grpSpPr>
                        <xdr:sp macro="" textlink="">
                          <xdr:nvSpPr>
                            <xdr:cNvPr id="124" name="テキスト ボックス 94">
                              <a:extLst>
                                <a:ext uri="{FF2B5EF4-FFF2-40B4-BE49-F238E27FC236}">
                                  <a16:creationId xmlns:a16="http://schemas.microsoft.com/office/drawing/2014/main" id="{21BCACBB-09C3-EE83-A842-7659F1884B74}"/>
                                </a:ext>
                              </a:extLst>
                            </xdr:cNvPr>
                            <xdr:cNvSpPr txBox="1"/>
                          </xdr:nvSpPr>
                          <xdr:spPr>
                            <a:xfrm>
                              <a:off x="7943634" y="5797421"/>
                              <a:ext cx="1601368"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●「のんびりまっしぐら」熊本・鹿児島大接近</a:t>
                              </a:r>
                            </a:p>
                          </xdr:txBody>
                        </xdr:sp>
                        <xdr:sp macro="" textlink="">
                          <xdr:nvSpPr>
                            <xdr:cNvPr id="125" name="テキスト ボックス 95">
                              <a:extLst>
                                <a:ext uri="{FF2B5EF4-FFF2-40B4-BE49-F238E27FC236}">
                                  <a16:creationId xmlns:a16="http://schemas.microsoft.com/office/drawing/2014/main" id="{7669DE75-513D-E5F9-DD90-88C7772C432B}"/>
                                </a:ext>
                              </a:extLst>
                            </xdr:cNvPr>
                            <xdr:cNvSpPr txBox="1"/>
                          </xdr:nvSpPr>
                          <xdr:spPr>
                            <a:xfrm>
                              <a:off x="8754836" y="5918499"/>
                              <a:ext cx="964969"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●くまもとよか旅応援団</a:t>
                              </a:r>
                            </a:p>
                          </xdr:txBody>
                        </xdr:sp>
                        <xdr:sp macro="" textlink="">
                          <xdr:nvSpPr>
                            <xdr:cNvPr id="126" name="テキスト ボックス 96">
                              <a:extLst>
                                <a:ext uri="{FF2B5EF4-FFF2-40B4-BE49-F238E27FC236}">
                                  <a16:creationId xmlns:a16="http://schemas.microsoft.com/office/drawing/2014/main" id="{BD939727-C1E2-3CDB-7371-30C014620C16}"/>
                                </a:ext>
                              </a:extLst>
                            </xdr:cNvPr>
                            <xdr:cNvSpPr txBox="1"/>
                          </xdr:nvSpPr>
                          <xdr:spPr>
                            <a:xfrm>
                              <a:off x="9179295" y="6037177"/>
                              <a:ext cx="842212"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●この旅あっぱれ！</a:t>
                              </a:r>
                            </a:p>
                          </xdr:txBody>
                        </xdr:sp>
                        <xdr:sp macro="" textlink="">
                          <xdr:nvSpPr>
                            <xdr:cNvPr id="127" name="テキスト ボックス 97">
                              <a:extLst>
                                <a:ext uri="{FF2B5EF4-FFF2-40B4-BE49-F238E27FC236}">
                                  <a16:creationId xmlns:a16="http://schemas.microsoft.com/office/drawing/2014/main" id="{DD5B1E0A-AB43-064C-75CC-DC2378E3D99C}"/>
                                </a:ext>
                              </a:extLst>
                            </xdr:cNvPr>
                            <xdr:cNvSpPr txBox="1"/>
                          </xdr:nvSpPr>
                          <xdr:spPr>
                            <a:xfrm>
                              <a:off x="9565953" y="6156505"/>
                              <a:ext cx="1195837"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●“ゆったり”くまもと体験紀行</a:t>
                              </a:r>
                              <a:endParaRPr kumimoji="1" lang="en-US" altLang="ja-JP" sz="600" b="1"/>
                            </a:p>
                            <a:p>
                              <a:r>
                                <a:rPr kumimoji="1" lang="ja-JP" altLang="en-US" sz="600" b="1"/>
                                <a:t>　 “ゆったり”くまもと温泉紀行</a:t>
                              </a:r>
                            </a:p>
                          </xdr:txBody>
                        </xdr:sp>
                        <xdr:sp macro="" textlink="">
                          <xdr:nvSpPr>
                            <xdr:cNvPr id="128" name="テキスト ボックス 98">
                              <a:extLst>
                                <a:ext uri="{FF2B5EF4-FFF2-40B4-BE49-F238E27FC236}">
                                  <a16:creationId xmlns:a16="http://schemas.microsoft.com/office/drawing/2014/main" id="{842766EE-0258-693C-6550-B13931F86751}"/>
                                </a:ext>
                              </a:extLst>
                            </xdr:cNvPr>
                            <xdr:cNvSpPr txBox="1"/>
                          </xdr:nvSpPr>
                          <xdr:spPr>
                            <a:xfrm>
                              <a:off x="10009252" y="6384923"/>
                              <a:ext cx="878506"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●くまもと最高ザンス</a:t>
                              </a:r>
                            </a:p>
                          </xdr:txBody>
                        </xdr:sp>
                        <xdr:sp macro="" textlink="">
                          <xdr:nvSpPr>
                            <xdr:cNvPr id="129" name="テキスト ボックス 99">
                              <a:extLst>
                                <a:ext uri="{FF2B5EF4-FFF2-40B4-BE49-F238E27FC236}">
                                  <a16:creationId xmlns:a16="http://schemas.microsoft.com/office/drawing/2014/main" id="{B0887760-29B0-4558-0DA9-5FF19ECB32FE}"/>
                                </a:ext>
                              </a:extLst>
                            </xdr:cNvPr>
                            <xdr:cNvSpPr txBox="1"/>
                          </xdr:nvSpPr>
                          <xdr:spPr>
                            <a:xfrm>
                              <a:off x="10458328" y="5797421"/>
                              <a:ext cx="1065950"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●くまもとサプライズザンス</a:t>
                              </a:r>
                            </a:p>
                          </xdr:txBody>
                        </xdr:sp>
                        <xdr:sp macro="" textlink="">
                          <xdr:nvSpPr>
                            <xdr:cNvPr id="130" name="テキスト ボックス 100">
                              <a:extLst>
                                <a:ext uri="{FF2B5EF4-FFF2-40B4-BE49-F238E27FC236}">
                                  <a16:creationId xmlns:a16="http://schemas.microsoft.com/office/drawing/2014/main" id="{F30E1C72-D6FC-F8C5-E5AA-C9512FF205AB}"/>
                                </a:ext>
                              </a:extLst>
                            </xdr:cNvPr>
                            <xdr:cNvSpPr txBox="1"/>
                          </xdr:nvSpPr>
                          <xdr:spPr>
                            <a:xfrm>
                              <a:off x="10765149" y="5918499"/>
                              <a:ext cx="1147081"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●「のんびり過ごす極情の旅」</a:t>
                              </a:r>
                              <a:endParaRPr kumimoji="1" lang="en-US" altLang="ja-JP" sz="600" b="1"/>
                            </a:p>
                            <a:p>
                              <a:r>
                                <a:rPr kumimoji="1" lang="ja-JP" altLang="en-US" sz="600" b="1"/>
                                <a:t>　　熊本・宮崎・鹿児島</a:t>
                              </a:r>
                              <a:r>
                                <a:rPr kumimoji="1" lang="en-US" altLang="ja-JP" sz="600" b="1"/>
                                <a:t>DC</a:t>
                              </a:r>
                              <a:endParaRPr kumimoji="1" lang="ja-JP" altLang="en-US" sz="600" b="1"/>
                            </a:p>
                          </xdr:txBody>
                        </xdr:sp>
                        <xdr:sp macro="" textlink="">
                          <xdr:nvSpPr>
                            <xdr:cNvPr id="131" name="テキスト ボックス 101">
                              <a:extLst>
                                <a:ext uri="{FF2B5EF4-FFF2-40B4-BE49-F238E27FC236}">
                                  <a16:creationId xmlns:a16="http://schemas.microsoft.com/office/drawing/2014/main" id="{AFA6464D-1880-068A-BE31-A912CA1AE76B}"/>
                                </a:ext>
                              </a:extLst>
                            </xdr:cNvPr>
                            <xdr:cNvSpPr txBox="1"/>
                          </xdr:nvSpPr>
                          <xdr:spPr>
                            <a:xfrm>
                              <a:off x="11161536" y="6156505"/>
                              <a:ext cx="947240"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●阿蘇は元気です！</a:t>
                              </a:r>
                              <a:endParaRPr kumimoji="1" lang="en-US" altLang="ja-JP" sz="600" b="1"/>
                            </a:p>
                            <a:p>
                              <a:r>
                                <a:rPr kumimoji="1" lang="ja-JP" altLang="en-US" sz="600" b="1"/>
                                <a:t>　 熊本は元気です！！</a:t>
                              </a:r>
                            </a:p>
                          </xdr:txBody>
                        </xdr:sp>
                        <xdr:sp macro="" textlink="">
                          <xdr:nvSpPr>
                            <xdr:cNvPr id="132" name="テキスト ボックス 102">
                              <a:extLst>
                                <a:ext uri="{FF2B5EF4-FFF2-40B4-BE49-F238E27FC236}">
                                  <a16:creationId xmlns:a16="http://schemas.microsoft.com/office/drawing/2014/main" id="{3B4CDD4C-9820-B7B0-672A-C632F04AD49E}"/>
                                </a:ext>
                              </a:extLst>
                            </xdr:cNvPr>
                            <xdr:cNvSpPr txBox="1"/>
                          </xdr:nvSpPr>
                          <xdr:spPr>
                            <a:xfrm>
                              <a:off x="11560531" y="6384922"/>
                              <a:ext cx="960987"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●どっちゃん行く？熊本</a:t>
                              </a:r>
                            </a:p>
                          </xdr:txBody>
                        </xdr:sp>
                        <xdr:sp macro="" textlink="">
                          <xdr:nvSpPr>
                            <xdr:cNvPr id="133" name="テキスト ボックス 103">
                              <a:extLst>
                                <a:ext uri="{FF2B5EF4-FFF2-40B4-BE49-F238E27FC236}">
                                  <a16:creationId xmlns:a16="http://schemas.microsoft.com/office/drawing/2014/main" id="{B6F7121D-2265-5D22-19FF-44EC300BD3DF}"/>
                                </a:ext>
                              </a:extLst>
                            </xdr:cNvPr>
                            <xdr:cNvSpPr txBox="1"/>
                          </xdr:nvSpPr>
                          <xdr:spPr>
                            <a:xfrm>
                              <a:off x="12022383" y="6167325"/>
                              <a:ext cx="1204831"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●アリスインワンダーランド熊本</a:t>
                              </a:r>
                            </a:p>
                          </xdr:txBody>
                        </xdr:sp>
                        <xdr:sp macro="" textlink="">
                          <xdr:nvSpPr>
                            <xdr:cNvPr id="134" name="テキスト ボックス 104">
                              <a:extLst>
                                <a:ext uri="{FF2B5EF4-FFF2-40B4-BE49-F238E27FC236}">
                                  <a16:creationId xmlns:a16="http://schemas.microsoft.com/office/drawing/2014/main" id="{51AA1AED-6914-396B-A0DA-7FAD99FBFD9C}"/>
                                </a:ext>
                              </a:extLst>
                            </xdr:cNvPr>
                            <xdr:cNvSpPr txBox="1"/>
                          </xdr:nvSpPr>
                          <xdr:spPr>
                            <a:xfrm>
                              <a:off x="12394772" y="6272001"/>
                              <a:ext cx="750482"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●くまと夏の女王</a:t>
                              </a:r>
                            </a:p>
                          </xdr:txBody>
                        </xdr:sp>
                        <xdr:sp macro="" textlink="">
                          <xdr:nvSpPr>
                            <xdr:cNvPr id="135" name="テキスト ボックス 105">
                              <a:extLst>
                                <a:ext uri="{FF2B5EF4-FFF2-40B4-BE49-F238E27FC236}">
                                  <a16:creationId xmlns:a16="http://schemas.microsoft.com/office/drawing/2014/main" id="{E4915C38-0A13-7EED-31A2-295374EF6483}"/>
                                </a:ext>
                              </a:extLst>
                            </xdr:cNvPr>
                            <xdr:cNvSpPr txBox="1"/>
                          </xdr:nvSpPr>
                          <xdr:spPr>
                            <a:xfrm>
                              <a:off x="12819429" y="6384923"/>
                              <a:ext cx="675710" cy="222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a:t>
                              </a:r>
                              <a:r>
                                <a:rPr kumimoji="1" lang="en-US" altLang="ja-JP" sz="600" b="1"/>
                                <a:t>RE</a:t>
                              </a:r>
                              <a:r>
                                <a:rPr kumimoji="1" lang="ja-JP" altLang="en-US" sz="600" b="1"/>
                                <a:t>：</a:t>
                              </a:r>
                              <a:r>
                                <a:rPr kumimoji="1" lang="en-US" altLang="ja-JP" sz="600" b="1"/>
                                <a:t>SMILE</a:t>
                              </a:r>
                              <a:endParaRPr kumimoji="1" lang="ja-JP" altLang="en-US" sz="600" b="1"/>
                            </a:p>
                          </xdr:txBody>
                        </xdr:sp>
                        <xdr:sp macro="" textlink="">
                          <xdr:nvSpPr>
                            <xdr:cNvPr id="136" name="テキスト ボックス 106">
                              <a:extLst>
                                <a:ext uri="{FF2B5EF4-FFF2-40B4-BE49-F238E27FC236}">
                                  <a16:creationId xmlns:a16="http://schemas.microsoft.com/office/drawing/2014/main" id="{DBD51B74-BC95-6CBC-848B-C8C84CAEA169}"/>
                                </a:ext>
                              </a:extLst>
                            </xdr:cNvPr>
                            <xdr:cNvSpPr txBox="1"/>
                          </xdr:nvSpPr>
                          <xdr:spPr>
                            <a:xfrm>
                              <a:off x="13156646" y="6032926"/>
                              <a:ext cx="1261230"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●「行って楽しんで応援しよう！」</a:t>
                              </a:r>
                              <a:endParaRPr kumimoji="1" lang="en-US" altLang="ja-JP" sz="600" b="1"/>
                            </a:p>
                            <a:p>
                              <a:r>
                                <a:rPr kumimoji="1" lang="ja-JP" altLang="en-US" sz="600" b="1"/>
                                <a:t>　  熊本・大分キャンペーン</a:t>
                              </a:r>
                            </a:p>
                          </xdr:txBody>
                        </xdr:sp>
                        <xdr:sp macro="" textlink="">
                          <xdr:nvSpPr>
                            <xdr:cNvPr id="137" name="テキスト ボックス 107">
                              <a:extLst>
                                <a:ext uri="{FF2B5EF4-FFF2-40B4-BE49-F238E27FC236}">
                                  <a16:creationId xmlns:a16="http://schemas.microsoft.com/office/drawing/2014/main" id="{ECC01FF7-CB90-6D3C-9FD3-6BE267B73EA0}"/>
                                </a:ext>
                              </a:extLst>
                            </xdr:cNvPr>
                            <xdr:cNvSpPr txBox="1"/>
                          </xdr:nvSpPr>
                          <xdr:spPr>
                            <a:xfrm>
                              <a:off x="13563917" y="6269428"/>
                              <a:ext cx="826025" cy="33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ja-JP" altLang="en-US" sz="600" b="1"/>
                                <a:t>●列車でいきなり</a:t>
                              </a:r>
                              <a:endParaRPr kumimoji="1" lang="en-US" altLang="ja-JP" sz="600" b="1"/>
                            </a:p>
                            <a:p>
                              <a:r>
                                <a:rPr kumimoji="1" lang="ja-JP" altLang="en-US" sz="600" b="1"/>
                                <a:t>　 熊本ばケーション</a:t>
                              </a:r>
                            </a:p>
                          </xdr:txBody>
                        </xdr:sp>
                        <xdr:sp macro="" textlink="">
                          <xdr:nvSpPr>
                            <xdr:cNvPr id="138" name="テキスト ボックス 108">
                              <a:extLst>
                                <a:ext uri="{FF2B5EF4-FFF2-40B4-BE49-F238E27FC236}">
                                  <a16:creationId xmlns:a16="http://schemas.microsoft.com/office/drawing/2014/main" id="{7BF4187C-D6D5-E451-572B-E2B225711FD1}"/>
                                </a:ext>
                              </a:extLst>
                            </xdr:cNvPr>
                            <xdr:cNvSpPr txBox="1"/>
                          </xdr:nvSpPr>
                          <xdr:spPr>
                            <a:xfrm>
                              <a:off x="7430269" y="5501485"/>
                              <a:ext cx="827919" cy="230029"/>
                            </a:xfrm>
                            <a:prstGeom prst="roundRect">
                              <a:avLst/>
                            </a:prstGeom>
                            <a:solidFill>
                              <a:srgbClr val="FFFFFF">
                                <a:alpha val="6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horz" wrap="none" rtlCol="0" anchor="ctr">
                              <a:noAutofit/>
                            </a:bodyPr>
                            <a:lstStyle/>
                            <a:p>
                              <a:pPr algn="ctr"/>
                              <a:r>
                                <a:rPr kumimoji="1" lang="ja-JP" altLang="en-US" sz="600" b="1" baseline="0"/>
                                <a:t>観光キャンペーン</a:t>
                              </a:r>
                              <a:endParaRPr kumimoji="1" lang="en-US" altLang="ja-JP" sz="600" b="1" baseline="0"/>
                            </a:p>
                          </xdr:txBody>
                        </xdr:sp>
                        <xdr:sp macro="" textlink="">
                          <xdr:nvSpPr>
                            <xdr:cNvPr id="139" name="テキスト ボックス 109">
                              <a:extLst>
                                <a:ext uri="{FF2B5EF4-FFF2-40B4-BE49-F238E27FC236}">
                                  <a16:creationId xmlns:a16="http://schemas.microsoft.com/office/drawing/2014/main" id="{1D647F2E-07DD-3C5D-6B09-B37E6D4FA7F5}"/>
                                </a:ext>
                              </a:extLst>
                            </xdr:cNvPr>
                            <xdr:cNvSpPr txBox="1"/>
                          </xdr:nvSpPr>
                          <xdr:spPr>
                            <a:xfrm>
                              <a:off x="7300543" y="6471862"/>
                              <a:ext cx="1581976" cy="2191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spAutoFit/>
                            </a:bodyPr>
                            <a:lstStyle/>
                            <a:p>
                              <a:r>
                                <a:rPr kumimoji="1" lang="en-US" altLang="ja-JP" sz="600" b="1"/>
                                <a:t>※DC</a:t>
                              </a:r>
                              <a:r>
                                <a:rPr kumimoji="1" lang="ja-JP" altLang="en-US" sz="600" b="1"/>
                                <a:t> ＝ デスティネーションキャンペーン</a:t>
                              </a:r>
                            </a:p>
                          </xdr:txBody>
                        </xdr:sp>
                      </xdr:grpSp>
                      <xdr:grpSp>
                        <xdr:nvGrpSpPr>
                          <xdr:cNvPr id="140" name="グループ化 76">
                            <a:extLst>
                              <a:ext uri="{FF2B5EF4-FFF2-40B4-BE49-F238E27FC236}">
                                <a16:creationId xmlns:a16="http://schemas.microsoft.com/office/drawing/2014/main" id="{4083A120-BF41-8ED0-8446-A80551A7B3C3}"/>
                              </a:ext>
                            </a:extLst>
                          </xdr:cNvPr>
                          <xdr:cNvGrpSpPr/>
                        </xdr:nvGrpSpPr>
                        <xdr:grpSpPr>
                          <a:xfrm>
                            <a:off x="7343353" y="2811802"/>
                            <a:ext cx="7137980" cy="2169129"/>
                            <a:chOff x="7345982" y="2811767"/>
                            <a:chExt cx="7135644" cy="2169808"/>
                          </a:xfrm>
                        </xdr:grpSpPr>
                        <xdr:sp macro="" textlink="">
                          <xdr:nvSpPr>
                            <xdr:cNvPr id="141" name="テキスト ボックス 77">
                              <a:extLst>
                                <a:ext uri="{FF2B5EF4-FFF2-40B4-BE49-F238E27FC236}">
                                  <a16:creationId xmlns:a16="http://schemas.microsoft.com/office/drawing/2014/main" id="{4CBDAE00-8388-8ED3-DE96-F90281FD887A}"/>
                                </a:ext>
                              </a:extLst>
                            </xdr:cNvPr>
                            <xdr:cNvSpPr txBox="1"/>
                          </xdr:nvSpPr>
                          <xdr:spPr>
                            <a:xfrm>
                              <a:off x="7345982" y="2935575"/>
                              <a:ext cx="428641" cy="18216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p>
                              <a:r>
                                <a:rPr kumimoji="1" lang="ja-JP" altLang="en-US" sz="700" b="1">
                                  <a:solidFill>
                                    <a:schemeClr val="accent1"/>
                                  </a:solidFill>
                                </a:rPr>
                                <a:t>南九州西回り自動車道（八代南～日奈久）開通</a:t>
                              </a:r>
                              <a:endParaRPr kumimoji="1" lang="en-US" altLang="ja-JP" sz="700" b="1">
                                <a:solidFill>
                                  <a:schemeClr val="accent1"/>
                                </a:solidFill>
                              </a:endParaRPr>
                            </a:p>
                            <a:p>
                              <a:r>
                                <a:rPr kumimoji="1" lang="ja-JP" altLang="en-US" sz="700" b="1">
                                  <a:solidFill>
                                    <a:schemeClr val="accent1"/>
                                  </a:solidFill>
                                </a:rPr>
                                <a:t>全国高校総合体育大会（ひのくに新世紀総体）</a:t>
                              </a:r>
                            </a:p>
                          </xdr:txBody>
                        </xdr:sp>
                        <xdr:sp macro="" textlink="">
                          <xdr:nvSpPr>
                            <xdr:cNvPr id="142" name="テキスト ボックス 78">
                              <a:extLst>
                                <a:ext uri="{FF2B5EF4-FFF2-40B4-BE49-F238E27FC236}">
                                  <a16:creationId xmlns:a16="http://schemas.microsoft.com/office/drawing/2014/main" id="{B69CE4D0-EDC3-4B5A-95CE-9E75A554629E}"/>
                                </a:ext>
                              </a:extLst>
                            </xdr:cNvPr>
                            <xdr:cNvSpPr txBox="1"/>
                          </xdr:nvSpPr>
                          <xdr:spPr>
                            <a:xfrm>
                              <a:off x="7722708" y="2900429"/>
                              <a:ext cx="582515" cy="15413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p>
                              <a:r>
                                <a:rPr kumimoji="1" lang="ja-JP" altLang="en-US" sz="700" b="1">
                                  <a:solidFill>
                                    <a:schemeClr val="accent1"/>
                                  </a:solidFill>
                                </a:rPr>
                                <a:t>アシアナ空港・熊本～ソウル線就航</a:t>
                              </a:r>
                              <a:endParaRPr kumimoji="1" lang="en-US" altLang="ja-JP" sz="700" b="1">
                                <a:solidFill>
                                  <a:schemeClr val="accent1"/>
                                </a:solidFill>
                              </a:endParaRPr>
                            </a:p>
                            <a:p>
                              <a:r>
                                <a:rPr kumimoji="1" lang="ja-JP" altLang="en-US" sz="700" b="1">
                                  <a:solidFill>
                                    <a:schemeClr val="accent1"/>
                                  </a:solidFill>
                                </a:rPr>
                                <a:t>県道熊本高森線（俵山バイパス）開通</a:t>
                              </a:r>
                              <a:endParaRPr kumimoji="1" lang="en-US" altLang="ja-JP" sz="700" b="1">
                                <a:solidFill>
                                  <a:schemeClr val="accent1"/>
                                </a:solidFill>
                              </a:endParaRPr>
                            </a:p>
                            <a:p>
                              <a:r>
                                <a:rPr kumimoji="1" lang="ja-JP" altLang="en-US" sz="700" b="1">
                                  <a:solidFill>
                                    <a:schemeClr val="accent1"/>
                                  </a:solidFill>
                                </a:rPr>
                                <a:t>第</a:t>
                              </a:r>
                              <a:r>
                                <a:rPr kumimoji="1" lang="en-US" altLang="ja-JP" sz="700" b="1">
                                  <a:solidFill>
                                    <a:schemeClr val="accent1"/>
                                  </a:solidFill>
                                </a:rPr>
                                <a:t>24</a:t>
                              </a:r>
                              <a:r>
                                <a:rPr kumimoji="1" lang="ja-JP" altLang="en-US" sz="700" b="1">
                                  <a:solidFill>
                                    <a:schemeClr val="accent1"/>
                                  </a:solidFill>
                                </a:rPr>
                                <a:t>回全国菓子大博覧会九州ｉｎ熊本</a:t>
                              </a:r>
                            </a:p>
                          </xdr:txBody>
                        </xdr:sp>
                        <xdr:sp macro="" textlink="">
                          <xdr:nvSpPr>
                            <xdr:cNvPr id="143" name="テキスト ボックス 79">
                              <a:extLst>
                                <a:ext uri="{FF2B5EF4-FFF2-40B4-BE49-F238E27FC236}">
                                  <a16:creationId xmlns:a16="http://schemas.microsoft.com/office/drawing/2014/main" id="{8B9B6802-9901-B832-4F44-2BC2321559B1}"/>
                                </a:ext>
                              </a:extLst>
                            </xdr:cNvPr>
                            <xdr:cNvSpPr txBox="1"/>
                          </xdr:nvSpPr>
                          <xdr:spPr>
                            <a:xfrm>
                              <a:off x="8252666" y="2945616"/>
                              <a:ext cx="357908" cy="17383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p>
                              <a:r>
                                <a:rPr kumimoji="1" lang="ja-JP" altLang="en-US" sz="700" b="1">
                                  <a:solidFill>
                                    <a:schemeClr val="accent1"/>
                                  </a:solidFill>
                                </a:rPr>
                                <a:t>九州新幹線（新八代～鹿児島中央）部分開業</a:t>
                              </a:r>
                            </a:p>
                          </xdr:txBody>
                        </xdr:sp>
                        <xdr:sp macro="" textlink="">
                          <xdr:nvSpPr>
                            <xdr:cNvPr id="144" name="テキスト ボックス 21">
                              <a:extLst>
                                <a:ext uri="{FF2B5EF4-FFF2-40B4-BE49-F238E27FC236}">
                                  <a16:creationId xmlns:a16="http://schemas.microsoft.com/office/drawing/2014/main" id="{9CA76790-43EE-D73C-A2E7-FC0A90D0A499}"/>
                                </a:ext>
                              </a:extLst>
                            </xdr:cNvPr>
                            <xdr:cNvSpPr txBox="1"/>
                          </xdr:nvSpPr>
                          <xdr:spPr>
                            <a:xfrm>
                              <a:off x="9103706" y="2931181"/>
                              <a:ext cx="302457" cy="14657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sp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ＪＲ九州「熊本ＶＳ長崎」キャンペーン</a:t>
                              </a:r>
                              <a:endParaRPr kumimoji="1" lang="en-US" altLang="ja-JP" sz="700" b="1">
                                <a:solidFill>
                                  <a:schemeClr val="accent1"/>
                                </a:solidFill>
                              </a:endParaRPr>
                            </a:p>
                          </xdr:txBody>
                        </xdr:sp>
                        <xdr:sp macro="" textlink="">
                          <xdr:nvSpPr>
                            <xdr:cNvPr id="145" name="テキスト ボックス 21">
                              <a:extLst>
                                <a:ext uri="{FF2B5EF4-FFF2-40B4-BE49-F238E27FC236}">
                                  <a16:creationId xmlns:a16="http://schemas.microsoft.com/office/drawing/2014/main" id="{09391056-C25E-411F-0AC9-B57504BD43BE}"/>
                                </a:ext>
                              </a:extLst>
                            </xdr:cNvPr>
                            <xdr:cNvSpPr txBox="1"/>
                          </xdr:nvSpPr>
                          <xdr:spPr>
                            <a:xfrm>
                              <a:off x="8698372" y="3006579"/>
                              <a:ext cx="302457" cy="17349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sp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南九州西回り自動車道（日奈久～田浦）開通</a:t>
                              </a:r>
                            </a:p>
                          </xdr:txBody>
                        </xdr:sp>
                        <xdr:sp macro="" textlink="">
                          <xdr:nvSpPr>
                            <xdr:cNvPr id="146" name="テキスト ボックス 21">
                              <a:extLst>
                                <a:ext uri="{FF2B5EF4-FFF2-40B4-BE49-F238E27FC236}">
                                  <a16:creationId xmlns:a16="http://schemas.microsoft.com/office/drawing/2014/main" id="{BA3AAED4-5D43-115C-412E-DCA33F2BB37A}"/>
                                </a:ext>
                              </a:extLst>
                            </xdr:cNvPr>
                            <xdr:cNvSpPr txBox="1"/>
                          </xdr:nvSpPr>
                          <xdr:spPr>
                            <a:xfrm>
                              <a:off x="9511405" y="2898547"/>
                              <a:ext cx="302457" cy="139153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sp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松島有明道路（知十～上津浦）開通</a:t>
                              </a:r>
                              <a:endParaRPr kumimoji="1" lang="en-US" altLang="ja-JP" sz="700" b="1">
                                <a:solidFill>
                                  <a:schemeClr val="accent1"/>
                                </a:solidFill>
                              </a:endParaRPr>
                            </a:p>
                          </xdr:txBody>
                        </xdr:sp>
                        <xdr:sp macro="" textlink="">
                          <xdr:nvSpPr>
                            <xdr:cNvPr id="147" name="テキスト ボックス 21">
                              <a:extLst>
                                <a:ext uri="{FF2B5EF4-FFF2-40B4-BE49-F238E27FC236}">
                                  <a16:creationId xmlns:a16="http://schemas.microsoft.com/office/drawing/2014/main" id="{4DA3E7CF-8CD0-A7CB-F1BB-251991ECD76E}"/>
                                </a:ext>
                              </a:extLst>
                            </xdr:cNvPr>
                            <xdr:cNvSpPr txBox="1"/>
                          </xdr:nvSpPr>
                          <xdr:spPr>
                            <a:xfrm>
                              <a:off x="9753107" y="3209129"/>
                              <a:ext cx="640831" cy="10446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リーマンショック発生</a:t>
                              </a:r>
                              <a:endParaRPr kumimoji="1" lang="en-US" altLang="ja-JP" sz="700" b="1">
                                <a:solidFill>
                                  <a:schemeClr val="accent1"/>
                                </a:solidFill>
                              </a:endParaRPr>
                            </a:p>
                            <a:p>
                              <a:r>
                                <a:rPr kumimoji="1" lang="ja-JP" altLang="en-US" sz="700" b="1">
                                  <a:solidFill>
                                    <a:schemeClr val="accent1"/>
                                  </a:solidFill>
                                </a:rPr>
                                <a:t>青井阿蘇神社国宝指定</a:t>
                              </a:r>
                              <a:endParaRPr kumimoji="1" lang="en-US" altLang="ja-JP" sz="700" b="1">
                                <a:solidFill>
                                  <a:schemeClr val="accent1"/>
                                </a:solidFill>
                              </a:endParaRPr>
                            </a:p>
                            <a:p>
                              <a:r>
                                <a:rPr kumimoji="1" lang="ja-JP" altLang="en-US" sz="700" b="1">
                                  <a:solidFill>
                                    <a:schemeClr val="accent1"/>
                                  </a:solidFill>
                                </a:rPr>
                                <a:t>熊本城本丸御殿一般公開</a:t>
                              </a:r>
                              <a:endParaRPr kumimoji="1" lang="en-US" altLang="ja-JP" sz="700" b="1">
                                <a:solidFill>
                                  <a:schemeClr val="accent1"/>
                                </a:solidFill>
                              </a:endParaRPr>
                            </a:p>
                          </xdr:txBody>
                        </xdr:sp>
                        <xdr:sp macro="" textlink="">
                          <xdr:nvSpPr>
                            <xdr:cNvPr id="148" name="テキスト ボックス 21">
                              <a:extLst>
                                <a:ext uri="{FF2B5EF4-FFF2-40B4-BE49-F238E27FC236}">
                                  <a16:creationId xmlns:a16="http://schemas.microsoft.com/office/drawing/2014/main" id="{A4777A89-06B1-2024-911A-16244B10914A}"/>
                                </a:ext>
                              </a:extLst>
                            </xdr:cNvPr>
                            <xdr:cNvSpPr txBox="1"/>
                          </xdr:nvSpPr>
                          <xdr:spPr>
                            <a:xfrm>
                              <a:off x="10182969" y="3121970"/>
                              <a:ext cx="594614" cy="16482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南九州西回り自動車道（田浦～芦北）開通</a:t>
                              </a:r>
                              <a:endParaRPr kumimoji="1" lang="en-US" altLang="ja-JP" sz="700" b="1">
                                <a:solidFill>
                                  <a:schemeClr val="accent1"/>
                                </a:solidFill>
                              </a:endParaRPr>
                            </a:p>
                            <a:p>
                              <a:r>
                                <a:rPr kumimoji="1" lang="ja-JP" altLang="en-US" sz="700" b="1">
                                  <a:solidFill>
                                    <a:schemeClr val="accent1"/>
                                  </a:solidFill>
                                </a:rPr>
                                <a:t>新型インフルエンザ発生</a:t>
                              </a:r>
                              <a:endParaRPr kumimoji="1" lang="en-US" altLang="ja-JP" sz="700" b="1">
                                <a:solidFill>
                                  <a:schemeClr val="accent1"/>
                                </a:solidFill>
                              </a:endParaRPr>
                            </a:p>
                            <a:p>
                              <a:r>
                                <a:rPr kumimoji="1" lang="ja-JP" altLang="en-US" sz="700" b="1">
                                  <a:solidFill>
                                    <a:schemeClr val="accent1"/>
                                  </a:solidFill>
                                </a:rPr>
                                <a:t>高速道路休日千円導入</a:t>
                              </a:r>
                              <a:endParaRPr kumimoji="1" lang="en-US" altLang="ja-JP" sz="700" b="1">
                                <a:solidFill>
                                  <a:schemeClr val="accent1"/>
                                </a:solidFill>
                              </a:endParaRPr>
                            </a:p>
                          </xdr:txBody>
                        </xdr:sp>
                        <xdr:sp macro="" textlink="">
                          <xdr:nvSpPr>
                            <xdr:cNvPr id="149" name="テキスト ボックス 21">
                              <a:extLst>
                                <a:ext uri="{FF2B5EF4-FFF2-40B4-BE49-F238E27FC236}">
                                  <a16:creationId xmlns:a16="http://schemas.microsoft.com/office/drawing/2014/main" id="{90C2B8A4-7ED2-64E9-773B-4C2D5C772078}"/>
                                </a:ext>
                              </a:extLst>
                            </xdr:cNvPr>
                            <xdr:cNvSpPr txBox="1"/>
                          </xdr:nvSpPr>
                          <xdr:spPr>
                            <a:xfrm>
                              <a:off x="10727058" y="3253137"/>
                              <a:ext cx="302457" cy="10074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sp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隣県において口蹄疫発生</a:t>
                              </a:r>
                              <a:endParaRPr kumimoji="1" lang="en-US" altLang="ja-JP" sz="700" b="1">
                                <a:solidFill>
                                  <a:schemeClr val="accent1"/>
                                </a:solidFill>
                              </a:endParaRPr>
                            </a:p>
                          </xdr:txBody>
                        </xdr:sp>
                        <xdr:sp macro="" textlink="">
                          <xdr:nvSpPr>
                            <xdr:cNvPr id="150" name="テキスト ボックス 21">
                              <a:extLst>
                                <a:ext uri="{FF2B5EF4-FFF2-40B4-BE49-F238E27FC236}">
                                  <a16:creationId xmlns:a16="http://schemas.microsoft.com/office/drawing/2014/main" id="{8EB918A0-0F6C-718E-C3C1-4B12FACB3659}"/>
                                </a:ext>
                              </a:extLst>
                            </xdr:cNvPr>
                            <xdr:cNvSpPr txBox="1"/>
                          </xdr:nvSpPr>
                          <xdr:spPr>
                            <a:xfrm>
                              <a:off x="10981500" y="3191632"/>
                              <a:ext cx="645290" cy="16797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九州新幹線全線開業</a:t>
                              </a:r>
                              <a:endParaRPr kumimoji="1" lang="en-US" altLang="ja-JP" sz="700" b="1">
                                <a:solidFill>
                                  <a:schemeClr val="accent1"/>
                                </a:solidFill>
                              </a:endParaRPr>
                            </a:p>
                            <a:p>
                              <a:r>
                                <a:rPr kumimoji="1" lang="ja-JP" altLang="en-US" sz="700" b="1">
                                  <a:solidFill>
                                    <a:schemeClr val="accent1"/>
                                  </a:solidFill>
                                </a:rPr>
                                <a:t>東日本大震災</a:t>
                              </a:r>
                              <a:endParaRPr kumimoji="1" lang="en-US" altLang="ja-JP" sz="700" b="1">
                                <a:solidFill>
                                  <a:schemeClr val="accent1"/>
                                </a:solidFill>
                              </a:endParaRPr>
                            </a:p>
                            <a:p>
                              <a:r>
                                <a:rPr kumimoji="1" lang="ja-JP" altLang="en-US" sz="700" b="1">
                                  <a:solidFill>
                                    <a:schemeClr val="accent1"/>
                                  </a:solidFill>
                                </a:rPr>
                                <a:t>ねんりんピック二〇一一（ふれ愛）開催開催</a:t>
                              </a:r>
                              <a:endParaRPr kumimoji="1" lang="en-US" altLang="ja-JP" sz="700" b="1">
                                <a:solidFill>
                                  <a:schemeClr val="accent1"/>
                                </a:solidFill>
                              </a:endParaRPr>
                            </a:p>
                          </xdr:txBody>
                        </xdr:sp>
                        <xdr:sp macro="" textlink="">
                          <xdr:nvSpPr>
                            <xdr:cNvPr id="151" name="テキスト ボックス 21">
                              <a:extLst>
                                <a:ext uri="{FF2B5EF4-FFF2-40B4-BE49-F238E27FC236}">
                                  <a16:creationId xmlns:a16="http://schemas.microsoft.com/office/drawing/2014/main" id="{1B0A2443-09FB-EBCD-59B6-9611A89DDB25}"/>
                                </a:ext>
                              </a:extLst>
                            </xdr:cNvPr>
                            <xdr:cNvSpPr txBox="1"/>
                          </xdr:nvSpPr>
                          <xdr:spPr>
                            <a:xfrm>
                              <a:off x="11479922" y="3128246"/>
                              <a:ext cx="519069" cy="10880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熊本広域大水害</a:t>
                              </a:r>
                              <a:endParaRPr kumimoji="1" lang="en-US" altLang="ja-JP" sz="700" b="1">
                                <a:solidFill>
                                  <a:schemeClr val="accent1"/>
                                </a:solidFill>
                              </a:endParaRPr>
                            </a:p>
                            <a:p>
                              <a:r>
                                <a:rPr kumimoji="1" lang="ja-JP" altLang="en-US" sz="700" b="1">
                                  <a:solidFill>
                                    <a:schemeClr val="accent1"/>
                                  </a:solidFill>
                                </a:rPr>
                                <a:t>政令指定都市・熊本市誕生</a:t>
                              </a:r>
                              <a:endParaRPr kumimoji="1" lang="en-US" altLang="ja-JP" sz="700" b="1">
                                <a:solidFill>
                                  <a:schemeClr val="accent1"/>
                                </a:solidFill>
                              </a:endParaRPr>
                            </a:p>
                          </xdr:txBody>
                        </xdr:sp>
                        <xdr:sp macro="" textlink="">
                          <xdr:nvSpPr>
                            <xdr:cNvPr id="152" name="テキスト ボックス 21">
                              <a:extLst>
                                <a:ext uri="{FF2B5EF4-FFF2-40B4-BE49-F238E27FC236}">
                                  <a16:creationId xmlns:a16="http://schemas.microsoft.com/office/drawing/2014/main" id="{0CC87B93-D6AD-6326-78FD-B23CD8148E4B}"/>
                                </a:ext>
                              </a:extLst>
                            </xdr:cNvPr>
                            <xdr:cNvSpPr txBox="1"/>
                          </xdr:nvSpPr>
                          <xdr:spPr>
                            <a:xfrm>
                              <a:off x="11844214" y="3013246"/>
                              <a:ext cx="507329" cy="19683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第</a:t>
                              </a:r>
                              <a:r>
                                <a:rPr kumimoji="1" lang="en-US" altLang="ja-JP" sz="700" b="1">
                                  <a:solidFill>
                                    <a:schemeClr val="accent1"/>
                                  </a:solidFill>
                                </a:rPr>
                                <a:t>33</a:t>
                              </a:r>
                              <a:r>
                                <a:rPr kumimoji="1" lang="ja-JP" altLang="en-US" sz="700" b="1">
                                  <a:solidFill>
                                    <a:schemeClr val="accent1"/>
                                  </a:solidFill>
                                </a:rPr>
                                <a:t>回全国豊かな海づくり大会～くまもと～開催</a:t>
                              </a:r>
                              <a:endParaRPr kumimoji="1" lang="en-US" altLang="ja-JP" sz="700" b="1">
                                <a:solidFill>
                                  <a:schemeClr val="accent1"/>
                                </a:solidFill>
                              </a:endParaRPr>
                            </a:p>
                            <a:p>
                              <a:r>
                                <a:rPr kumimoji="1" lang="ja-JP" altLang="en-US" sz="700" b="1">
                                  <a:solidFill>
                                    <a:schemeClr val="accent1"/>
                                  </a:solidFill>
                                </a:rPr>
                                <a:t>阿蘇地域世界農業遺産認定</a:t>
                              </a:r>
                              <a:endParaRPr kumimoji="1" lang="en-US" altLang="ja-JP" sz="700" b="1">
                                <a:solidFill>
                                  <a:schemeClr val="accent1"/>
                                </a:solidFill>
                              </a:endParaRPr>
                            </a:p>
                          </xdr:txBody>
                        </xdr:sp>
                        <xdr:sp macro="" textlink="">
                          <xdr:nvSpPr>
                            <xdr:cNvPr id="153" name="テキスト ボックス 21">
                              <a:extLst>
                                <a:ext uri="{FF2B5EF4-FFF2-40B4-BE49-F238E27FC236}">
                                  <a16:creationId xmlns:a16="http://schemas.microsoft.com/office/drawing/2014/main" id="{671417FB-8C51-2B42-647A-CA8280F140BF}"/>
                                </a:ext>
                              </a:extLst>
                            </xdr:cNvPr>
                            <xdr:cNvSpPr txBox="1"/>
                          </xdr:nvSpPr>
                          <xdr:spPr>
                            <a:xfrm>
                              <a:off x="12595859" y="2982308"/>
                              <a:ext cx="686606" cy="19956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台湾・高雄／香港線就航</a:t>
                              </a:r>
                              <a:endParaRPr kumimoji="1" lang="en-US" altLang="ja-JP" sz="700" b="1">
                                <a:solidFill>
                                  <a:schemeClr val="accent1"/>
                                </a:solidFill>
                              </a:endParaRPr>
                            </a:p>
                            <a:p>
                              <a:r>
                                <a:rPr kumimoji="1" lang="ja-JP" altLang="en-US" sz="700" b="1">
                                  <a:solidFill>
                                    <a:schemeClr val="accent1"/>
                                  </a:solidFill>
                                </a:rPr>
                                <a:t>阿蘇中岳噴火警戒レベル</a:t>
                              </a:r>
                              <a:r>
                                <a:rPr kumimoji="1" lang="en-US" altLang="ja-JP" sz="700" b="1">
                                  <a:solidFill>
                                    <a:schemeClr val="accent1"/>
                                  </a:solidFill>
                                </a:rPr>
                                <a:t>3</a:t>
                              </a:r>
                              <a:r>
                                <a:rPr kumimoji="1" lang="ja-JP" altLang="en-US" sz="700" b="1">
                                  <a:solidFill>
                                    <a:schemeClr val="accent1"/>
                                  </a:solidFill>
                                </a:rPr>
                                <a:t>へ引き上げ</a:t>
                              </a:r>
                              <a:endParaRPr kumimoji="1" lang="en-US" altLang="ja-JP" sz="700" b="1">
                                <a:solidFill>
                                  <a:schemeClr val="accent1"/>
                                </a:solidFill>
                              </a:endParaRPr>
                            </a:p>
                            <a:p>
                              <a:r>
                                <a:rPr kumimoji="1" lang="ja-JP" altLang="en-US" sz="700" b="1">
                                  <a:solidFill>
                                    <a:schemeClr val="accent1"/>
                                  </a:solidFill>
                                </a:rPr>
                                <a:t>プレミアム付き旅行券「くまもっと楽しむ券」の発行</a:t>
                              </a:r>
                              <a:endParaRPr kumimoji="1" lang="en-US" altLang="ja-JP" sz="700" b="1">
                                <a:solidFill>
                                  <a:schemeClr val="accent1"/>
                                </a:solidFill>
                              </a:endParaRPr>
                            </a:p>
                          </xdr:txBody>
                        </xdr:sp>
                        <xdr:sp macro="" textlink="">
                          <xdr:nvSpPr>
                            <xdr:cNvPr id="154" name="テキスト ボックス 21">
                              <a:extLst>
                                <a:ext uri="{FF2B5EF4-FFF2-40B4-BE49-F238E27FC236}">
                                  <a16:creationId xmlns:a16="http://schemas.microsoft.com/office/drawing/2014/main" id="{40143A9C-28CC-126B-4786-599521B600DB}"/>
                                </a:ext>
                              </a:extLst>
                            </xdr:cNvPr>
                            <xdr:cNvSpPr txBox="1"/>
                          </xdr:nvSpPr>
                          <xdr:spPr>
                            <a:xfrm>
                              <a:off x="13008404" y="2863564"/>
                              <a:ext cx="691089" cy="1511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阿蘇中岳噴火警戒レベル</a:t>
                              </a:r>
                              <a:r>
                                <a:rPr kumimoji="1" lang="en-US" altLang="ja-JP" sz="700" b="1">
                                  <a:solidFill>
                                    <a:schemeClr val="accent1"/>
                                  </a:solidFill>
                                </a:rPr>
                                <a:t>3</a:t>
                              </a:r>
                              <a:r>
                                <a:rPr kumimoji="1" lang="ja-JP" altLang="en-US" sz="700" b="1">
                                  <a:solidFill>
                                    <a:schemeClr val="accent1"/>
                                  </a:solidFill>
                                </a:rPr>
                                <a:t>へ引き上げ</a:t>
                              </a:r>
                              <a:endParaRPr kumimoji="1" lang="en-US" altLang="ja-JP" sz="700" b="1">
                                <a:solidFill>
                                  <a:schemeClr val="accent1"/>
                                </a:solidFill>
                              </a:endParaRPr>
                            </a:p>
                            <a:p>
                              <a:r>
                                <a:rPr kumimoji="1" lang="ja-JP" altLang="en-US" sz="700" b="1">
                                  <a:solidFill>
                                    <a:schemeClr val="accent1"/>
                                  </a:solidFill>
                                </a:rPr>
                                <a:t>九州ふっこう割実施</a:t>
                              </a:r>
                              <a:endParaRPr kumimoji="1" lang="en-US" altLang="ja-JP" sz="700" b="1">
                                <a:solidFill>
                                  <a:schemeClr val="accent1"/>
                                </a:solidFill>
                              </a:endParaRPr>
                            </a:p>
                            <a:p>
                              <a:r>
                                <a:rPr kumimoji="1" lang="ja-JP" altLang="en-US" sz="700" b="1">
                                  <a:solidFill>
                                    <a:schemeClr val="accent1"/>
                                  </a:solidFill>
                                </a:rPr>
                                <a:t>熊本地震発生</a:t>
                              </a:r>
                              <a:endParaRPr kumimoji="1" lang="en-US" altLang="ja-JP" sz="700" b="1">
                                <a:solidFill>
                                  <a:schemeClr val="accent1"/>
                                </a:solidFill>
                              </a:endParaRPr>
                            </a:p>
                          </xdr:txBody>
                        </xdr:sp>
                        <xdr:sp macro="" textlink="">
                          <xdr:nvSpPr>
                            <xdr:cNvPr id="155" name="テキスト ボックス 21">
                              <a:extLst>
                                <a:ext uri="{FF2B5EF4-FFF2-40B4-BE49-F238E27FC236}">
                                  <a16:creationId xmlns:a16="http://schemas.microsoft.com/office/drawing/2014/main" id="{BACF946A-A1A9-CDBD-3E67-C895F157152E}"/>
                                </a:ext>
                              </a:extLst>
                            </xdr:cNvPr>
                            <xdr:cNvSpPr txBox="1"/>
                          </xdr:nvSpPr>
                          <xdr:spPr>
                            <a:xfrm>
                              <a:off x="13439633" y="2811767"/>
                              <a:ext cx="678648" cy="1026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阿蘇長陽大橋ルート開通</a:t>
                              </a:r>
                              <a:endParaRPr kumimoji="1" lang="en-US" altLang="ja-JP" sz="700" b="1">
                                <a:solidFill>
                                  <a:schemeClr val="accent1"/>
                                </a:solidFill>
                              </a:endParaRPr>
                            </a:p>
                            <a:p>
                              <a:r>
                                <a:rPr kumimoji="1" lang="ja-JP" altLang="en-US" sz="700" b="1">
                                  <a:solidFill>
                                    <a:schemeClr val="accent1"/>
                                  </a:solidFill>
                                </a:rPr>
                                <a:t>九州北部豪雨</a:t>
                              </a:r>
                              <a:endParaRPr kumimoji="1" lang="en-US" altLang="ja-JP" sz="700" b="1">
                                <a:solidFill>
                                  <a:schemeClr val="accent1"/>
                                </a:solidFill>
                              </a:endParaRPr>
                            </a:p>
                            <a:p>
                              <a:r>
                                <a:rPr kumimoji="1" lang="ja-JP" altLang="en-US" sz="700" b="1">
                                  <a:solidFill>
                                    <a:schemeClr val="accent1"/>
                                  </a:solidFill>
                                </a:rPr>
                                <a:t>九州自動車道完全復旧</a:t>
                              </a:r>
                              <a:endParaRPr kumimoji="1" lang="en-US" altLang="ja-JP" sz="700" b="1">
                                <a:solidFill>
                                  <a:schemeClr val="accent1"/>
                                </a:solidFill>
                              </a:endParaRPr>
                            </a:p>
                          </xdr:txBody>
                        </xdr:sp>
                        <xdr:sp macro="" textlink="">
                          <xdr:nvSpPr>
                            <xdr:cNvPr id="156" name="テキスト ボックス 21">
                              <a:extLst>
                                <a:ext uri="{FF2B5EF4-FFF2-40B4-BE49-F238E27FC236}">
                                  <a16:creationId xmlns:a16="http://schemas.microsoft.com/office/drawing/2014/main" id="{0E33834A-5F91-8C61-0BF6-17F211A7785D}"/>
                                </a:ext>
                              </a:extLst>
                            </xdr:cNvPr>
                            <xdr:cNvSpPr txBox="1"/>
                          </xdr:nvSpPr>
                          <xdr:spPr>
                            <a:xfrm>
                              <a:off x="13868470" y="2841758"/>
                              <a:ext cx="613156" cy="161196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marL="0" indent="0"/>
                              <a:r>
                                <a:rPr kumimoji="1" lang="ja-JP" altLang="en-US" sz="700" b="1">
                                  <a:solidFill>
                                    <a:schemeClr val="accent1"/>
                                  </a:solidFill>
                                  <a:latin typeface="+mn-lt"/>
                                  <a:ea typeface="+mn-ea"/>
                                  <a:cs typeface="+mn-cs"/>
                                </a:rPr>
                                <a:t>三角大矢野道路（天城橋）開通</a:t>
                              </a:r>
                              <a:endParaRPr kumimoji="1" lang="en-US" altLang="ja-JP" sz="700" b="1">
                                <a:solidFill>
                                  <a:schemeClr val="accent1"/>
                                </a:solidFill>
                                <a:latin typeface="+mn-lt"/>
                                <a:ea typeface="+mn-ea"/>
                                <a:cs typeface="+mn-cs"/>
                              </a:endParaRPr>
                            </a:p>
                            <a:p>
                              <a:pPr marL="0" indent="0"/>
                              <a:r>
                                <a:rPr kumimoji="1" lang="ja-JP" altLang="en-US" sz="700" b="1">
                                  <a:solidFill>
                                    <a:schemeClr val="accent1"/>
                                  </a:solidFill>
                                  <a:latin typeface="+mn-lt"/>
                                  <a:ea typeface="+mn-ea"/>
                                  <a:cs typeface="+mn-cs"/>
                                </a:rPr>
                                <a:t>俵山トンネルルート桑鶴大橋復旧</a:t>
                              </a:r>
                              <a:endParaRPr kumimoji="1" lang="en-US" altLang="ja-JP" sz="700" b="1">
                                <a:solidFill>
                                  <a:schemeClr val="accent1"/>
                                </a:solidFill>
                                <a:latin typeface="+mn-lt"/>
                                <a:ea typeface="+mn-ea"/>
                                <a:cs typeface="+mn-cs"/>
                              </a:endParaRPr>
                            </a:p>
                          </xdr:txBody>
                        </xdr:sp>
                        <xdr:sp macro="" textlink="">
                          <xdr:nvSpPr>
                            <xdr:cNvPr id="157" name="テキスト ボックス 21">
                              <a:extLst>
                                <a:ext uri="{FF2B5EF4-FFF2-40B4-BE49-F238E27FC236}">
                                  <a16:creationId xmlns:a16="http://schemas.microsoft.com/office/drawing/2014/main" id="{48B45C49-8194-4566-17B8-2C5FA482DD38}"/>
                                </a:ext>
                              </a:extLst>
                            </xdr:cNvPr>
                            <xdr:cNvSpPr txBox="1"/>
                          </xdr:nvSpPr>
                          <xdr:spPr>
                            <a:xfrm>
                              <a:off x="12113426" y="3113960"/>
                              <a:ext cx="806506" cy="1511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台湾・高雄定期チャーター便就航</a:t>
                              </a:r>
                              <a:endParaRPr kumimoji="1" lang="en-US" altLang="ja-JP" sz="700" b="1">
                                <a:solidFill>
                                  <a:schemeClr val="accent1"/>
                                </a:solidFill>
                              </a:endParaRPr>
                            </a:p>
                            <a:p>
                              <a:r>
                                <a:rPr kumimoji="1" lang="ja-JP" altLang="en-US" sz="700" b="1">
                                  <a:solidFill>
                                    <a:schemeClr val="accent1"/>
                                  </a:solidFill>
                                </a:rPr>
                                <a:t>阿蘇中岳噴火警戒レベル</a:t>
                              </a:r>
                              <a:r>
                                <a:rPr kumimoji="1" lang="en-US" altLang="ja-JP" sz="700" b="1">
                                  <a:solidFill>
                                    <a:schemeClr val="accent1"/>
                                  </a:solidFill>
                                </a:rPr>
                                <a:t>2</a:t>
                              </a:r>
                              <a:r>
                                <a:rPr kumimoji="1" lang="ja-JP" altLang="en-US" sz="700" b="1">
                                  <a:solidFill>
                                    <a:schemeClr val="accent1"/>
                                  </a:solidFill>
                                </a:rPr>
                                <a:t>へ引き上げ</a:t>
                              </a:r>
                              <a:endParaRPr kumimoji="1" lang="en-US" altLang="ja-JP" sz="700" b="1">
                                <a:solidFill>
                                  <a:schemeClr val="accent1"/>
                                </a:solidFill>
                              </a:endParaRPr>
                            </a:p>
                            <a:p>
                              <a:r>
                                <a:rPr kumimoji="1" lang="ja-JP" altLang="en-US" sz="700" b="1">
                                  <a:solidFill>
                                    <a:schemeClr val="accent1"/>
                                  </a:solidFill>
                                </a:rPr>
                                <a:t>台風などによる夏の天候不良</a:t>
                              </a:r>
                              <a:endParaRPr kumimoji="1" lang="en-US" altLang="ja-JP" sz="700" b="1">
                                <a:solidFill>
                                  <a:schemeClr val="accent1"/>
                                </a:solidFill>
                              </a:endParaRPr>
                            </a:p>
                            <a:p>
                              <a:r>
                                <a:rPr kumimoji="1" lang="ja-JP" altLang="en-US" sz="700" b="1">
                                  <a:solidFill>
                                    <a:schemeClr val="accent1"/>
                                  </a:solidFill>
                                </a:rPr>
                                <a:t>県内で鳥インフルエンザ発生</a:t>
                              </a:r>
                              <a:endParaRPr kumimoji="1" lang="en-US" altLang="ja-JP" sz="700" b="1">
                                <a:solidFill>
                                  <a:schemeClr val="accent1"/>
                                </a:solidFill>
                              </a:endParaRPr>
                            </a:p>
                          </xdr:txBody>
                        </xdr:sp>
                      </xdr:grpSp>
                    </xdr:grpSp>
                    <xdr:sp macro="" textlink="">
                      <xdr:nvSpPr>
                        <xdr:cNvPr id="158" name="テキスト ボックス 70">
                          <a:extLst>
                            <a:ext uri="{FF2B5EF4-FFF2-40B4-BE49-F238E27FC236}">
                              <a16:creationId xmlns:a16="http://schemas.microsoft.com/office/drawing/2014/main" id="{53A5E52A-48FA-B600-3BBF-8D70CD23428B}"/>
                            </a:ext>
                          </a:extLst>
                        </xdr:cNvPr>
                        <xdr:cNvSpPr txBox="1"/>
                      </xdr:nvSpPr>
                      <xdr:spPr>
                        <a:xfrm>
                          <a:off x="14726272" y="6297708"/>
                          <a:ext cx="1165104" cy="5716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●「五感、ひびく、観動旅　</a:t>
                          </a:r>
                          <a:endParaRPr kumimoji="1" lang="en-US" altLang="ja-JP" sz="600" b="1"/>
                        </a:p>
                        <a:p>
                          <a:r>
                            <a:rPr kumimoji="1" lang="ja-JP" altLang="en-US" sz="600" b="1"/>
                            <a:t>　もっと、もーっと！</a:t>
                          </a:r>
                          <a:endParaRPr kumimoji="1" lang="en-US" altLang="ja-JP" sz="600" b="1"/>
                        </a:p>
                        <a:p>
                          <a:r>
                            <a:rPr kumimoji="1" lang="ja-JP" altLang="en-US" sz="600" b="1"/>
                            <a:t>　くまもっと。」　熊本</a:t>
                          </a:r>
                          <a:r>
                            <a:rPr kumimoji="1" lang="en-US" altLang="ja-JP" sz="600" b="1"/>
                            <a:t>DC</a:t>
                          </a:r>
                          <a:endParaRPr kumimoji="1" lang="ja-JP" altLang="en-US" sz="600" b="1"/>
                        </a:p>
                      </xdr:txBody>
                    </xdr:sp>
                  </xdr:grpSp>
                  <xdr:sp macro="" textlink="">
                    <xdr:nvSpPr>
                      <xdr:cNvPr id="159" name="矢印: 五方向 51">
                        <a:extLst>
                          <a:ext uri="{FF2B5EF4-FFF2-40B4-BE49-F238E27FC236}">
                            <a16:creationId xmlns:a16="http://schemas.microsoft.com/office/drawing/2014/main" id="{8647C0FF-4EAC-E1ED-2E92-E1B86CBA4A02}"/>
                          </a:ext>
                        </a:extLst>
                      </xdr:cNvPr>
                      <xdr:cNvSpPr/>
                    </xdr:nvSpPr>
                    <xdr:spPr>
                      <a:xfrm>
                        <a:off x="13045538" y="2241141"/>
                        <a:ext cx="3028007" cy="322549"/>
                      </a:xfrm>
                      <a:prstGeom prst="homePlate">
                        <a:avLst/>
                      </a:prstGeom>
                      <a:solidFill>
                        <a:schemeClr val="accent2">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延べ入込客数（</a:t>
                        </a:r>
                        <a:r>
                          <a:rPr kumimoji="1" lang="en-US" altLang="ja-JP" sz="900" b="1"/>
                          <a:t>P34</a:t>
                        </a:r>
                        <a:r>
                          <a:rPr kumimoji="1" lang="ja-JP" altLang="en-US" sz="900" b="1"/>
                          <a:t>掲載）</a:t>
                        </a:r>
                      </a:p>
                    </xdr:txBody>
                  </xdr:sp>
                </xdr:grpSp>
                <xdr:sp macro="" textlink="">
                  <xdr:nvSpPr>
                    <xdr:cNvPr id="160" name="テキスト ボックス 21">
                      <a:extLst>
                        <a:ext uri="{FF2B5EF4-FFF2-40B4-BE49-F238E27FC236}">
                          <a16:creationId xmlns:a16="http://schemas.microsoft.com/office/drawing/2014/main" id="{E8DD1A06-CE2B-2042-E8D9-E91927850085}"/>
                        </a:ext>
                      </a:extLst>
                    </xdr:cNvPr>
                    <xdr:cNvSpPr txBox="1"/>
                  </xdr:nvSpPr>
                  <xdr:spPr>
                    <a:xfrm>
                      <a:off x="14788756" y="2857388"/>
                      <a:ext cx="591306" cy="22683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accent1"/>
                          </a:solidFill>
                        </a:rPr>
                        <a:t>豊肥本線全線復旧・国道</a:t>
                      </a:r>
                      <a:r>
                        <a:rPr kumimoji="1" lang="en-US" altLang="ja-JP" sz="700" b="1">
                          <a:solidFill>
                            <a:schemeClr val="accent1"/>
                          </a:solidFill>
                        </a:rPr>
                        <a:t>57</a:t>
                      </a:r>
                      <a:r>
                        <a:rPr kumimoji="1" lang="ja-JP" altLang="en-US" sz="700" b="1">
                          <a:solidFill>
                            <a:schemeClr val="accent1"/>
                          </a:solidFill>
                        </a:rPr>
                        <a:t>号北側復旧ルート開通</a:t>
                      </a:r>
                    </a:p>
                    <a:p>
                      <a:r>
                        <a:rPr kumimoji="1" lang="ja-JP" altLang="en-US" sz="700" b="1">
                          <a:solidFill>
                            <a:schemeClr val="accent1"/>
                          </a:solidFill>
                        </a:rPr>
                        <a:t>令和２年</a:t>
                      </a:r>
                      <a:r>
                        <a:rPr kumimoji="1" lang="en-US" altLang="ja-JP" sz="700" b="1">
                          <a:solidFill>
                            <a:schemeClr val="accent1"/>
                          </a:solidFill>
                        </a:rPr>
                        <a:t>7</a:t>
                      </a:r>
                      <a:r>
                        <a:rPr kumimoji="1" lang="ja-JP" altLang="en-US" sz="700" b="1">
                          <a:solidFill>
                            <a:schemeClr val="accent1"/>
                          </a:solidFill>
                        </a:rPr>
                        <a:t>月豪雨（球磨川氾濫などの被害）</a:t>
                      </a:r>
                    </a:p>
                    <a:p>
                      <a:r>
                        <a:rPr kumimoji="1" lang="ja-JP" altLang="en-US" sz="700" b="1">
                          <a:solidFill>
                            <a:schemeClr val="accent1"/>
                          </a:solidFill>
                        </a:rPr>
                        <a:t>新型コロナウイルス感染拡大</a:t>
                      </a:r>
                      <a:endParaRPr kumimoji="1" lang="en-US" altLang="ja-JP" sz="700" b="1">
                        <a:solidFill>
                          <a:schemeClr val="accent1"/>
                        </a:solidFill>
                      </a:endParaRPr>
                    </a:p>
                  </xdr:txBody>
                </xdr:sp>
              </xdr:grpSp>
              <xdr:sp macro="" textlink="">
                <xdr:nvSpPr>
                  <xdr:cNvPr id="161" name="テキスト ボックス 45">
                    <a:extLst>
                      <a:ext uri="{FF2B5EF4-FFF2-40B4-BE49-F238E27FC236}">
                        <a16:creationId xmlns:a16="http://schemas.microsoft.com/office/drawing/2014/main" id="{309FCCBC-B7CC-5677-AC48-0CFE3556D387}"/>
                      </a:ext>
                    </a:extLst>
                  </xdr:cNvPr>
                  <xdr:cNvSpPr txBox="1"/>
                </xdr:nvSpPr>
                <xdr:spPr>
                  <a:xfrm>
                    <a:off x="14983737" y="5737007"/>
                    <a:ext cx="978432" cy="33683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a:t>
                    </a:r>
                    <a:r>
                      <a:rPr kumimoji="1" lang="en-US" altLang="ja-JP" sz="600" b="1"/>
                      <a:t>Go</a:t>
                    </a:r>
                    <a:r>
                      <a:rPr kumimoji="1" lang="en-US" altLang="ja-JP" sz="600" b="1" baseline="0"/>
                      <a:t> To </a:t>
                    </a:r>
                    <a:r>
                      <a:rPr kumimoji="1" lang="ja-JP" altLang="en-US" sz="600" b="1" baseline="0"/>
                      <a:t>トラベル</a:t>
                    </a:r>
                    <a:endParaRPr kumimoji="1" lang="en-US" altLang="ja-JP" sz="600" b="1" baseline="0"/>
                  </a:p>
                  <a:p>
                    <a:r>
                      <a:rPr kumimoji="1" lang="ja-JP" altLang="en-US" sz="600" b="1" baseline="0"/>
                      <a:t>　　キャンペーン（全国）</a:t>
                    </a:r>
                    <a:endParaRPr kumimoji="1" lang="ja-JP" altLang="en-US" sz="600" b="1"/>
                  </a:p>
                </xdr:txBody>
              </xdr:sp>
            </xdr:grpSp>
            <xdr:sp macro="" textlink="">
              <xdr:nvSpPr>
                <xdr:cNvPr id="162" name="テキスト ボックス 43">
                  <a:extLst>
                    <a:ext uri="{FF2B5EF4-FFF2-40B4-BE49-F238E27FC236}">
                      <a16:creationId xmlns:a16="http://schemas.microsoft.com/office/drawing/2014/main" id="{11BDC829-09C1-B7FE-86C2-59DBCAB17C2C}"/>
                    </a:ext>
                  </a:extLst>
                </xdr:cNvPr>
                <xdr:cNvSpPr txBox="1"/>
              </xdr:nvSpPr>
              <xdr:spPr>
                <a:xfrm>
                  <a:off x="14867311" y="5067807"/>
                  <a:ext cx="803118" cy="3247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a:t>
                  </a:r>
                  <a:r>
                    <a:rPr kumimoji="1" lang="en-US" altLang="ja-JP" sz="600" b="1"/>
                    <a:t>I'm fine</a:t>
                  </a:r>
                  <a:r>
                    <a:rPr kumimoji="1" lang="ja-JP" altLang="en-US" sz="600" b="1"/>
                    <a:t>！</a:t>
                  </a:r>
                  <a:r>
                    <a:rPr kumimoji="1" lang="en-US" altLang="ja-JP" sz="600" b="1"/>
                    <a:t>ASO</a:t>
                  </a:r>
                </a:p>
                <a:p>
                  <a:r>
                    <a:rPr kumimoji="1" lang="ja-JP" altLang="en-US" sz="600" b="1" baseline="0"/>
                    <a:t>　　キャンペーン</a:t>
                  </a:r>
                  <a:endParaRPr kumimoji="1" lang="ja-JP" altLang="en-US" sz="600" b="1"/>
                </a:p>
              </xdr:txBody>
            </xdr:sp>
          </xdr:grpSp>
          <xdr:sp macro="" textlink="">
            <xdr:nvSpPr>
              <xdr:cNvPr id="163" name="テキスト ボックス 21">
                <a:extLst>
                  <a:ext uri="{FF2B5EF4-FFF2-40B4-BE49-F238E27FC236}">
                    <a16:creationId xmlns:a16="http://schemas.microsoft.com/office/drawing/2014/main" id="{7E28C26B-3FB5-684B-ECC6-FAADFF86943B}"/>
                  </a:ext>
                </a:extLst>
              </xdr:cNvPr>
              <xdr:cNvSpPr txBox="1"/>
            </xdr:nvSpPr>
            <xdr:spPr>
              <a:xfrm>
                <a:off x="15205653" y="2601553"/>
                <a:ext cx="481593" cy="21820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none" rtlCol="0" anchor="ctr"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marL="0" indent="0"/>
                <a:r>
                  <a:rPr kumimoji="1" lang="ja-JP" altLang="en-US" sz="700" b="1">
                    <a:solidFill>
                      <a:schemeClr val="accent1"/>
                    </a:solidFill>
                    <a:latin typeface="+mn-lt"/>
                    <a:ea typeface="+mn-ea"/>
                    <a:cs typeface="+mn-cs"/>
                  </a:rPr>
                  <a:t>熊本城天守閣復旧工事完了・一般公開再開</a:t>
                </a:r>
                <a:endParaRPr kumimoji="1" lang="en-US" altLang="ja-JP" sz="700" b="1">
                  <a:solidFill>
                    <a:schemeClr val="accent1"/>
                  </a:solidFill>
                  <a:latin typeface="+mn-lt"/>
                  <a:ea typeface="+mn-ea"/>
                  <a:cs typeface="+mn-cs"/>
                </a:endParaRPr>
              </a:p>
              <a:p>
                <a:pPr marL="0" indent="0"/>
                <a:r>
                  <a:rPr kumimoji="1" lang="ja-JP" altLang="en-US" sz="700" b="1">
                    <a:solidFill>
                      <a:schemeClr val="accent1"/>
                    </a:solidFill>
                    <a:latin typeface="+mn-lt"/>
                    <a:ea typeface="+mn-ea"/>
                    <a:cs typeface="+mn-cs"/>
                  </a:rPr>
                  <a:t>新阿蘇大橋開通</a:t>
                </a:r>
              </a:p>
            </xdr:txBody>
          </xdr:sp>
        </xdr:grpSp>
        <xdr:sp macro="" textlink="">
          <xdr:nvSpPr>
            <xdr:cNvPr id="164" name="テキスト ボックス 39">
              <a:extLst>
                <a:ext uri="{FF2B5EF4-FFF2-40B4-BE49-F238E27FC236}">
                  <a16:creationId xmlns:a16="http://schemas.microsoft.com/office/drawing/2014/main" id="{3C9AD513-47F1-041A-A603-884F478240C1}"/>
                </a:ext>
              </a:extLst>
            </xdr:cNvPr>
            <xdr:cNvSpPr txBox="1"/>
          </xdr:nvSpPr>
          <xdr:spPr>
            <a:xfrm>
              <a:off x="15329187" y="5719720"/>
              <a:ext cx="1229426" cy="3394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●県内旅行助成事業</a:t>
              </a:r>
              <a:endParaRPr kumimoji="1" lang="en-US" altLang="ja-JP" sz="600" b="1"/>
            </a:p>
            <a:p>
              <a:r>
                <a:rPr kumimoji="1" lang="ja-JP" altLang="en-US" sz="600" b="1"/>
                <a:t>　 「くまもと再発見の旅」（県民割）</a:t>
              </a:r>
              <a:r>
                <a:rPr kumimoji="1" lang="ja-JP" altLang="en-US" sz="600" b="1" baseline="0"/>
                <a:t>　　</a:t>
              </a:r>
              <a:endParaRPr kumimoji="1" lang="ja-JP" altLang="en-US" sz="600" b="1"/>
            </a:p>
          </xdr:txBody>
        </xdr:sp>
      </xdr:grpSp>
      <xdr:sp macro="" textlink="">
        <xdr:nvSpPr>
          <xdr:cNvPr id="169" name="テキスト ボックス 2">
            <a:extLst>
              <a:ext uri="{FF2B5EF4-FFF2-40B4-BE49-F238E27FC236}">
                <a16:creationId xmlns:a16="http://schemas.microsoft.com/office/drawing/2014/main" id="{51C5095A-0C9F-4698-8A44-347533364539}"/>
              </a:ext>
            </a:extLst>
          </xdr:cNvPr>
          <xdr:cNvSpPr txBox="1"/>
        </xdr:nvSpPr>
        <xdr:spPr>
          <a:xfrm>
            <a:off x="16210643" y="5695950"/>
            <a:ext cx="915307" cy="493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0">
            <a:noAutofit/>
          </a:bodyPr>
          <a:lstStyle/>
          <a:p>
            <a:r>
              <a:rPr kumimoji="1" lang="ja-JP" altLang="en-US" sz="600" b="1"/>
              <a:t>●県内旅行助成事業</a:t>
            </a:r>
            <a:endParaRPr kumimoji="1" lang="en-US" altLang="ja-JP" sz="600" b="1"/>
          </a:p>
          <a:p>
            <a:r>
              <a:rPr kumimoji="1" lang="ja-JP" altLang="en-US" sz="600" b="1"/>
              <a:t>　 「くまもと再発見の旅」</a:t>
            </a:r>
            <a:endParaRPr kumimoji="1" lang="en-US" altLang="ja-JP" sz="600" b="1"/>
          </a:p>
          <a:p>
            <a:r>
              <a:rPr kumimoji="1" lang="ja-JP" altLang="en-US" sz="600" b="1" baseline="0"/>
              <a:t>　　（地域ブロック割・</a:t>
            </a:r>
            <a:br>
              <a:rPr kumimoji="1" lang="en-US" altLang="ja-JP" sz="600" b="1" baseline="0"/>
            </a:br>
            <a:r>
              <a:rPr kumimoji="1" lang="ja-JP" altLang="en-US" sz="600" b="1" baseline="0"/>
              <a:t>　　　全国旅行支援）</a:t>
            </a:r>
            <a:endParaRPr kumimoji="1" lang="ja-JP" altLang="en-US" sz="600" b="1"/>
          </a:p>
        </xdr:txBody>
      </xdr:sp>
    </xdr:grpSp>
    <xdr:clientData/>
  </xdr:twoCellAnchor>
  <xdr:twoCellAnchor editAs="oneCell">
    <xdr:from>
      <xdr:col>0</xdr:col>
      <xdr:colOff>229976</xdr:colOff>
      <xdr:row>0</xdr:row>
      <xdr:rowOff>58566</xdr:rowOff>
    </xdr:from>
    <xdr:to>
      <xdr:col>15</xdr:col>
      <xdr:colOff>292505</xdr:colOff>
      <xdr:row>48</xdr:row>
      <xdr:rowOff>65437</xdr:rowOff>
    </xdr:to>
    <xdr:pic>
      <xdr:nvPicPr>
        <xdr:cNvPr id="8" name="図 7">
          <a:extLst>
            <a:ext uri="{FF2B5EF4-FFF2-40B4-BE49-F238E27FC236}">
              <a16:creationId xmlns:a16="http://schemas.microsoft.com/office/drawing/2014/main" id="{F5B6BE4A-656A-A39D-E45D-E3EE886972C3}"/>
            </a:ext>
          </a:extLst>
        </xdr:cNvPr>
        <xdr:cNvPicPr>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16200000">
          <a:off x="-1703224" y="1991766"/>
          <a:ext cx="8762400" cy="489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c:userShapes xmlns:c="http://schemas.openxmlformats.org/drawingml/2006/chart">
  <cdr:relSizeAnchor xmlns:cdr="http://schemas.openxmlformats.org/drawingml/2006/chartDrawing">
    <cdr:from>
      <cdr:x>0.90238</cdr:x>
      <cdr:y>0.15122</cdr:y>
    </cdr:from>
    <cdr:to>
      <cdr:x>0.95421</cdr:x>
      <cdr:y>0.43832</cdr:y>
    </cdr:to>
    <cdr:sp macro="" textlink="">
      <cdr:nvSpPr>
        <cdr:cNvPr id="2" name="テキスト ボックス 21">
          <a:extLst xmlns:a="http://schemas.openxmlformats.org/drawingml/2006/main">
            <a:ext uri="{FF2B5EF4-FFF2-40B4-BE49-F238E27FC236}">
              <a16:creationId xmlns:a16="http://schemas.microsoft.com/office/drawing/2014/main" id="{F9C661EA-6ABB-4260-8746-93BD928ACD22}"/>
            </a:ext>
          </a:extLst>
        </cdr:cNvPr>
        <cdr:cNvSpPr txBox="1"/>
      </cdr:nvSpPr>
      <cdr:spPr>
        <a:xfrm xmlns:a="http://schemas.openxmlformats.org/drawingml/2006/main">
          <a:off x="8385175" y="808265"/>
          <a:ext cx="481565" cy="1534480"/>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vert="eaVert" wrap="none" rtlCol="0" anchor="ctr" anchorCtr="0">
          <a:noAutofit/>
        </a:bodyP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kumimoji="1" lang="ja-JP" altLang="en-US" sz="700" b="1">
              <a:solidFill>
                <a:schemeClr val="accent2"/>
              </a:solidFill>
            </a:rPr>
            <a:t>全国旅行支援実施</a:t>
          </a:r>
          <a:endParaRPr kumimoji="1" lang="en-US" altLang="ja-JP" sz="700" b="1">
            <a:solidFill>
              <a:schemeClr val="accent2"/>
            </a:solidFill>
          </a:endParaRPr>
        </a:p>
        <a:p xmlns:a="http://schemas.openxmlformats.org/drawingml/2006/main">
          <a:r>
            <a:rPr kumimoji="1" lang="ja-JP" altLang="en-US" sz="700" b="1">
              <a:solidFill>
                <a:schemeClr val="accent2"/>
              </a:solidFill>
            </a:rPr>
            <a:t>球泉洞営業再開</a:t>
          </a:r>
          <a:endParaRPr kumimoji="1" lang="en-US" altLang="ja-JP" sz="700" b="1">
            <a:solidFill>
              <a:schemeClr val="accent2"/>
            </a:solidFill>
          </a:endParaRPr>
        </a:p>
        <a:p xmlns:a="http://schemas.openxmlformats.org/drawingml/2006/main">
          <a:r>
            <a:rPr kumimoji="1" lang="ja-JP" altLang="en-US" sz="700" b="1">
              <a:solidFill>
                <a:schemeClr val="accent2"/>
              </a:solidFill>
            </a:rPr>
            <a:t>通潤橋通行・放水再開</a:t>
          </a:r>
        </a:p>
      </cdr:txBody>
    </cdr:sp>
  </cdr:relSizeAnchor>
</c:userShapes>
</file>

<file path=xl/drawings/drawing6.xml><?xml version="1.0" encoding="utf-8"?>
<xdr:wsDr xmlns:xdr="http://schemas.openxmlformats.org/drawingml/2006/spreadsheetDrawing" xmlns:a="http://schemas.openxmlformats.org/drawingml/2006/main">
  <xdr:twoCellAnchor>
    <xdr:from>
      <xdr:col>1</xdr:col>
      <xdr:colOff>0</xdr:colOff>
      <xdr:row>3</xdr:row>
      <xdr:rowOff>152400</xdr:rowOff>
    </xdr:from>
    <xdr:to>
      <xdr:col>9</xdr:col>
      <xdr:colOff>0</xdr:colOff>
      <xdr:row>47</xdr:row>
      <xdr:rowOff>0</xdr:rowOff>
    </xdr:to>
    <xdr:graphicFrame macro="">
      <xdr:nvGraphicFramePr>
        <xdr:cNvPr id="2" name="グラフ 1">
          <a:extLst>
            <a:ext uri="{FF2B5EF4-FFF2-40B4-BE49-F238E27FC236}">
              <a16:creationId xmlns:a16="http://schemas.microsoft.com/office/drawing/2014/main" id="{00000000-0008-0000-0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533400</xdr:colOff>
      <xdr:row>31</xdr:row>
      <xdr:rowOff>142875</xdr:rowOff>
    </xdr:from>
    <xdr:to>
      <xdr:col>8</xdr:col>
      <xdr:colOff>298577</xdr:colOff>
      <xdr:row>45</xdr:row>
      <xdr:rowOff>129225</xdr:rowOff>
    </xdr:to>
    <xdr:grpSp>
      <xdr:nvGrpSpPr>
        <xdr:cNvPr id="3" name="グループ化 2">
          <a:extLst>
            <a:ext uri="{FF2B5EF4-FFF2-40B4-BE49-F238E27FC236}">
              <a16:creationId xmlns:a16="http://schemas.microsoft.com/office/drawing/2014/main" id="{00000000-0008-0000-0600-000003000000}"/>
            </a:ext>
          </a:extLst>
        </xdr:cNvPr>
        <xdr:cNvGrpSpPr/>
      </xdr:nvGrpSpPr>
      <xdr:grpSpPr>
        <a:xfrm>
          <a:off x="2943225" y="6008688"/>
          <a:ext cx="2613152" cy="2629538"/>
          <a:chOff x="3710888" y="37125088"/>
          <a:chExt cx="2508377" cy="2520001"/>
        </a:xfrm>
        <a:solidFill>
          <a:schemeClr val="accent6">
            <a:lumMod val="75000"/>
          </a:schemeClr>
        </a:solidFill>
      </xdr:grpSpPr>
      <xdr:sp macro="" textlink="">
        <xdr:nvSpPr>
          <xdr:cNvPr id="4" name="楕円 3">
            <a:extLst>
              <a:ext uri="{FF2B5EF4-FFF2-40B4-BE49-F238E27FC236}">
                <a16:creationId xmlns:a16="http://schemas.microsoft.com/office/drawing/2014/main" id="{00000000-0008-0000-0600-000004000000}"/>
              </a:ext>
            </a:extLst>
          </xdr:cNvPr>
          <xdr:cNvSpPr/>
        </xdr:nvSpPr>
        <xdr:spPr>
          <a:xfrm>
            <a:off x="3710888" y="37125088"/>
            <a:ext cx="2508377" cy="2520001"/>
          </a:xfrm>
          <a:prstGeom prst="ellipse">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5" name="直線コネクタ 4">
            <a:extLst>
              <a:ext uri="{FF2B5EF4-FFF2-40B4-BE49-F238E27FC236}">
                <a16:creationId xmlns:a16="http://schemas.microsoft.com/office/drawing/2014/main" id="{00000000-0008-0000-0600-000005000000}"/>
              </a:ext>
            </a:extLst>
          </xdr:cNvPr>
          <xdr:cNvCxnSpPr/>
        </xdr:nvCxnSpPr>
        <xdr:spPr>
          <a:xfrm>
            <a:off x="4065076" y="38385089"/>
            <a:ext cx="1800000" cy="0"/>
          </a:xfrm>
          <a:prstGeom prst="line">
            <a:avLst/>
          </a:prstGeom>
          <a:grpFill/>
          <a:ln w="19050">
            <a:solidFill>
              <a:srgbClr val="FFFFFF">
                <a:alpha val="50196"/>
              </a:srgbClr>
            </a:solidFill>
          </a:ln>
        </xdr:spPr>
        <xdr:style>
          <a:lnRef idx="1">
            <a:schemeClr val="accent1"/>
          </a:lnRef>
          <a:fillRef idx="0">
            <a:schemeClr val="accent1"/>
          </a:fillRef>
          <a:effectRef idx="0">
            <a:schemeClr val="accent1"/>
          </a:effectRef>
          <a:fontRef idx="minor">
            <a:schemeClr val="tx1"/>
          </a:fontRef>
        </xdr:style>
      </xdr:cxnSp>
      <xdr:sp macro="" textlink="$U$8">
        <xdr:nvSpPr>
          <xdr:cNvPr id="6" name="テキスト ボックス 5">
            <a:extLst>
              <a:ext uri="{FF2B5EF4-FFF2-40B4-BE49-F238E27FC236}">
                <a16:creationId xmlns:a16="http://schemas.microsoft.com/office/drawing/2014/main" id="{00000000-0008-0000-0600-000006000000}"/>
              </a:ext>
            </a:extLst>
          </xdr:cNvPr>
          <xdr:cNvSpPr txBox="1"/>
        </xdr:nvSpPr>
        <xdr:spPr>
          <a:xfrm>
            <a:off x="4180665" y="38909232"/>
            <a:ext cx="1568823"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fld id="{8F37E3D6-82BD-4086-8AC9-DDDBA6C9866B}" type="TxLink">
              <a:rPr kumimoji="1" lang="en-US" altLang="en-US" sz="1600" b="1" i="0" u="none" strike="noStrike">
                <a:solidFill>
                  <a:schemeClr val="bg1"/>
                </a:solidFill>
                <a:latin typeface="+mn-ea"/>
                <a:ea typeface="+mn-ea"/>
              </a:rPr>
              <a:pPr algn="ctr"/>
              <a:t>630.1 万人</a:t>
            </a:fld>
            <a:endParaRPr kumimoji="1" lang="en-US" altLang="en-US" sz="3200" b="1" i="0" u="none" strike="noStrike">
              <a:solidFill>
                <a:schemeClr val="bg1"/>
              </a:solidFill>
              <a:latin typeface="+mn-ea"/>
              <a:ea typeface="+mn-ea"/>
            </a:endParaRPr>
          </a:p>
        </xdr:txBody>
      </xdr:sp>
      <xdr:sp macro="" textlink="$R$5">
        <xdr:nvSpPr>
          <xdr:cNvPr id="7" name="テキスト ボックス 6">
            <a:extLst>
              <a:ext uri="{FF2B5EF4-FFF2-40B4-BE49-F238E27FC236}">
                <a16:creationId xmlns:a16="http://schemas.microsoft.com/office/drawing/2014/main" id="{00000000-0008-0000-0600-000007000000}"/>
              </a:ext>
            </a:extLst>
          </xdr:cNvPr>
          <xdr:cNvSpPr txBox="1"/>
        </xdr:nvSpPr>
        <xdr:spPr>
          <a:xfrm>
            <a:off x="3827679" y="37842264"/>
            <a:ext cx="227479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8E33E637-B3F0-4C37-9A1D-7529793C24B0}" type="TxLink">
              <a:rPr kumimoji="1" lang="en-US" altLang="en-US" sz="1800" b="1" i="0" u="none" strike="noStrike">
                <a:solidFill>
                  <a:schemeClr val="bg1"/>
                </a:solidFill>
                <a:latin typeface="+mn-ea"/>
                <a:ea typeface="+mn-ea"/>
              </a:rPr>
              <a:pPr algn="ctr"/>
              <a:t>45,045.8 万人</a:t>
            </a:fld>
            <a:endParaRPr kumimoji="1" lang="ja-JP" altLang="en-US" sz="400000" b="1" u="none">
              <a:solidFill>
                <a:schemeClr val="bg1"/>
              </a:solidFill>
              <a:latin typeface="+mn-ea"/>
              <a:ea typeface="+mn-ea"/>
            </a:endParaRPr>
          </a:p>
        </xdr:txBody>
      </xdr:sp>
      <xdr:sp macro="" textlink="">
        <xdr:nvSpPr>
          <xdr:cNvPr id="8" name="テキスト ボックス 7">
            <a:extLst>
              <a:ext uri="{FF2B5EF4-FFF2-40B4-BE49-F238E27FC236}">
                <a16:creationId xmlns:a16="http://schemas.microsoft.com/office/drawing/2014/main" id="{00000000-0008-0000-0600-000008000000}"/>
              </a:ext>
            </a:extLst>
          </xdr:cNvPr>
          <xdr:cNvSpPr txBox="1"/>
        </xdr:nvSpPr>
        <xdr:spPr>
          <a:xfrm>
            <a:off x="4273388" y="37416266"/>
            <a:ext cx="1383377"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r>
              <a:rPr kumimoji="1" lang="ja-JP" altLang="en-US" sz="2000" b="1">
                <a:solidFill>
                  <a:schemeClr val="bg1"/>
                </a:solidFill>
                <a:latin typeface="+mn-ea"/>
                <a:ea typeface="+mn-ea"/>
              </a:rPr>
              <a:t>全　国</a:t>
            </a:r>
          </a:p>
        </xdr:txBody>
      </xdr:sp>
      <xdr:sp macro="" textlink="">
        <xdr:nvSpPr>
          <xdr:cNvPr id="9" name="テキスト ボックス 8">
            <a:extLst>
              <a:ext uri="{FF2B5EF4-FFF2-40B4-BE49-F238E27FC236}">
                <a16:creationId xmlns:a16="http://schemas.microsoft.com/office/drawing/2014/main" id="{00000000-0008-0000-0600-000009000000}"/>
              </a:ext>
            </a:extLst>
          </xdr:cNvPr>
          <xdr:cNvSpPr txBox="1"/>
        </xdr:nvSpPr>
        <xdr:spPr>
          <a:xfrm>
            <a:off x="4009118" y="38509958"/>
            <a:ext cx="100811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r>
              <a:rPr kumimoji="1" lang="ja-JP" altLang="en-US" sz="1600" b="1" i="0" u="none" strike="noStrike">
                <a:solidFill>
                  <a:schemeClr val="bg1"/>
                </a:solidFill>
                <a:latin typeface="+mn-ea"/>
                <a:ea typeface="+mn-ea"/>
              </a:rPr>
              <a:t>熊本県</a:t>
            </a:r>
            <a:endParaRPr kumimoji="1" lang="en-US" altLang="en-US" sz="1600" b="1" i="0" u="none" strike="noStrike">
              <a:solidFill>
                <a:schemeClr val="bg1"/>
              </a:solidFill>
              <a:latin typeface="+mn-ea"/>
              <a:ea typeface="+mn-ea"/>
            </a:endParaRPr>
          </a:p>
        </xdr:txBody>
      </xdr:sp>
      <xdr:sp macro="" textlink="$U$7">
        <xdr:nvSpPr>
          <xdr:cNvPr id="10" name="テキスト ボックス 9">
            <a:extLst>
              <a:ext uri="{FF2B5EF4-FFF2-40B4-BE49-F238E27FC236}">
                <a16:creationId xmlns:a16="http://schemas.microsoft.com/office/drawing/2014/main" id="{00000000-0008-0000-0600-00000A000000}"/>
              </a:ext>
            </a:extLst>
          </xdr:cNvPr>
          <xdr:cNvSpPr txBox="1"/>
        </xdr:nvSpPr>
        <xdr:spPr>
          <a:xfrm>
            <a:off x="4857731" y="38509958"/>
            <a:ext cx="1056386"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8093A058-E10B-4A38-8FF8-417993805F6C}" type="TxLink">
              <a:rPr kumimoji="1" lang="ja-JP" altLang="en-US" sz="1600" b="1" i="0" u="none" strike="noStrike">
                <a:solidFill>
                  <a:schemeClr val="bg1"/>
                </a:solidFill>
                <a:latin typeface="+mn-ea"/>
                <a:ea typeface="+mn-ea"/>
              </a:rPr>
              <a:pPr algn="ctr"/>
              <a:t>第 24 位</a:t>
            </a:fld>
            <a:endParaRPr kumimoji="1" lang="ja-JP" altLang="en-US" sz="3200" b="1" u="none">
              <a:solidFill>
                <a:schemeClr val="bg1"/>
              </a:solidFill>
              <a:latin typeface="+mn-ea"/>
              <a:ea typeface="+mn-ea"/>
            </a:endParaRP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1</xdr:col>
      <xdr:colOff>0</xdr:colOff>
      <xdr:row>3</xdr:row>
      <xdr:rowOff>152400</xdr:rowOff>
    </xdr:from>
    <xdr:to>
      <xdr:col>9</xdr:col>
      <xdr:colOff>0</xdr:colOff>
      <xdr:row>47</xdr:row>
      <xdr:rowOff>0</xdr:rowOff>
    </xdr:to>
    <xdr:graphicFrame macro="">
      <xdr:nvGraphicFramePr>
        <xdr:cNvPr id="2" name="グラフ 1">
          <a:extLst>
            <a:ext uri="{FF2B5EF4-FFF2-40B4-BE49-F238E27FC236}">
              <a16:creationId xmlns:a16="http://schemas.microsoft.com/office/drawing/2014/main" id="{00000000-0008-0000-0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504825</xdr:colOff>
      <xdr:row>31</xdr:row>
      <xdr:rowOff>142875</xdr:rowOff>
    </xdr:from>
    <xdr:to>
      <xdr:col>8</xdr:col>
      <xdr:colOff>270002</xdr:colOff>
      <xdr:row>45</xdr:row>
      <xdr:rowOff>129225</xdr:rowOff>
    </xdr:to>
    <xdr:grpSp>
      <xdr:nvGrpSpPr>
        <xdr:cNvPr id="3" name="グループ化 2">
          <a:extLst>
            <a:ext uri="{FF2B5EF4-FFF2-40B4-BE49-F238E27FC236}">
              <a16:creationId xmlns:a16="http://schemas.microsoft.com/office/drawing/2014/main" id="{00000000-0008-0000-0700-000003000000}"/>
            </a:ext>
          </a:extLst>
        </xdr:cNvPr>
        <xdr:cNvGrpSpPr/>
      </xdr:nvGrpSpPr>
      <xdr:grpSpPr>
        <a:xfrm>
          <a:off x="2909189" y="5914517"/>
          <a:ext cx="2607691" cy="2587056"/>
          <a:chOff x="3710888" y="37125088"/>
          <a:chExt cx="2508377" cy="2520001"/>
        </a:xfrm>
        <a:solidFill>
          <a:schemeClr val="accent5">
            <a:lumMod val="75000"/>
          </a:schemeClr>
        </a:solidFill>
      </xdr:grpSpPr>
      <xdr:sp macro="" textlink="">
        <xdr:nvSpPr>
          <xdr:cNvPr id="4" name="楕円 3">
            <a:extLst>
              <a:ext uri="{FF2B5EF4-FFF2-40B4-BE49-F238E27FC236}">
                <a16:creationId xmlns:a16="http://schemas.microsoft.com/office/drawing/2014/main" id="{00000000-0008-0000-0700-000004000000}"/>
              </a:ext>
            </a:extLst>
          </xdr:cNvPr>
          <xdr:cNvSpPr/>
        </xdr:nvSpPr>
        <xdr:spPr>
          <a:xfrm>
            <a:off x="3710888" y="37125088"/>
            <a:ext cx="2508377" cy="2520001"/>
          </a:xfrm>
          <a:prstGeom prst="ellipse">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5" name="直線コネクタ 4">
            <a:extLst>
              <a:ext uri="{FF2B5EF4-FFF2-40B4-BE49-F238E27FC236}">
                <a16:creationId xmlns:a16="http://schemas.microsoft.com/office/drawing/2014/main" id="{00000000-0008-0000-0700-000005000000}"/>
              </a:ext>
            </a:extLst>
          </xdr:cNvPr>
          <xdr:cNvCxnSpPr/>
        </xdr:nvCxnSpPr>
        <xdr:spPr>
          <a:xfrm>
            <a:off x="4065076" y="38385089"/>
            <a:ext cx="1800000" cy="0"/>
          </a:xfrm>
          <a:prstGeom prst="line">
            <a:avLst/>
          </a:prstGeom>
          <a:grpFill/>
          <a:ln w="19050">
            <a:solidFill>
              <a:srgbClr val="FFFFFF">
                <a:alpha val="50196"/>
              </a:srgbClr>
            </a:solidFill>
          </a:ln>
        </xdr:spPr>
        <xdr:style>
          <a:lnRef idx="1">
            <a:schemeClr val="accent1"/>
          </a:lnRef>
          <a:fillRef idx="0">
            <a:schemeClr val="accent1"/>
          </a:fillRef>
          <a:effectRef idx="0">
            <a:schemeClr val="accent1"/>
          </a:effectRef>
          <a:fontRef idx="minor">
            <a:schemeClr val="tx1"/>
          </a:fontRef>
        </xdr:style>
      </xdr:cxnSp>
      <xdr:sp macro="" textlink="$U$8">
        <xdr:nvSpPr>
          <xdr:cNvPr id="6" name="テキスト ボックス 5">
            <a:extLst>
              <a:ext uri="{FF2B5EF4-FFF2-40B4-BE49-F238E27FC236}">
                <a16:creationId xmlns:a16="http://schemas.microsoft.com/office/drawing/2014/main" id="{00000000-0008-0000-0700-000006000000}"/>
              </a:ext>
            </a:extLst>
          </xdr:cNvPr>
          <xdr:cNvSpPr txBox="1"/>
        </xdr:nvSpPr>
        <xdr:spPr>
          <a:xfrm>
            <a:off x="4180665" y="38909232"/>
            <a:ext cx="1568823"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fld id="{F66CABCC-AC65-41FA-8A6D-32210F01D074}" type="TxLink">
              <a:rPr kumimoji="1" lang="en-US" altLang="en-US" sz="1600" b="1" i="0" u="none" strike="noStrike">
                <a:solidFill>
                  <a:schemeClr val="bg1"/>
                </a:solidFill>
                <a:latin typeface="BIZ UDP明朝 Medium"/>
                <a:ea typeface="BIZ UDP明朝 Medium"/>
              </a:rPr>
              <a:pPr algn="ctr"/>
              <a:t>620.1 万人</a:t>
            </a:fld>
            <a:endParaRPr kumimoji="1" lang="en-US" altLang="en-US" sz="5400" b="1" i="0" u="none" strike="noStrike">
              <a:solidFill>
                <a:schemeClr val="bg1"/>
              </a:solidFill>
              <a:latin typeface="+mn-ea"/>
              <a:ea typeface="+mn-ea"/>
            </a:endParaRPr>
          </a:p>
        </xdr:txBody>
      </xdr:sp>
      <xdr:sp macro="" textlink="$R$5">
        <xdr:nvSpPr>
          <xdr:cNvPr id="7" name="テキスト ボックス 6">
            <a:extLst>
              <a:ext uri="{FF2B5EF4-FFF2-40B4-BE49-F238E27FC236}">
                <a16:creationId xmlns:a16="http://schemas.microsoft.com/office/drawing/2014/main" id="{00000000-0008-0000-0700-000007000000}"/>
              </a:ext>
            </a:extLst>
          </xdr:cNvPr>
          <xdr:cNvSpPr txBox="1"/>
        </xdr:nvSpPr>
        <xdr:spPr>
          <a:xfrm>
            <a:off x="3827679" y="37842264"/>
            <a:ext cx="227479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C4C6B23B-4CBC-4E4D-AE9E-87794DC1DB84}" type="TxLink">
              <a:rPr kumimoji="1" lang="en-US" altLang="en-US" sz="1800" b="1" i="0" u="none" strike="noStrike">
                <a:solidFill>
                  <a:schemeClr val="bg1"/>
                </a:solidFill>
                <a:latin typeface="BIZ UDP明朝 Medium"/>
                <a:ea typeface="BIZ UDP明朝 Medium"/>
              </a:rPr>
              <a:pPr algn="ctr"/>
              <a:t>43,395.6 万人</a:t>
            </a:fld>
            <a:endParaRPr kumimoji="1" lang="ja-JP" altLang="en-US" sz="400000" b="1" u="none">
              <a:solidFill>
                <a:schemeClr val="bg1"/>
              </a:solidFill>
              <a:latin typeface="+mn-ea"/>
              <a:ea typeface="+mn-ea"/>
            </a:endParaRPr>
          </a:p>
        </xdr:txBody>
      </xdr:sp>
      <xdr:sp macro="" textlink="">
        <xdr:nvSpPr>
          <xdr:cNvPr id="8" name="テキスト ボックス 7">
            <a:extLst>
              <a:ext uri="{FF2B5EF4-FFF2-40B4-BE49-F238E27FC236}">
                <a16:creationId xmlns:a16="http://schemas.microsoft.com/office/drawing/2014/main" id="{00000000-0008-0000-0700-000008000000}"/>
              </a:ext>
            </a:extLst>
          </xdr:cNvPr>
          <xdr:cNvSpPr txBox="1"/>
        </xdr:nvSpPr>
        <xdr:spPr>
          <a:xfrm>
            <a:off x="4273388" y="37416266"/>
            <a:ext cx="1383377"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r>
              <a:rPr kumimoji="1" lang="ja-JP" altLang="en-US" sz="2000" b="1">
                <a:solidFill>
                  <a:schemeClr val="bg1"/>
                </a:solidFill>
                <a:latin typeface="+mn-ea"/>
                <a:ea typeface="+mn-ea"/>
              </a:rPr>
              <a:t>全　国</a:t>
            </a:r>
          </a:p>
        </xdr:txBody>
      </xdr:sp>
      <xdr:sp macro="" textlink="">
        <xdr:nvSpPr>
          <xdr:cNvPr id="9" name="テキスト ボックス 8">
            <a:extLst>
              <a:ext uri="{FF2B5EF4-FFF2-40B4-BE49-F238E27FC236}">
                <a16:creationId xmlns:a16="http://schemas.microsoft.com/office/drawing/2014/main" id="{00000000-0008-0000-0700-000009000000}"/>
              </a:ext>
            </a:extLst>
          </xdr:cNvPr>
          <xdr:cNvSpPr txBox="1"/>
        </xdr:nvSpPr>
        <xdr:spPr>
          <a:xfrm>
            <a:off x="4009118" y="38509958"/>
            <a:ext cx="100811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r>
              <a:rPr kumimoji="1" lang="ja-JP" altLang="en-US" sz="1600" b="1" i="0" u="none" strike="noStrike">
                <a:solidFill>
                  <a:schemeClr val="bg1"/>
                </a:solidFill>
                <a:latin typeface="+mn-ea"/>
                <a:ea typeface="+mn-ea"/>
              </a:rPr>
              <a:t>熊本県</a:t>
            </a:r>
            <a:endParaRPr kumimoji="1" lang="en-US" altLang="en-US" sz="1600" b="1" i="0" u="none" strike="noStrike">
              <a:solidFill>
                <a:schemeClr val="bg1"/>
              </a:solidFill>
              <a:latin typeface="+mn-ea"/>
              <a:ea typeface="+mn-ea"/>
            </a:endParaRPr>
          </a:p>
        </xdr:txBody>
      </xdr:sp>
      <xdr:sp macro="" textlink="$U$7">
        <xdr:nvSpPr>
          <xdr:cNvPr id="10" name="テキスト ボックス 9">
            <a:extLst>
              <a:ext uri="{FF2B5EF4-FFF2-40B4-BE49-F238E27FC236}">
                <a16:creationId xmlns:a16="http://schemas.microsoft.com/office/drawing/2014/main" id="{00000000-0008-0000-0700-00000A000000}"/>
              </a:ext>
            </a:extLst>
          </xdr:cNvPr>
          <xdr:cNvSpPr txBox="1"/>
        </xdr:nvSpPr>
        <xdr:spPr>
          <a:xfrm>
            <a:off x="4857731" y="38509958"/>
            <a:ext cx="1056386"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E950B60E-DEAC-4ED9-ABC6-D02FFD68AD86}" type="TxLink">
              <a:rPr kumimoji="1" lang="ja-JP" altLang="en-US" sz="1600" b="1" i="0" u="none" strike="noStrike">
                <a:solidFill>
                  <a:schemeClr val="bg1"/>
                </a:solidFill>
                <a:latin typeface="BIZ UDP明朝 Medium"/>
                <a:ea typeface="BIZ UDP明朝 Medium"/>
              </a:rPr>
              <a:pPr algn="ctr"/>
              <a:t>第 23 位</a:t>
            </a:fld>
            <a:endParaRPr kumimoji="1" lang="ja-JP" altLang="en-US" sz="5400" b="1" u="none">
              <a:solidFill>
                <a:schemeClr val="bg1"/>
              </a:solidFill>
              <a:latin typeface="+mn-ea"/>
              <a:ea typeface="+mn-ea"/>
            </a:endParaRPr>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1</xdr:col>
      <xdr:colOff>0</xdr:colOff>
      <xdr:row>3</xdr:row>
      <xdr:rowOff>152400</xdr:rowOff>
    </xdr:from>
    <xdr:to>
      <xdr:col>9</xdr:col>
      <xdr:colOff>0</xdr:colOff>
      <xdr:row>47</xdr:row>
      <xdr:rowOff>0</xdr:rowOff>
    </xdr:to>
    <xdr:graphicFrame macro="">
      <xdr:nvGraphicFramePr>
        <xdr:cNvPr id="2" name="グラフ 1">
          <a:extLst>
            <a:ext uri="{FF2B5EF4-FFF2-40B4-BE49-F238E27FC236}">
              <a16:creationId xmlns:a16="http://schemas.microsoft.com/office/drawing/2014/main" id="{00000000-0008-0000-0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504825</xdr:colOff>
      <xdr:row>31</xdr:row>
      <xdr:rowOff>142875</xdr:rowOff>
    </xdr:from>
    <xdr:to>
      <xdr:col>8</xdr:col>
      <xdr:colOff>270002</xdr:colOff>
      <xdr:row>45</xdr:row>
      <xdr:rowOff>129225</xdr:rowOff>
    </xdr:to>
    <xdr:grpSp>
      <xdr:nvGrpSpPr>
        <xdr:cNvPr id="3" name="グループ化 2">
          <a:extLst>
            <a:ext uri="{FF2B5EF4-FFF2-40B4-BE49-F238E27FC236}">
              <a16:creationId xmlns:a16="http://schemas.microsoft.com/office/drawing/2014/main" id="{00000000-0008-0000-0800-000003000000}"/>
            </a:ext>
          </a:extLst>
        </xdr:cNvPr>
        <xdr:cNvGrpSpPr/>
      </xdr:nvGrpSpPr>
      <xdr:grpSpPr>
        <a:xfrm>
          <a:off x="2909189" y="5914517"/>
          <a:ext cx="2607691" cy="2587056"/>
          <a:chOff x="3710888" y="37125088"/>
          <a:chExt cx="2508377" cy="2520001"/>
        </a:xfrm>
        <a:solidFill>
          <a:schemeClr val="accent2">
            <a:lumMod val="75000"/>
          </a:schemeClr>
        </a:solidFill>
      </xdr:grpSpPr>
      <xdr:sp macro="" textlink="">
        <xdr:nvSpPr>
          <xdr:cNvPr id="4" name="楕円 3">
            <a:extLst>
              <a:ext uri="{FF2B5EF4-FFF2-40B4-BE49-F238E27FC236}">
                <a16:creationId xmlns:a16="http://schemas.microsoft.com/office/drawing/2014/main" id="{00000000-0008-0000-0800-000004000000}"/>
              </a:ext>
            </a:extLst>
          </xdr:cNvPr>
          <xdr:cNvSpPr/>
        </xdr:nvSpPr>
        <xdr:spPr>
          <a:xfrm>
            <a:off x="3710888" y="37125088"/>
            <a:ext cx="2508377" cy="2520001"/>
          </a:xfrm>
          <a:prstGeom prst="ellipse">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5" name="直線コネクタ 4">
            <a:extLst>
              <a:ext uri="{FF2B5EF4-FFF2-40B4-BE49-F238E27FC236}">
                <a16:creationId xmlns:a16="http://schemas.microsoft.com/office/drawing/2014/main" id="{00000000-0008-0000-0800-000005000000}"/>
              </a:ext>
            </a:extLst>
          </xdr:cNvPr>
          <xdr:cNvCxnSpPr/>
        </xdr:nvCxnSpPr>
        <xdr:spPr>
          <a:xfrm>
            <a:off x="4065076" y="38385089"/>
            <a:ext cx="1800000" cy="0"/>
          </a:xfrm>
          <a:prstGeom prst="line">
            <a:avLst/>
          </a:prstGeom>
          <a:grpFill/>
          <a:ln w="19050">
            <a:solidFill>
              <a:srgbClr val="FFFFFF">
                <a:alpha val="50196"/>
              </a:srgbClr>
            </a:solidFill>
          </a:ln>
        </xdr:spPr>
        <xdr:style>
          <a:lnRef idx="1">
            <a:schemeClr val="accent1"/>
          </a:lnRef>
          <a:fillRef idx="0">
            <a:schemeClr val="accent1"/>
          </a:fillRef>
          <a:effectRef idx="0">
            <a:schemeClr val="accent1"/>
          </a:effectRef>
          <a:fontRef idx="minor">
            <a:schemeClr val="tx1"/>
          </a:fontRef>
        </xdr:style>
      </xdr:cxnSp>
      <xdr:sp macro="" textlink="$U$8">
        <xdr:nvSpPr>
          <xdr:cNvPr id="6" name="テキスト ボックス 5">
            <a:extLst>
              <a:ext uri="{FF2B5EF4-FFF2-40B4-BE49-F238E27FC236}">
                <a16:creationId xmlns:a16="http://schemas.microsoft.com/office/drawing/2014/main" id="{00000000-0008-0000-0800-000006000000}"/>
              </a:ext>
            </a:extLst>
          </xdr:cNvPr>
          <xdr:cNvSpPr txBox="1"/>
        </xdr:nvSpPr>
        <xdr:spPr>
          <a:xfrm>
            <a:off x="4180665" y="38909232"/>
            <a:ext cx="1568823"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fld id="{8A58B77C-09CB-491C-B132-2D6F0C568F39}" type="TxLink">
              <a:rPr kumimoji="1" lang="en-US" altLang="en-US" sz="1600" b="1" i="0" u="none" strike="noStrike">
                <a:solidFill>
                  <a:schemeClr val="bg1"/>
                </a:solidFill>
                <a:latin typeface="BIZ UDP明朝 Medium"/>
                <a:ea typeface="BIZ UDP明朝 Medium"/>
              </a:rPr>
              <a:pPr algn="ctr"/>
              <a:t>10.0 万人</a:t>
            </a:fld>
            <a:endParaRPr kumimoji="1" lang="en-US" altLang="en-US" sz="5400" b="1" i="0" u="none" strike="noStrike">
              <a:solidFill>
                <a:schemeClr val="bg1"/>
              </a:solidFill>
              <a:latin typeface="+mn-ea"/>
              <a:ea typeface="+mn-ea"/>
            </a:endParaRPr>
          </a:p>
        </xdr:txBody>
      </xdr:sp>
      <xdr:sp macro="" textlink="$R$5">
        <xdr:nvSpPr>
          <xdr:cNvPr id="7" name="テキスト ボックス 6">
            <a:extLst>
              <a:ext uri="{FF2B5EF4-FFF2-40B4-BE49-F238E27FC236}">
                <a16:creationId xmlns:a16="http://schemas.microsoft.com/office/drawing/2014/main" id="{00000000-0008-0000-0800-000007000000}"/>
              </a:ext>
            </a:extLst>
          </xdr:cNvPr>
          <xdr:cNvSpPr txBox="1"/>
        </xdr:nvSpPr>
        <xdr:spPr>
          <a:xfrm>
            <a:off x="3827679" y="37842264"/>
            <a:ext cx="227479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C30482BD-9F4A-433B-8E92-8E00D3C3279A}" type="TxLink">
              <a:rPr kumimoji="1" lang="en-US" altLang="en-US" sz="1800" b="1" i="0" u="none" strike="noStrike">
                <a:solidFill>
                  <a:schemeClr val="bg1"/>
                </a:solidFill>
                <a:latin typeface="BIZ UDP明朝 Medium"/>
                <a:ea typeface="BIZ UDP明朝 Medium"/>
              </a:rPr>
              <a:pPr algn="ctr"/>
              <a:t>1,650.3 万人</a:t>
            </a:fld>
            <a:endParaRPr kumimoji="1" lang="ja-JP" altLang="en-US" sz="400000" b="1" u="none">
              <a:solidFill>
                <a:schemeClr val="bg1"/>
              </a:solidFill>
              <a:latin typeface="+mn-ea"/>
              <a:ea typeface="+mn-ea"/>
            </a:endParaRPr>
          </a:p>
        </xdr:txBody>
      </xdr:sp>
      <xdr:sp macro="" textlink="">
        <xdr:nvSpPr>
          <xdr:cNvPr id="8" name="テキスト ボックス 7">
            <a:extLst>
              <a:ext uri="{FF2B5EF4-FFF2-40B4-BE49-F238E27FC236}">
                <a16:creationId xmlns:a16="http://schemas.microsoft.com/office/drawing/2014/main" id="{00000000-0008-0000-0800-000008000000}"/>
              </a:ext>
            </a:extLst>
          </xdr:cNvPr>
          <xdr:cNvSpPr txBox="1"/>
        </xdr:nvSpPr>
        <xdr:spPr>
          <a:xfrm>
            <a:off x="4273388" y="37416266"/>
            <a:ext cx="1383377"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r>
              <a:rPr kumimoji="1" lang="ja-JP" altLang="en-US" sz="2000" b="1">
                <a:solidFill>
                  <a:schemeClr val="bg1"/>
                </a:solidFill>
                <a:latin typeface="+mn-ea"/>
                <a:ea typeface="+mn-ea"/>
              </a:rPr>
              <a:t>全　国</a:t>
            </a:r>
          </a:p>
        </xdr:txBody>
      </xdr:sp>
      <xdr:sp macro="" textlink="">
        <xdr:nvSpPr>
          <xdr:cNvPr id="9" name="テキスト ボックス 8">
            <a:extLst>
              <a:ext uri="{FF2B5EF4-FFF2-40B4-BE49-F238E27FC236}">
                <a16:creationId xmlns:a16="http://schemas.microsoft.com/office/drawing/2014/main" id="{00000000-0008-0000-0800-000009000000}"/>
              </a:ext>
            </a:extLst>
          </xdr:cNvPr>
          <xdr:cNvSpPr txBox="1"/>
        </xdr:nvSpPr>
        <xdr:spPr>
          <a:xfrm>
            <a:off x="4009118" y="38509958"/>
            <a:ext cx="1008115"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noAutofit/>
          </a:bodyPr>
          <a:lstStyle/>
          <a:p>
            <a:pPr algn="ctr"/>
            <a:r>
              <a:rPr kumimoji="1" lang="ja-JP" altLang="en-US" sz="1600" b="1" i="0" u="none" strike="noStrike">
                <a:solidFill>
                  <a:schemeClr val="bg1"/>
                </a:solidFill>
                <a:latin typeface="+mn-ea"/>
                <a:ea typeface="+mn-ea"/>
              </a:rPr>
              <a:t>熊本県</a:t>
            </a:r>
            <a:endParaRPr kumimoji="1" lang="en-US" altLang="en-US" sz="1600" b="1" i="0" u="none" strike="noStrike">
              <a:solidFill>
                <a:schemeClr val="bg1"/>
              </a:solidFill>
              <a:latin typeface="+mn-ea"/>
              <a:ea typeface="+mn-ea"/>
            </a:endParaRPr>
          </a:p>
        </xdr:txBody>
      </xdr:sp>
      <xdr:sp macro="" textlink="$U$7">
        <xdr:nvSpPr>
          <xdr:cNvPr id="10" name="テキスト ボックス 9">
            <a:extLst>
              <a:ext uri="{FF2B5EF4-FFF2-40B4-BE49-F238E27FC236}">
                <a16:creationId xmlns:a16="http://schemas.microsoft.com/office/drawing/2014/main" id="{00000000-0008-0000-0800-00000A000000}"/>
              </a:ext>
            </a:extLst>
          </xdr:cNvPr>
          <xdr:cNvSpPr txBox="1"/>
        </xdr:nvSpPr>
        <xdr:spPr>
          <a:xfrm>
            <a:off x="4857731" y="38509958"/>
            <a:ext cx="1056386" cy="43200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fld id="{2598F946-F21B-481C-8ADA-2CE3A1485D2E}" type="TxLink">
              <a:rPr kumimoji="1" lang="ja-JP" altLang="en-US" sz="1600" b="1" i="0" u="none" strike="noStrike">
                <a:solidFill>
                  <a:schemeClr val="bg1"/>
                </a:solidFill>
                <a:latin typeface="BIZ UDP明朝 Medium"/>
                <a:ea typeface="BIZ UDP明朝 Medium"/>
              </a:rPr>
              <a:pPr algn="ctr"/>
              <a:t>第 17 位</a:t>
            </a:fld>
            <a:endParaRPr kumimoji="1" lang="ja-JP" altLang="en-US" sz="5400" b="1" u="none">
              <a:solidFill>
                <a:schemeClr val="bg1"/>
              </a:solidFill>
              <a:latin typeface="+mn-ea"/>
              <a:ea typeface="+mn-ea"/>
            </a:endParaRPr>
          </a:p>
        </xdr:txBody>
      </xdr:sp>
    </xdr:grpSp>
    <xdr:clientData/>
  </xdr:twoCellAnchor>
</xdr:wsDr>
</file>

<file path=xl/drawings/drawing9.xml><?xml version="1.0" encoding="utf-8"?>
<xdr:wsDr xmlns:xdr="http://schemas.openxmlformats.org/drawingml/2006/spreadsheetDrawing" xmlns:a="http://schemas.openxmlformats.org/drawingml/2006/main">
  <xdr:twoCellAnchor>
    <xdr:from>
      <xdr:col>1</xdr:col>
      <xdr:colOff>72321</xdr:colOff>
      <xdr:row>4</xdr:row>
      <xdr:rowOff>55805</xdr:rowOff>
    </xdr:from>
    <xdr:to>
      <xdr:col>9</xdr:col>
      <xdr:colOff>72321</xdr:colOff>
      <xdr:row>46</xdr:row>
      <xdr:rowOff>142875</xdr:rowOff>
    </xdr:to>
    <xdr:graphicFrame macro="">
      <xdr:nvGraphicFramePr>
        <xdr:cNvPr id="2" name="グラフ 1">
          <a:extLst>
            <a:ext uri="{FF2B5EF4-FFF2-40B4-BE49-F238E27FC236}">
              <a16:creationId xmlns:a16="http://schemas.microsoft.com/office/drawing/2014/main" id="{C8887ADE-4161-4604-AB4F-9FAB2C214BB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307296</xdr:colOff>
      <xdr:row>50</xdr:row>
      <xdr:rowOff>8709</xdr:rowOff>
    </xdr:from>
    <xdr:to>
      <xdr:col>6</xdr:col>
      <xdr:colOff>307296</xdr:colOff>
      <xdr:row>51</xdr:row>
      <xdr:rowOff>19427</xdr:rowOff>
    </xdr:to>
    <xdr:sp macro="" textlink="">
      <xdr:nvSpPr>
        <xdr:cNvPr id="3" name="正方形/長方形 2">
          <a:extLst>
            <a:ext uri="{FF2B5EF4-FFF2-40B4-BE49-F238E27FC236}">
              <a16:creationId xmlns:a16="http://schemas.microsoft.com/office/drawing/2014/main" id="{79102ABA-67D8-4307-B511-EA68CD3E87F8}"/>
            </a:ext>
          </a:extLst>
        </xdr:cNvPr>
        <xdr:cNvSpPr/>
      </xdr:nvSpPr>
      <xdr:spPr>
        <a:xfrm>
          <a:off x="3304008" y="9006171"/>
          <a:ext cx="688730" cy="164583"/>
        </a:xfrm>
        <a:prstGeom prst="rect">
          <a:avLst/>
        </a:prstGeom>
        <a:no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uLnTx/>
              <a:uFillTx/>
              <a:latin typeface="BIZ UDPゴシック"/>
              <a:ea typeface="BIZ UDPゴシック"/>
              <a:cs typeface="+mn-cs"/>
            </a:rPr>
            <a:t>その他</a:t>
          </a:r>
        </a:p>
      </xdr:txBody>
    </xdr:sp>
    <xdr:clientData/>
  </xdr:twoCellAnchor>
  <xdr:twoCellAnchor>
    <xdr:from>
      <xdr:col>2</xdr:col>
      <xdr:colOff>277032</xdr:colOff>
      <xdr:row>48</xdr:row>
      <xdr:rowOff>165382</xdr:rowOff>
    </xdr:from>
    <xdr:to>
      <xdr:col>3</xdr:col>
      <xdr:colOff>282204</xdr:colOff>
      <xdr:row>50</xdr:row>
      <xdr:rowOff>1607</xdr:rowOff>
    </xdr:to>
    <xdr:sp macro="" textlink="">
      <xdr:nvSpPr>
        <xdr:cNvPr id="4" name="正方形/長方形 3">
          <a:extLst>
            <a:ext uri="{FF2B5EF4-FFF2-40B4-BE49-F238E27FC236}">
              <a16:creationId xmlns:a16="http://schemas.microsoft.com/office/drawing/2014/main" id="{C2BB0D10-B59E-44AE-A384-B9FD92AC0607}"/>
            </a:ext>
          </a:extLst>
        </xdr:cNvPr>
        <xdr:cNvSpPr/>
      </xdr:nvSpPr>
      <xdr:spPr>
        <a:xfrm>
          <a:off x="1202318" y="8661682"/>
          <a:ext cx="690972" cy="168239"/>
        </a:xfrm>
        <a:prstGeom prst="rect">
          <a:avLst/>
        </a:prstGeom>
        <a:pattFill prst="pct20">
          <a:fgClr>
            <a:srgbClr val="FF5050"/>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中国</a:t>
          </a:r>
        </a:p>
      </xdr:txBody>
    </xdr:sp>
    <xdr:clientData/>
  </xdr:twoCellAnchor>
  <xdr:twoCellAnchor>
    <xdr:from>
      <xdr:col>1</xdr:col>
      <xdr:colOff>267009</xdr:colOff>
      <xdr:row>48</xdr:row>
      <xdr:rowOff>165382</xdr:rowOff>
    </xdr:from>
    <xdr:to>
      <xdr:col>2</xdr:col>
      <xdr:colOff>272182</xdr:colOff>
      <xdr:row>50</xdr:row>
      <xdr:rowOff>1607</xdr:rowOff>
    </xdr:to>
    <xdr:sp macro="" textlink="">
      <xdr:nvSpPr>
        <xdr:cNvPr id="5" name="正方形/長方形 4">
          <a:extLst>
            <a:ext uri="{FF2B5EF4-FFF2-40B4-BE49-F238E27FC236}">
              <a16:creationId xmlns:a16="http://schemas.microsoft.com/office/drawing/2014/main" id="{5F137D4D-E059-458B-83A8-034DE57D04E7}"/>
            </a:ext>
          </a:extLst>
        </xdr:cNvPr>
        <xdr:cNvSpPr/>
      </xdr:nvSpPr>
      <xdr:spPr>
        <a:xfrm>
          <a:off x="505134" y="8728357"/>
          <a:ext cx="690973" cy="169600"/>
        </a:xfrm>
        <a:prstGeom prst="rect">
          <a:avLst/>
        </a:prstGeom>
        <a:pattFill prst="pct10">
          <a:fgClr>
            <a:srgbClr val="44546A"/>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0"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韓国</a:t>
          </a:r>
        </a:p>
      </xdr:txBody>
    </xdr:sp>
    <xdr:clientData/>
  </xdr:twoCellAnchor>
  <xdr:twoCellAnchor>
    <xdr:from>
      <xdr:col>3</xdr:col>
      <xdr:colOff>285003</xdr:colOff>
      <xdr:row>48</xdr:row>
      <xdr:rowOff>165382</xdr:rowOff>
    </xdr:from>
    <xdr:to>
      <xdr:col>4</xdr:col>
      <xdr:colOff>290174</xdr:colOff>
      <xdr:row>50</xdr:row>
      <xdr:rowOff>1607</xdr:rowOff>
    </xdr:to>
    <xdr:sp macro="" textlink="">
      <xdr:nvSpPr>
        <xdr:cNvPr id="6" name="正方形/長方形 5">
          <a:extLst>
            <a:ext uri="{FF2B5EF4-FFF2-40B4-BE49-F238E27FC236}">
              <a16:creationId xmlns:a16="http://schemas.microsoft.com/office/drawing/2014/main" id="{7C03631C-A800-4A39-8490-CF5FF6D83336}"/>
            </a:ext>
          </a:extLst>
        </xdr:cNvPr>
        <xdr:cNvSpPr/>
      </xdr:nvSpPr>
      <xdr:spPr>
        <a:xfrm>
          <a:off x="1896089" y="8661682"/>
          <a:ext cx="690971" cy="168239"/>
        </a:xfrm>
        <a:prstGeom prst="rect">
          <a:avLst/>
        </a:prstGeom>
        <a:pattFill prst="ltHorz">
          <a:fgClr>
            <a:srgbClr val="70AD47">
              <a:lumMod val="60000"/>
              <a:lumOff val="40000"/>
            </a:srgbClr>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台湾</a:t>
          </a:r>
        </a:p>
      </xdr:txBody>
    </xdr:sp>
    <xdr:clientData/>
  </xdr:twoCellAnchor>
  <xdr:twoCellAnchor>
    <xdr:from>
      <xdr:col>4</xdr:col>
      <xdr:colOff>295024</xdr:colOff>
      <xdr:row>48</xdr:row>
      <xdr:rowOff>165382</xdr:rowOff>
    </xdr:from>
    <xdr:to>
      <xdr:col>5</xdr:col>
      <xdr:colOff>300196</xdr:colOff>
      <xdr:row>50</xdr:row>
      <xdr:rowOff>1607</xdr:rowOff>
    </xdr:to>
    <xdr:sp macro="" textlink="">
      <xdr:nvSpPr>
        <xdr:cNvPr id="7" name="正方形/長方形 6">
          <a:extLst>
            <a:ext uri="{FF2B5EF4-FFF2-40B4-BE49-F238E27FC236}">
              <a16:creationId xmlns:a16="http://schemas.microsoft.com/office/drawing/2014/main" id="{71899E02-E853-4065-9EB7-255490248684}"/>
            </a:ext>
          </a:extLst>
        </xdr:cNvPr>
        <xdr:cNvSpPr/>
      </xdr:nvSpPr>
      <xdr:spPr>
        <a:xfrm>
          <a:off x="2591910" y="8661682"/>
          <a:ext cx="690972" cy="168239"/>
        </a:xfrm>
        <a:prstGeom prst="rect">
          <a:avLst/>
        </a:prstGeom>
        <a:pattFill prst="dkVert">
          <a:fgClr>
            <a:srgbClr val="5B9BD5">
              <a:lumMod val="60000"/>
              <a:lumOff val="40000"/>
            </a:srgbClr>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香港</a:t>
          </a:r>
        </a:p>
      </xdr:txBody>
    </xdr:sp>
    <xdr:clientData/>
  </xdr:twoCellAnchor>
  <xdr:twoCellAnchor>
    <xdr:from>
      <xdr:col>5</xdr:col>
      <xdr:colOff>300529</xdr:colOff>
      <xdr:row>48</xdr:row>
      <xdr:rowOff>165382</xdr:rowOff>
    </xdr:from>
    <xdr:to>
      <xdr:col>6</xdr:col>
      <xdr:colOff>305700</xdr:colOff>
      <xdr:row>50</xdr:row>
      <xdr:rowOff>1607</xdr:rowOff>
    </xdr:to>
    <xdr:sp macro="" textlink="">
      <xdr:nvSpPr>
        <xdr:cNvPr id="8" name="正方形/長方形 7">
          <a:extLst>
            <a:ext uri="{FF2B5EF4-FFF2-40B4-BE49-F238E27FC236}">
              <a16:creationId xmlns:a16="http://schemas.microsoft.com/office/drawing/2014/main" id="{01D3DB0E-4D2A-4973-BCA9-A0436DC43BA9}"/>
            </a:ext>
          </a:extLst>
        </xdr:cNvPr>
        <xdr:cNvSpPr/>
      </xdr:nvSpPr>
      <xdr:spPr>
        <a:xfrm>
          <a:off x="3283215" y="8661682"/>
          <a:ext cx="690971" cy="168239"/>
        </a:xfrm>
        <a:prstGeom prst="rect">
          <a:avLst/>
        </a:prstGeom>
        <a:pattFill prst="pct60">
          <a:fgClr>
            <a:sysClr val="window" lastClr="FFFFFF"/>
          </a:fgClr>
          <a:bgClr>
            <a:srgbClr val="FFC000"/>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東南アジア</a:t>
          </a:r>
        </a:p>
      </xdr:txBody>
    </xdr:sp>
    <xdr:clientData/>
  </xdr:twoCellAnchor>
  <xdr:twoCellAnchor>
    <xdr:from>
      <xdr:col>2</xdr:col>
      <xdr:colOff>277032</xdr:colOff>
      <xdr:row>50</xdr:row>
      <xdr:rowOff>354</xdr:rowOff>
    </xdr:from>
    <xdr:to>
      <xdr:col>3</xdr:col>
      <xdr:colOff>282204</xdr:colOff>
      <xdr:row>51</xdr:row>
      <xdr:rowOff>18488</xdr:rowOff>
    </xdr:to>
    <xdr:sp macro="" textlink="">
      <xdr:nvSpPr>
        <xdr:cNvPr id="9" name="正方形/長方形 8">
          <a:extLst>
            <a:ext uri="{FF2B5EF4-FFF2-40B4-BE49-F238E27FC236}">
              <a16:creationId xmlns:a16="http://schemas.microsoft.com/office/drawing/2014/main" id="{021E5B7C-5A5C-4FDB-BECC-99199705524F}"/>
            </a:ext>
          </a:extLst>
        </xdr:cNvPr>
        <xdr:cNvSpPr/>
      </xdr:nvSpPr>
      <xdr:spPr>
        <a:xfrm>
          <a:off x="1202318" y="8828668"/>
          <a:ext cx="690972" cy="170534"/>
        </a:xfrm>
        <a:prstGeom prst="rect">
          <a:avLst/>
        </a:prstGeom>
        <a:pattFill prst="smCheck">
          <a:fgClr>
            <a:srgbClr val="FF5050"/>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欧州</a:t>
          </a:r>
        </a:p>
      </xdr:txBody>
    </xdr:sp>
    <xdr:clientData/>
  </xdr:twoCellAnchor>
  <xdr:twoCellAnchor>
    <xdr:from>
      <xdr:col>1</xdr:col>
      <xdr:colOff>267009</xdr:colOff>
      <xdr:row>50</xdr:row>
      <xdr:rowOff>354</xdr:rowOff>
    </xdr:from>
    <xdr:to>
      <xdr:col>2</xdr:col>
      <xdr:colOff>272182</xdr:colOff>
      <xdr:row>51</xdr:row>
      <xdr:rowOff>18488</xdr:rowOff>
    </xdr:to>
    <xdr:sp macro="" textlink="">
      <xdr:nvSpPr>
        <xdr:cNvPr id="10" name="正方形/長方形 9">
          <a:extLst>
            <a:ext uri="{FF2B5EF4-FFF2-40B4-BE49-F238E27FC236}">
              <a16:creationId xmlns:a16="http://schemas.microsoft.com/office/drawing/2014/main" id="{0FE7EEE8-3667-4552-A4CE-59F0616361E4}"/>
            </a:ext>
          </a:extLst>
        </xdr:cNvPr>
        <xdr:cNvSpPr/>
      </xdr:nvSpPr>
      <xdr:spPr>
        <a:xfrm>
          <a:off x="506495" y="8828668"/>
          <a:ext cx="690973" cy="170534"/>
        </a:xfrm>
        <a:prstGeom prst="rect">
          <a:avLst/>
        </a:prstGeom>
        <a:pattFill prst="pct80">
          <a:fgClr>
            <a:srgbClr val="44546A"/>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0" i="0" u="none" strike="noStrike" kern="0" cap="none" spc="0" normalizeH="0" baseline="0" noProof="0">
              <a:ln>
                <a:noFill/>
              </a:ln>
              <a:solidFill>
                <a:sysClr val="window" lastClr="FFFFFF"/>
              </a:solidFill>
              <a:effectLst>
                <a:glow rad="88900">
                  <a:sysClr val="windowText" lastClr="000000">
                    <a:lumMod val="75000"/>
                    <a:lumOff val="25000"/>
                  </a:sysClr>
                </a:glow>
              </a:effectLst>
              <a:uLnTx/>
              <a:uFillTx/>
              <a:latin typeface="BIZ UDPゴシック"/>
              <a:ea typeface="BIZ UDPゴシック"/>
              <a:cs typeface="+mn-cs"/>
            </a:rPr>
            <a:t>インド</a:t>
          </a:r>
        </a:p>
      </xdr:txBody>
    </xdr:sp>
    <xdr:clientData/>
  </xdr:twoCellAnchor>
  <xdr:twoCellAnchor>
    <xdr:from>
      <xdr:col>3</xdr:col>
      <xdr:colOff>285003</xdr:colOff>
      <xdr:row>50</xdr:row>
      <xdr:rowOff>354</xdr:rowOff>
    </xdr:from>
    <xdr:to>
      <xdr:col>4</xdr:col>
      <xdr:colOff>290174</xdr:colOff>
      <xdr:row>51</xdr:row>
      <xdr:rowOff>18488</xdr:rowOff>
    </xdr:to>
    <xdr:sp macro="" textlink="">
      <xdr:nvSpPr>
        <xdr:cNvPr id="11" name="正方形/長方形 10">
          <a:extLst>
            <a:ext uri="{FF2B5EF4-FFF2-40B4-BE49-F238E27FC236}">
              <a16:creationId xmlns:a16="http://schemas.microsoft.com/office/drawing/2014/main" id="{ECE179BF-A459-488E-AFF1-D48F986C5E30}"/>
            </a:ext>
          </a:extLst>
        </xdr:cNvPr>
        <xdr:cNvSpPr/>
      </xdr:nvSpPr>
      <xdr:spPr>
        <a:xfrm>
          <a:off x="1896089" y="8828668"/>
          <a:ext cx="690971" cy="170534"/>
        </a:xfrm>
        <a:prstGeom prst="rect">
          <a:avLst/>
        </a:prstGeom>
        <a:pattFill prst="wdDnDiag">
          <a:fgClr>
            <a:sysClr val="window" lastClr="FFFFFF"/>
          </a:fgClr>
          <a:bgClr>
            <a:srgbClr val="A9D18E"/>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アメリカ</a:t>
          </a:r>
        </a:p>
      </xdr:txBody>
    </xdr:sp>
    <xdr:clientData/>
  </xdr:twoCellAnchor>
  <xdr:twoCellAnchor>
    <xdr:from>
      <xdr:col>4</xdr:col>
      <xdr:colOff>228349</xdr:colOff>
      <xdr:row>56</xdr:row>
      <xdr:rowOff>57504</xdr:rowOff>
    </xdr:from>
    <xdr:to>
      <xdr:col>5</xdr:col>
      <xdr:colOff>233521</xdr:colOff>
      <xdr:row>57</xdr:row>
      <xdr:rowOff>47063</xdr:rowOff>
    </xdr:to>
    <xdr:sp macro="" textlink="">
      <xdr:nvSpPr>
        <xdr:cNvPr id="12" name="正方形/長方形 11">
          <a:extLst>
            <a:ext uri="{FF2B5EF4-FFF2-40B4-BE49-F238E27FC236}">
              <a16:creationId xmlns:a16="http://schemas.microsoft.com/office/drawing/2014/main" id="{B9120E62-A0D2-4360-AF6F-DDE9E71BA71F}"/>
            </a:ext>
          </a:extLst>
        </xdr:cNvPr>
        <xdr:cNvSpPr/>
      </xdr:nvSpPr>
      <xdr:spPr>
        <a:xfrm>
          <a:off x="2523874" y="9915879"/>
          <a:ext cx="690972" cy="170534"/>
        </a:xfrm>
        <a:prstGeom prst="rect">
          <a:avLst/>
        </a:prstGeom>
        <a:pattFill prst="dashHorz">
          <a:fgClr>
            <a:sysClr val="window" lastClr="FFFFFF"/>
          </a:fgClr>
          <a:bgClr>
            <a:srgbClr val="9DC3E6"/>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0" normalizeH="0" baseline="0" noProof="0">
              <a:ln>
                <a:noFill/>
              </a:ln>
              <a:solidFill>
                <a:sysClr val="windowText" lastClr="000000"/>
              </a:solidFill>
              <a:effectLst>
                <a:glow rad="101600">
                  <a:sysClr val="window" lastClr="FFFFFF"/>
                </a:glow>
              </a:effectLst>
              <a:uLnTx/>
              <a:uFillTx/>
              <a:latin typeface="BIZ UDPゴシック"/>
              <a:ea typeface="BIZ UDPゴシック"/>
              <a:cs typeface="+mn-cs"/>
            </a:rPr>
            <a:t>カナダ</a:t>
          </a:r>
        </a:p>
      </xdr:txBody>
    </xdr:sp>
    <xdr:clientData/>
  </xdr:twoCellAnchor>
  <xdr:twoCellAnchor>
    <xdr:from>
      <xdr:col>4</xdr:col>
      <xdr:colOff>287898</xdr:colOff>
      <xdr:row>50</xdr:row>
      <xdr:rowOff>7816</xdr:rowOff>
    </xdr:from>
    <xdr:to>
      <xdr:col>5</xdr:col>
      <xdr:colOff>293069</xdr:colOff>
      <xdr:row>51</xdr:row>
      <xdr:rowOff>20320</xdr:rowOff>
    </xdr:to>
    <xdr:sp macro="" textlink="">
      <xdr:nvSpPr>
        <xdr:cNvPr id="13" name="正方形/長方形 12">
          <a:extLst>
            <a:ext uri="{FF2B5EF4-FFF2-40B4-BE49-F238E27FC236}">
              <a16:creationId xmlns:a16="http://schemas.microsoft.com/office/drawing/2014/main" id="{FFB3D790-0CC6-4F4B-88F1-DA07AC656BAB}"/>
            </a:ext>
          </a:extLst>
        </xdr:cNvPr>
        <xdr:cNvSpPr/>
      </xdr:nvSpPr>
      <xdr:spPr>
        <a:xfrm>
          <a:off x="2587837" y="8914853"/>
          <a:ext cx="692830" cy="165833"/>
        </a:xfrm>
        <a:prstGeom prst="rect">
          <a:avLst/>
        </a:prstGeom>
        <a:pattFill prst="dkHorz">
          <a:fgClr>
            <a:srgbClr val="FFC000"/>
          </a:fgClr>
          <a:bgClr>
            <a:sysClr val="window" lastClr="FFFFFF"/>
          </a:bgClr>
        </a:pattFill>
        <a:ln w="12700" cap="flat" cmpd="sng" algn="ctr">
          <a:solidFill>
            <a:sysClr val="window" lastClr="FFFFFF">
              <a:lumMod val="75000"/>
            </a:sysClr>
          </a:solidFill>
          <a:prstDash val="solid"/>
          <a:miter lim="800000"/>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700" b="1" i="0" u="none" strike="noStrike" kern="0" cap="none" spc="-100" normalizeH="0" baseline="0" noProof="0">
              <a:ln>
                <a:noFill/>
              </a:ln>
              <a:solidFill>
                <a:sysClr val="windowText" lastClr="000000"/>
              </a:solidFill>
              <a:effectLst>
                <a:glow rad="101600">
                  <a:schemeClr val="bg1"/>
                </a:glow>
              </a:effectLst>
              <a:uLnTx/>
              <a:uFillTx/>
              <a:latin typeface="BIZ UDPゴシック"/>
              <a:ea typeface="BIZ UDPゴシック"/>
              <a:cs typeface="+mn-cs"/>
            </a:rPr>
            <a:t>オーストラリア</a:t>
          </a:r>
        </a:p>
      </xdr:txBody>
    </xdr:sp>
    <xdr:clientData/>
  </xdr:twoCellAnchor>
  <xdr:twoCellAnchor>
    <xdr:from>
      <xdr:col>12</xdr:col>
      <xdr:colOff>719108</xdr:colOff>
      <xdr:row>54</xdr:row>
      <xdr:rowOff>104893</xdr:rowOff>
    </xdr:from>
    <xdr:to>
      <xdr:col>21</xdr:col>
      <xdr:colOff>866716</xdr:colOff>
      <xdr:row>97</xdr:row>
      <xdr:rowOff>35480</xdr:rowOff>
    </xdr:to>
    <xdr:graphicFrame macro="">
      <xdr:nvGraphicFramePr>
        <xdr:cNvPr id="14" name="グラフ 13">
          <a:extLst>
            <a:ext uri="{FF2B5EF4-FFF2-40B4-BE49-F238E27FC236}">
              <a16:creationId xmlns:a16="http://schemas.microsoft.com/office/drawing/2014/main" id="{07787422-CB90-4ED8-BB37-2F2CA3CBA5C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1</xdr:col>
      <xdr:colOff>3922</xdr:colOff>
      <xdr:row>16</xdr:row>
      <xdr:rowOff>67235</xdr:rowOff>
    </xdr:from>
    <xdr:to>
      <xdr:col>9</xdr:col>
      <xdr:colOff>8405</xdr:colOff>
      <xdr:row>40</xdr:row>
      <xdr:rowOff>44824</xdr:rowOff>
    </xdr:to>
    <xdr:sp macro="" textlink="">
      <xdr:nvSpPr>
        <xdr:cNvPr id="2" name="正方形/長方形 1">
          <a:extLst>
            <a:ext uri="{FF2B5EF4-FFF2-40B4-BE49-F238E27FC236}">
              <a16:creationId xmlns:a16="http://schemas.microsoft.com/office/drawing/2014/main" id="{00000000-0008-0000-0A00-000002000000}"/>
            </a:ext>
          </a:extLst>
        </xdr:cNvPr>
        <xdr:cNvSpPr/>
      </xdr:nvSpPr>
      <xdr:spPr>
        <a:xfrm>
          <a:off x="228040" y="4874559"/>
          <a:ext cx="5495365" cy="3888441"/>
        </a:xfrm>
        <a:prstGeom prst="rect">
          <a:avLst/>
        </a:pr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0</xdr:col>
      <xdr:colOff>200044</xdr:colOff>
      <xdr:row>40</xdr:row>
      <xdr:rowOff>72102</xdr:rowOff>
    </xdr:from>
    <xdr:ext cx="4848207" cy="390542"/>
    <xdr:sp macro="" textlink="">
      <xdr:nvSpPr>
        <xdr:cNvPr id="3" name="テキスト ボックス 2">
          <a:extLst>
            <a:ext uri="{FF2B5EF4-FFF2-40B4-BE49-F238E27FC236}">
              <a16:creationId xmlns:a16="http://schemas.microsoft.com/office/drawing/2014/main" id="{9590CBCA-2ED6-49D0-8D97-E34A2BAA0572}"/>
            </a:ext>
          </a:extLst>
        </xdr:cNvPr>
        <xdr:cNvSpPr txBox="1"/>
      </xdr:nvSpPr>
      <xdr:spPr>
        <a:xfrm>
          <a:off x="200044" y="9216102"/>
          <a:ext cx="4848207" cy="3905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 </a:t>
          </a:r>
          <a:r>
            <a:rPr kumimoji="1" lang="ja-JP" altLang="en-US" sz="800">
              <a:solidFill>
                <a:sysClr val="windowText" lastClr="000000"/>
              </a:solidFill>
              <a:latin typeface="+mn-ea"/>
              <a:ea typeface="+mn-ea"/>
            </a:rPr>
            <a:t>令和</a:t>
          </a:r>
          <a:r>
            <a:rPr kumimoji="1" lang="en-US" altLang="ja-JP" sz="800">
              <a:solidFill>
                <a:sysClr val="windowText" lastClr="000000"/>
              </a:solidFill>
              <a:latin typeface="+mn-ea"/>
              <a:ea typeface="+mn-ea"/>
            </a:rPr>
            <a:t>6</a:t>
          </a:r>
          <a:r>
            <a:rPr kumimoji="1" lang="ja-JP" altLang="en-US" sz="800">
              <a:solidFill>
                <a:sysClr val="windowText" lastClr="000000"/>
              </a:solidFill>
              <a:latin typeface="+mn-ea"/>
              <a:ea typeface="+mn-ea"/>
            </a:rPr>
            <a:t>年</a:t>
          </a:r>
          <a:r>
            <a:rPr kumimoji="1" lang="en-US" altLang="ja-JP" sz="800">
              <a:solidFill>
                <a:sysClr val="windowText" lastClr="000000"/>
              </a:solidFill>
              <a:latin typeface="+mn-ea"/>
              <a:ea typeface="+mn-ea"/>
            </a:rPr>
            <a:t>11</a:t>
          </a:r>
          <a:r>
            <a:rPr kumimoji="1" lang="ja-JP" altLang="en-US" sz="800">
              <a:solidFill>
                <a:sysClr val="windowText" lastClr="000000"/>
              </a:solidFill>
              <a:latin typeface="+mn-ea"/>
              <a:ea typeface="+mn-ea"/>
            </a:rPr>
            <a:t>月</a:t>
          </a:r>
          <a:r>
            <a:rPr kumimoji="1" lang="en-US" altLang="ja-JP" sz="800">
              <a:solidFill>
                <a:sysClr val="windowText" lastClr="000000"/>
              </a:solidFill>
              <a:latin typeface="+mn-ea"/>
              <a:ea typeface="+mn-ea"/>
            </a:rPr>
            <a:t>26</a:t>
          </a:r>
          <a:r>
            <a:rPr kumimoji="1" lang="ja-JP" altLang="en-US" sz="800">
              <a:solidFill>
                <a:sysClr val="windowText" lastClr="000000"/>
              </a:solidFill>
              <a:latin typeface="+mn-ea"/>
              <a:ea typeface="+mn-ea"/>
            </a:rPr>
            <a:t>日追記 </a:t>
          </a:r>
          <a:r>
            <a:rPr kumimoji="1" lang="en-US" altLang="ja-JP" sz="800">
              <a:solidFill>
                <a:sysClr val="windowText" lastClr="000000"/>
              </a:solidFill>
              <a:latin typeface="+mn-ea"/>
              <a:ea typeface="+mn-ea"/>
            </a:rPr>
            <a:t>〉</a:t>
          </a:r>
        </a:p>
        <a:p>
          <a:r>
            <a:rPr kumimoji="1" lang="ja-JP" altLang="en-US" sz="800">
              <a:solidFill>
                <a:sysClr val="windowText" lastClr="000000"/>
              </a:solidFill>
              <a:latin typeface="+mn-ea"/>
              <a:ea typeface="+mn-ea"/>
            </a:rPr>
            <a:t>令和</a:t>
          </a:r>
          <a:r>
            <a:rPr kumimoji="1" lang="en-US" altLang="ja-JP" sz="800">
              <a:solidFill>
                <a:sysClr val="windowText" lastClr="000000"/>
              </a:solidFill>
              <a:latin typeface="+mn-ea"/>
              <a:ea typeface="+mn-ea"/>
            </a:rPr>
            <a:t>4</a:t>
          </a:r>
          <a:r>
            <a:rPr kumimoji="1" lang="ja-JP" altLang="en-US" sz="800">
              <a:solidFill>
                <a:sysClr val="windowText" lastClr="000000"/>
              </a:solidFill>
              <a:latin typeface="+mn-ea"/>
              <a:ea typeface="+mn-ea"/>
            </a:rPr>
            <a:t>年の延べ入込客数の指標値に誤りがありました。そのため、正しい指標値に修正しました。</a:t>
          </a:r>
          <a:endParaRPr kumimoji="1" lang="en-US" altLang="ja-JP" sz="800">
            <a:solidFill>
              <a:sysClr val="windowText" lastClr="000000"/>
            </a:solidFill>
            <a:latin typeface="+mn-ea"/>
            <a:ea typeface="+mn-ea"/>
          </a:endParaRP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13</xdr:col>
      <xdr:colOff>419100</xdr:colOff>
      <xdr:row>38</xdr:row>
      <xdr:rowOff>0</xdr:rowOff>
    </xdr:from>
    <xdr:to>
      <xdr:col>26</xdr:col>
      <xdr:colOff>0</xdr:colOff>
      <xdr:row>48</xdr:row>
      <xdr:rowOff>19051</xdr:rowOff>
    </xdr:to>
    <xdr:sp macro="" textlink="">
      <xdr:nvSpPr>
        <xdr:cNvPr id="2" name="テキスト ボックス 1">
          <a:extLst>
            <a:ext uri="{FF2B5EF4-FFF2-40B4-BE49-F238E27FC236}">
              <a16:creationId xmlns:a16="http://schemas.microsoft.com/office/drawing/2014/main" id="{00000000-0008-0000-0B00-000002000000}"/>
            </a:ext>
          </a:extLst>
        </xdr:cNvPr>
        <xdr:cNvSpPr txBox="1"/>
      </xdr:nvSpPr>
      <xdr:spPr>
        <a:xfrm>
          <a:off x="6718300" y="7143750"/>
          <a:ext cx="5880100" cy="19875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ja-JP" sz="800" b="0" i="0" u="none" strike="noStrike">
              <a:solidFill>
                <a:sysClr val="windowText" lastClr="000000"/>
              </a:solidFill>
              <a:effectLst/>
              <a:latin typeface="+mn-lt"/>
              <a:ea typeface="+mn-ea"/>
              <a:cs typeface="+mn-cs"/>
            </a:rPr>
            <a:t>〈 </a:t>
          </a:r>
          <a:r>
            <a:rPr lang="ja-JP" altLang="en-US" sz="800" b="0" i="0" u="none" strike="noStrike">
              <a:solidFill>
                <a:sysClr val="windowText" lastClr="000000"/>
              </a:solidFill>
              <a:effectLst/>
              <a:latin typeface="+mn-lt"/>
              <a:ea typeface="+mn-ea"/>
              <a:cs typeface="+mn-cs"/>
            </a:rPr>
            <a:t>用語説明（つづき） </a:t>
          </a:r>
          <a:r>
            <a:rPr lang="en-US" altLang="ja-JP" sz="800" b="0" i="0" u="none" strike="noStrike">
              <a:solidFill>
                <a:sysClr val="windowText" lastClr="000000"/>
              </a:solidFill>
              <a:effectLst/>
              <a:latin typeface="+mn-lt"/>
              <a:ea typeface="+mn-ea"/>
              <a:cs typeface="+mn-cs"/>
            </a:rPr>
            <a:t>〉</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＊日本人</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　　日本人の延べ宿泊者数。地域別は、観光庁「宿泊旅行統計調査」 の調査票情報の提供を受け県独自に推計した “延べ宿泊</a:t>
          </a:r>
          <a:br>
            <a:rPr lang="en-US" altLang="ja-JP" sz="800" b="0" i="0" u="none" strike="noStrike">
              <a:solidFill>
                <a:sysClr val="windowText" lastClr="000000"/>
              </a:solidFill>
              <a:effectLst/>
              <a:latin typeface="+mn-lt"/>
              <a:ea typeface="+mn-ea"/>
              <a:cs typeface="+mn-cs"/>
            </a:rPr>
          </a:br>
          <a:r>
            <a:rPr lang="ja-JP" altLang="en-US" sz="800" b="0" i="0" u="none" strike="noStrike">
              <a:solidFill>
                <a:sysClr val="windowText" lastClr="000000"/>
              </a:solidFill>
              <a:effectLst/>
              <a:latin typeface="+mn-lt"/>
              <a:ea typeface="+mn-ea"/>
              <a:cs typeface="+mn-cs"/>
            </a:rPr>
            <a:t>　　者数”から “外国人延べ宿泊者数” を減算した値。</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＊外国人</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　　外国人（日本国内に住所を有しないもの）の延べ宿泊者数。地域別は観光庁「宿泊旅行統計調査」 の調査票情報の提供を</a:t>
          </a:r>
          <a:br>
            <a:rPr lang="en-US" altLang="ja-JP" sz="800" b="0" i="0" u="none" strike="noStrike">
              <a:solidFill>
                <a:sysClr val="windowText" lastClr="000000"/>
              </a:solidFill>
              <a:effectLst/>
              <a:latin typeface="+mn-lt"/>
              <a:ea typeface="+mn-ea"/>
              <a:cs typeface="+mn-cs"/>
            </a:rPr>
          </a:br>
          <a:r>
            <a:rPr lang="ja-JP" altLang="en-US" sz="800" b="0" i="0" u="none" strike="noStrike">
              <a:solidFill>
                <a:sysClr val="windowText" lastClr="000000"/>
              </a:solidFill>
              <a:effectLst/>
              <a:latin typeface="+mn-lt"/>
              <a:ea typeface="+mn-ea"/>
              <a:cs typeface="+mn-cs"/>
            </a:rPr>
            <a:t>　　受け県独自に推計した値。 　</a:t>
          </a:r>
          <a:endParaRPr lang="en-US" altLang="ja-JP" sz="800" b="0" i="0" u="none" strike="noStrike">
            <a:solidFill>
              <a:sysClr val="windowText" lastClr="000000"/>
            </a:solidFill>
            <a:effectLst/>
            <a:latin typeface="+mn-lt"/>
            <a:ea typeface="+mn-ea"/>
            <a:cs typeface="+mn-cs"/>
          </a:endParaRPr>
        </a:p>
        <a:p>
          <a:r>
            <a:rPr kumimoji="1" lang="ja-JP" altLang="en-US" sz="800">
              <a:solidFill>
                <a:sysClr val="windowText" lastClr="000000"/>
              </a:solidFill>
              <a:latin typeface="+mn-lt"/>
            </a:rPr>
            <a:t>＊延べ入込客数 　　　</a:t>
          </a:r>
        </a:p>
        <a:p>
          <a:r>
            <a:rPr kumimoji="1" lang="ja-JP" altLang="en-US" sz="800">
              <a:solidFill>
                <a:sysClr val="windowText" lastClr="000000"/>
              </a:solidFill>
              <a:latin typeface="+mn-lt"/>
            </a:rPr>
            <a:t> 　</a:t>
          </a:r>
          <a:r>
            <a:rPr kumimoji="1" lang="ja-JP" altLang="en-US" sz="800" baseline="0">
              <a:solidFill>
                <a:sysClr val="windowText" lastClr="000000"/>
              </a:solidFill>
              <a:latin typeface="+mn-lt"/>
            </a:rPr>
            <a:t> </a:t>
          </a:r>
          <a:r>
            <a:rPr kumimoji="1" lang="ja-JP" altLang="en-US" sz="800">
              <a:solidFill>
                <a:sysClr val="windowText" lastClr="000000"/>
              </a:solidFill>
              <a:latin typeface="+mn-lt"/>
            </a:rPr>
            <a:t>熊本県内の観光地点等（観光地点、行祭事・イベント）の入込客数調査結果。観光庁「観光入込客統計に関する共通基準」</a:t>
          </a:r>
          <a:br>
            <a:rPr kumimoji="1" lang="en-US" altLang="ja-JP" sz="800">
              <a:solidFill>
                <a:sysClr val="windowText" lastClr="000000"/>
              </a:solidFill>
              <a:latin typeface="+mn-lt"/>
            </a:rPr>
          </a:br>
          <a:r>
            <a:rPr kumimoji="1" lang="ja-JP" altLang="en-US" sz="800">
              <a:solidFill>
                <a:sysClr val="windowText" lastClr="000000"/>
              </a:solidFill>
              <a:latin typeface="+mn-lt"/>
            </a:rPr>
            <a:t>　　に基づいて実施した熊本県「観光地点等入込客数調査」による値。（</a:t>
          </a:r>
          <a:r>
            <a:rPr kumimoji="1" lang="en-US" altLang="ja-JP" sz="800">
              <a:solidFill>
                <a:sysClr val="windowText" lastClr="000000"/>
              </a:solidFill>
              <a:latin typeface="+mn-lt"/>
            </a:rPr>
            <a:t>P48</a:t>
          </a:r>
          <a:r>
            <a:rPr kumimoji="1" lang="ja-JP" altLang="en-US" sz="800">
              <a:solidFill>
                <a:sysClr val="windowText" lastClr="000000"/>
              </a:solidFill>
              <a:latin typeface="+mn-lt"/>
            </a:rPr>
            <a:t>参照） 　</a:t>
          </a:r>
          <a:endParaRPr kumimoji="1" lang="en-US" altLang="ja-JP" sz="800">
            <a:solidFill>
              <a:sysClr val="windowText" lastClr="000000"/>
            </a:solidFill>
            <a:latin typeface="+mn-lt"/>
          </a:endParaRPr>
        </a:p>
        <a:p>
          <a:endParaRPr kumimoji="1" lang="en-US" altLang="ja-JP" sz="400">
            <a:solidFill>
              <a:sysClr val="windowText" lastClr="000000"/>
            </a:solidFill>
            <a:latin typeface="+mn-lt"/>
          </a:endParaRPr>
        </a:p>
        <a:p>
          <a:r>
            <a:rPr lang="en-US" altLang="ja-JP" sz="800" b="0" i="0">
              <a:solidFill>
                <a:schemeClr val="dk1"/>
              </a:solidFill>
              <a:effectLst/>
              <a:latin typeface="+mn-lt"/>
              <a:ea typeface="+mn-ea"/>
              <a:cs typeface="+mn-cs"/>
            </a:rPr>
            <a:t>〈 </a:t>
          </a:r>
          <a:r>
            <a:rPr lang="ja-JP" altLang="ja-JP" sz="800" b="0" i="0">
              <a:solidFill>
                <a:schemeClr val="dk1"/>
              </a:solidFill>
              <a:effectLst/>
              <a:latin typeface="+mn-lt"/>
              <a:ea typeface="+mn-ea"/>
              <a:cs typeface="+mn-cs"/>
            </a:rPr>
            <a:t>補足 ： 延べ宿泊者数の推計結果について </a:t>
          </a:r>
          <a:r>
            <a:rPr lang="en-US" altLang="ja-JP" sz="800" b="0" i="0">
              <a:solidFill>
                <a:schemeClr val="dk1"/>
              </a:solidFill>
              <a:effectLst/>
              <a:latin typeface="+mn-lt"/>
              <a:ea typeface="+mn-ea"/>
              <a:cs typeface="+mn-cs"/>
            </a:rPr>
            <a:t>〉 </a:t>
          </a:r>
          <a:r>
            <a:rPr lang="ja-JP" altLang="ja-JP" sz="800" b="0" i="0">
              <a:solidFill>
                <a:schemeClr val="dk1"/>
              </a:solidFill>
              <a:effectLst/>
              <a:latin typeface="+mn-lt"/>
              <a:ea typeface="+mn-ea"/>
              <a:cs typeface="+mn-cs"/>
            </a:rPr>
            <a:t>　　　</a:t>
          </a:r>
          <a:endParaRPr lang="ja-JP" altLang="ja-JP" sz="800">
            <a:effectLst/>
          </a:endParaRPr>
        </a:p>
        <a:p>
          <a:r>
            <a:rPr kumimoji="1" lang="ja-JP" altLang="ja-JP" sz="800">
              <a:solidFill>
                <a:schemeClr val="dk1"/>
              </a:solidFill>
              <a:effectLst/>
              <a:latin typeface="+mn-lt"/>
              <a:ea typeface="+mn-ea"/>
              <a:cs typeface="+mn-cs"/>
            </a:rPr>
            <a:t>　　観光庁「宿泊旅行統計調査」の結果数値は推定値であり、延べ宿泊者数等は十の位までを有効数字として表章している。</a:t>
          </a:r>
          <a:endParaRPr lang="ja-JP" altLang="ja-JP" sz="800">
            <a:effectLst/>
          </a:endParaRPr>
        </a:p>
        <a:p>
          <a:r>
            <a:rPr kumimoji="1" lang="ja-JP" altLang="ja-JP" sz="800">
              <a:solidFill>
                <a:schemeClr val="dk1"/>
              </a:solidFill>
              <a:effectLst/>
              <a:latin typeface="+mn-lt"/>
              <a:ea typeface="+mn-ea"/>
              <a:cs typeface="+mn-cs"/>
            </a:rPr>
            <a:t>　　また県独自の推計値は小数点以下で四捨五入している。このため、内訳値の和と合計値が一致しない場合がある。</a:t>
          </a:r>
          <a:endParaRPr lang="ja-JP" altLang="ja-JP" sz="800">
            <a:effectLst/>
          </a:endParaRPr>
        </a:p>
        <a:p>
          <a:r>
            <a:rPr kumimoji="1" lang="ja-JP" altLang="ja-JP" sz="800">
              <a:solidFill>
                <a:schemeClr val="dk1"/>
              </a:solidFill>
              <a:effectLst/>
              <a:latin typeface="+mn-lt"/>
              <a:ea typeface="+mn-ea"/>
              <a:cs typeface="+mn-cs"/>
            </a:rPr>
            <a:t>　　なお、県独自で地域別に推計した 「宿泊旅行統計調査」 は推計の性質上、市町村ごとの “有効回答率” の影響を受ける。</a:t>
          </a:r>
          <a:endParaRPr lang="ja-JP" altLang="ja-JP" sz="800">
            <a:effectLst/>
          </a:endParaRPr>
        </a:p>
        <a:p>
          <a:endParaRPr kumimoji="1" lang="ja-JP" altLang="en-US" sz="780">
            <a:solidFill>
              <a:sysClr val="windowText" lastClr="000000"/>
            </a:solidFill>
            <a:latin typeface="+mn-lt"/>
          </a:endParaRPr>
        </a:p>
        <a:p>
          <a:endParaRPr kumimoji="1" lang="ja-JP" altLang="en-US" sz="780">
            <a:solidFill>
              <a:sysClr val="windowText" lastClr="000000"/>
            </a:solidFill>
            <a:latin typeface="+mn-lt"/>
          </a:endParaRPr>
        </a:p>
      </xdr:txBody>
    </xdr:sp>
    <xdr:clientData/>
  </xdr:twoCellAnchor>
  <xdr:twoCellAnchor>
    <xdr:from>
      <xdr:col>0</xdr:col>
      <xdr:colOff>123825</xdr:colOff>
      <xdr:row>45</xdr:row>
      <xdr:rowOff>3175</xdr:rowOff>
    </xdr:from>
    <xdr:to>
      <xdr:col>12</xdr:col>
      <xdr:colOff>76200</xdr:colOff>
      <xdr:row>47</xdr:row>
      <xdr:rowOff>285751</xdr:rowOff>
    </xdr:to>
    <xdr:sp macro="" textlink="">
      <xdr:nvSpPr>
        <xdr:cNvPr id="3" name="テキスト ボックス 2">
          <a:extLst>
            <a:ext uri="{FF2B5EF4-FFF2-40B4-BE49-F238E27FC236}">
              <a16:creationId xmlns:a16="http://schemas.microsoft.com/office/drawing/2014/main" id="{18F569D9-1F21-4F63-8C14-AA40267D74F6}"/>
            </a:ext>
          </a:extLst>
        </xdr:cNvPr>
        <xdr:cNvSpPr txBox="1"/>
      </xdr:nvSpPr>
      <xdr:spPr>
        <a:xfrm>
          <a:off x="123825" y="8661400"/>
          <a:ext cx="5657850" cy="6445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ja-JP" sz="800" b="0" i="0" u="none" strike="noStrike">
              <a:solidFill>
                <a:sysClr val="windowText" lastClr="000000"/>
              </a:solidFill>
              <a:effectLst/>
              <a:latin typeface="+mn-lt"/>
              <a:ea typeface="+mn-ea"/>
              <a:cs typeface="+mn-cs"/>
            </a:rPr>
            <a:t>〈 </a:t>
          </a:r>
          <a:r>
            <a:rPr lang="ja-JP" altLang="en-US" sz="800" b="0" i="0" u="none" strike="noStrike">
              <a:solidFill>
                <a:sysClr val="windowText" lastClr="000000"/>
              </a:solidFill>
              <a:effectLst/>
              <a:latin typeface="+mn-lt"/>
              <a:ea typeface="+mn-ea"/>
              <a:cs typeface="+mn-cs"/>
            </a:rPr>
            <a:t>用語説明 </a:t>
          </a:r>
          <a:r>
            <a:rPr lang="en-US" altLang="ja-JP" sz="800" b="0" i="0" u="none" strike="noStrike">
              <a:solidFill>
                <a:sysClr val="windowText" lastClr="000000"/>
              </a:solidFill>
              <a:effectLst/>
              <a:latin typeface="+mn-lt"/>
              <a:ea typeface="+mn-ea"/>
              <a:cs typeface="+mn-cs"/>
            </a:rPr>
            <a:t>〉</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＊延べ宿泊者数</a:t>
          </a:r>
          <a:r>
            <a:rPr lang="ja-JP" altLang="en-US" sz="800">
              <a:solidFill>
                <a:sysClr val="windowText" lastClr="000000"/>
              </a:solidFill>
              <a:latin typeface="+mn-lt"/>
            </a:rPr>
            <a:t> </a:t>
          </a:r>
          <a:r>
            <a:rPr lang="ja-JP" altLang="en-US" sz="800" b="0" i="0" u="none" strike="noStrike">
              <a:solidFill>
                <a:sysClr val="windowText" lastClr="000000"/>
              </a:solidFill>
              <a:effectLst/>
              <a:latin typeface="+mn-lt"/>
              <a:ea typeface="+mn-ea"/>
              <a:cs typeface="+mn-cs"/>
            </a:rPr>
            <a:t>　　　</a:t>
          </a:r>
          <a:endParaRPr lang="en-US" altLang="ja-JP" sz="800" b="0" i="0" u="none" strike="noStrike">
            <a:solidFill>
              <a:sysClr val="windowText" lastClr="000000"/>
            </a:solidFill>
            <a:effectLst/>
            <a:latin typeface="+mn-lt"/>
            <a:ea typeface="+mn-ea"/>
            <a:cs typeface="+mn-cs"/>
          </a:endParaRPr>
        </a:p>
        <a:p>
          <a:r>
            <a:rPr lang="ja-JP" altLang="en-US" sz="800" b="0" i="0" u="none" strike="noStrike">
              <a:solidFill>
                <a:sysClr val="windowText" lastClr="000000"/>
              </a:solidFill>
              <a:effectLst/>
              <a:latin typeface="+mn-lt"/>
              <a:ea typeface="+mn-ea"/>
              <a:cs typeface="+mn-cs"/>
            </a:rPr>
            <a:t>　　宿泊施設に宿泊した延べ宿泊者数。地域別の延べ宿泊客数は、観光庁「宿泊旅行統計調査」 の調査票情報の提供を受け県</a:t>
          </a:r>
          <a:br>
            <a:rPr lang="en-US" altLang="ja-JP" sz="800" b="0" i="0" u="none" strike="noStrike">
              <a:solidFill>
                <a:sysClr val="windowText" lastClr="000000"/>
              </a:solidFill>
              <a:effectLst/>
              <a:latin typeface="+mn-lt"/>
              <a:ea typeface="+mn-ea"/>
              <a:cs typeface="+mn-cs"/>
            </a:rPr>
          </a:br>
          <a:r>
            <a:rPr lang="ja-JP" altLang="en-US" sz="800" b="0" i="0" u="none" strike="noStrike">
              <a:solidFill>
                <a:sysClr val="windowText" lastClr="000000"/>
              </a:solidFill>
              <a:effectLst/>
              <a:latin typeface="+mn-lt"/>
              <a:ea typeface="+mn-ea"/>
              <a:cs typeface="+mn-cs"/>
            </a:rPr>
            <a:t>　　独自に推計した値。 　 　　</a:t>
          </a:r>
          <a:endParaRPr lang="en-US" altLang="ja-JP" sz="800" b="0" i="0" u="none" strike="noStrike">
            <a:solidFill>
              <a:sysClr val="windowText" lastClr="000000"/>
            </a:solidFill>
            <a:effectLst/>
            <a:latin typeface="+mn-lt"/>
            <a:ea typeface="+mn-ea"/>
            <a:cs typeface="+mn-cs"/>
          </a:endParaRPr>
        </a:p>
        <a:p>
          <a:endParaRPr kumimoji="1" lang="ja-JP" altLang="en-US" sz="780">
            <a:solidFill>
              <a:sysClr val="windowText" lastClr="000000"/>
            </a:solidFill>
            <a:latin typeface="+mn-lt"/>
          </a:endParaRPr>
        </a:p>
        <a:p>
          <a:endParaRPr kumimoji="1" lang="ja-JP" altLang="en-US" sz="780">
            <a:solidFill>
              <a:sysClr val="windowText" lastClr="000000"/>
            </a:solidFill>
            <a:latin typeface="+mn-lt"/>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xdr:colOff>
      <xdr:row>2</xdr:row>
      <xdr:rowOff>0</xdr:rowOff>
    </xdr:from>
    <xdr:to>
      <xdr:col>9</xdr:col>
      <xdr:colOff>1</xdr:colOff>
      <xdr:row>29</xdr:row>
      <xdr:rowOff>0</xdr:rowOff>
    </xdr:to>
    <xdr:graphicFrame macro="">
      <xdr:nvGraphicFramePr>
        <xdr:cNvPr id="2" name="グラフ 1">
          <a:extLst>
            <a:ext uri="{FF2B5EF4-FFF2-40B4-BE49-F238E27FC236}">
              <a16:creationId xmlns:a16="http://schemas.microsoft.com/office/drawing/2014/main" id="{00000000-0008-0000-0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33</xdr:row>
      <xdr:rowOff>0</xdr:rowOff>
    </xdr:from>
    <xdr:to>
      <xdr:col>9</xdr:col>
      <xdr:colOff>0</xdr:colOff>
      <xdr:row>50</xdr:row>
      <xdr:rowOff>0</xdr:rowOff>
    </xdr:to>
    <xdr:graphicFrame macro="">
      <xdr:nvGraphicFramePr>
        <xdr:cNvPr id="3" name="グラフ 2">
          <a:extLst>
            <a:ext uri="{FF2B5EF4-FFF2-40B4-BE49-F238E27FC236}">
              <a16:creationId xmlns:a16="http://schemas.microsoft.com/office/drawing/2014/main" id="{00000000-0008-0000-0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6</xdr:col>
      <xdr:colOff>302215</xdr:colOff>
      <xdr:row>3</xdr:row>
      <xdr:rowOff>155702</xdr:rowOff>
    </xdr:from>
    <xdr:ext cx="471881" cy="82257"/>
    <xdr:sp macro="" textlink="">
      <xdr:nvSpPr>
        <xdr:cNvPr id="4" name="テキスト ボックス 3">
          <a:extLst>
            <a:ext uri="{FF2B5EF4-FFF2-40B4-BE49-F238E27FC236}">
              <a16:creationId xmlns:a16="http://schemas.microsoft.com/office/drawing/2014/main" id="{00000000-0008-0000-0E00-000004000000}"/>
            </a:ext>
          </a:extLst>
        </xdr:cNvPr>
        <xdr:cNvSpPr txBox="1"/>
      </xdr:nvSpPr>
      <xdr:spPr>
        <a:xfrm>
          <a:off x="3970701" y="694545"/>
          <a:ext cx="471881" cy="822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36000" rtlCol="0" anchor="ctr" anchorCtr="1">
          <a:noAutofit/>
        </a:bodyPr>
        <a:lstStyle/>
        <a:p>
          <a:pPr algn="r"/>
          <a:r>
            <a:rPr kumimoji="1" lang="ja-JP" altLang="en-US" sz="700" b="1">
              <a:solidFill>
                <a:schemeClr val="accent2"/>
              </a:solidFill>
              <a:effectLst>
                <a:glow rad="152400">
                  <a:schemeClr val="bg1"/>
                </a:glow>
              </a:effectLst>
            </a:rPr>
            <a:t>上益城地域</a:t>
          </a:r>
        </a:p>
      </xdr:txBody>
    </xdr:sp>
    <xdr:clientData/>
  </xdr:oneCellAnchor>
  <xdr:oneCellAnchor>
    <xdr:from>
      <xdr:col>8</xdr:col>
      <xdr:colOff>3903</xdr:colOff>
      <xdr:row>10</xdr:row>
      <xdr:rowOff>123354</xdr:rowOff>
    </xdr:from>
    <xdr:ext cx="543995" cy="209032"/>
    <xdr:sp macro="" textlink="">
      <xdr:nvSpPr>
        <xdr:cNvPr id="5" name="テキスト ボックス 4">
          <a:extLst>
            <a:ext uri="{FF2B5EF4-FFF2-40B4-BE49-F238E27FC236}">
              <a16:creationId xmlns:a16="http://schemas.microsoft.com/office/drawing/2014/main" id="{00000000-0008-0000-0E00-000005000000}"/>
            </a:ext>
          </a:extLst>
        </xdr:cNvPr>
        <xdr:cNvSpPr txBox="1"/>
      </xdr:nvSpPr>
      <xdr:spPr>
        <a:xfrm>
          <a:off x="5031244" y="1888964"/>
          <a:ext cx="54399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accent1"/>
              </a:solidFill>
              <a:effectLst>
                <a:glow rad="152400">
                  <a:schemeClr val="bg1"/>
                </a:glow>
              </a:effectLst>
            </a:rPr>
            <a:t>天草地域</a:t>
          </a:r>
        </a:p>
      </xdr:txBody>
    </xdr:sp>
    <xdr:clientData/>
  </xdr:oneCellAnchor>
  <xdr:oneCellAnchor>
    <xdr:from>
      <xdr:col>6</xdr:col>
      <xdr:colOff>380462</xdr:colOff>
      <xdr:row>4</xdr:row>
      <xdr:rowOff>102705</xdr:rowOff>
    </xdr:from>
    <xdr:ext cx="405621" cy="92668"/>
    <xdr:sp macro="" textlink="">
      <xdr:nvSpPr>
        <xdr:cNvPr id="6" name="テキスト ボックス 5">
          <a:extLst>
            <a:ext uri="{FF2B5EF4-FFF2-40B4-BE49-F238E27FC236}">
              <a16:creationId xmlns:a16="http://schemas.microsoft.com/office/drawing/2014/main" id="{00000000-0008-0000-0E00-000006000000}"/>
            </a:ext>
          </a:extLst>
        </xdr:cNvPr>
        <xdr:cNvSpPr txBox="1"/>
      </xdr:nvSpPr>
      <xdr:spPr>
        <a:xfrm>
          <a:off x="4057940" y="831575"/>
          <a:ext cx="405621" cy="9266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36000" rtlCol="0" anchor="ctr" anchorCtr="1">
          <a:noAutofit/>
        </a:bodyPr>
        <a:lstStyle/>
        <a:p>
          <a:pPr algn="r"/>
          <a:r>
            <a:rPr kumimoji="1" lang="ja-JP" altLang="en-US" sz="700" b="1">
              <a:solidFill>
                <a:schemeClr val="accent2"/>
              </a:solidFill>
              <a:effectLst>
                <a:glow rad="152400">
                  <a:schemeClr val="bg1"/>
                </a:glow>
              </a:effectLst>
            </a:rPr>
            <a:t>宇城地域</a:t>
          </a:r>
        </a:p>
      </xdr:txBody>
    </xdr:sp>
    <xdr:clientData/>
  </xdr:oneCellAnchor>
  <xdr:oneCellAnchor>
    <xdr:from>
      <xdr:col>6</xdr:col>
      <xdr:colOff>174173</xdr:colOff>
      <xdr:row>5</xdr:row>
      <xdr:rowOff>54031</xdr:rowOff>
    </xdr:from>
    <xdr:ext cx="612686" cy="124401"/>
    <xdr:sp macro="" textlink="">
      <xdr:nvSpPr>
        <xdr:cNvPr id="7" name="テキスト ボックス 6">
          <a:extLst>
            <a:ext uri="{FF2B5EF4-FFF2-40B4-BE49-F238E27FC236}">
              <a16:creationId xmlns:a16="http://schemas.microsoft.com/office/drawing/2014/main" id="{00000000-0008-0000-0E00-000007000000}"/>
            </a:ext>
          </a:extLst>
        </xdr:cNvPr>
        <xdr:cNvSpPr txBox="1"/>
      </xdr:nvSpPr>
      <xdr:spPr>
        <a:xfrm>
          <a:off x="3842659" y="952102"/>
          <a:ext cx="612686" cy="1244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36000" rtlCol="0" anchor="ctr" anchorCtr="1">
          <a:noAutofit/>
        </a:bodyPr>
        <a:lstStyle/>
        <a:p>
          <a:pPr algn="r"/>
          <a:r>
            <a:rPr kumimoji="1" lang="ja-JP" altLang="en-US" sz="700" b="1">
              <a:solidFill>
                <a:schemeClr val="accent2"/>
              </a:solidFill>
              <a:effectLst>
                <a:glow rad="152400">
                  <a:schemeClr val="bg1"/>
                </a:glow>
              </a:effectLst>
            </a:rPr>
            <a:t>水俣・芦北地域</a:t>
          </a:r>
        </a:p>
      </xdr:txBody>
    </xdr:sp>
    <xdr:clientData/>
  </xdr:oneCellAnchor>
  <xdr:oneCellAnchor>
    <xdr:from>
      <xdr:col>6</xdr:col>
      <xdr:colOff>156423</xdr:colOff>
      <xdr:row>6</xdr:row>
      <xdr:rowOff>18440</xdr:rowOff>
    </xdr:from>
    <xdr:ext cx="637534" cy="107454"/>
    <xdr:sp macro="" textlink="">
      <xdr:nvSpPr>
        <xdr:cNvPr id="8" name="テキスト ボックス 7">
          <a:extLst>
            <a:ext uri="{FF2B5EF4-FFF2-40B4-BE49-F238E27FC236}">
              <a16:creationId xmlns:a16="http://schemas.microsoft.com/office/drawing/2014/main" id="{00000000-0008-0000-0E00-000008000000}"/>
            </a:ext>
          </a:extLst>
        </xdr:cNvPr>
        <xdr:cNvSpPr txBox="1"/>
      </xdr:nvSpPr>
      <xdr:spPr>
        <a:xfrm>
          <a:off x="3824909" y="1096126"/>
          <a:ext cx="637534" cy="10745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36000" rtlCol="0" anchor="ctr" anchorCtr="1">
          <a:noAutofit/>
        </a:bodyPr>
        <a:lstStyle/>
        <a:p>
          <a:pPr algn="r"/>
          <a:r>
            <a:rPr kumimoji="1" lang="ja-JP" altLang="en-US" sz="700" b="1">
              <a:solidFill>
                <a:schemeClr val="accent2"/>
              </a:solidFill>
              <a:effectLst>
                <a:glow rad="152400">
                  <a:schemeClr val="bg1"/>
                </a:glow>
              </a:effectLst>
            </a:rPr>
            <a:t>人吉・球磨地域</a:t>
          </a:r>
        </a:p>
      </xdr:txBody>
    </xdr:sp>
    <xdr:clientData/>
  </xdr:oneCellAnchor>
  <xdr:oneCellAnchor>
    <xdr:from>
      <xdr:col>8</xdr:col>
      <xdr:colOff>2894</xdr:colOff>
      <xdr:row>7</xdr:row>
      <xdr:rowOff>123526</xdr:rowOff>
    </xdr:from>
    <xdr:ext cx="543995" cy="209032"/>
    <xdr:sp macro="" textlink="">
      <xdr:nvSpPr>
        <xdr:cNvPr id="9" name="テキスト ボックス 8">
          <a:extLst>
            <a:ext uri="{FF2B5EF4-FFF2-40B4-BE49-F238E27FC236}">
              <a16:creationId xmlns:a16="http://schemas.microsoft.com/office/drawing/2014/main" id="{00000000-0008-0000-0E00-000009000000}"/>
            </a:ext>
          </a:extLst>
        </xdr:cNvPr>
        <xdr:cNvSpPr txBox="1"/>
      </xdr:nvSpPr>
      <xdr:spPr>
        <a:xfrm>
          <a:off x="5030235" y="1359453"/>
          <a:ext cx="54399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tx1">
                  <a:lumMod val="50000"/>
                  <a:lumOff val="50000"/>
                </a:schemeClr>
              </a:solidFill>
              <a:effectLst>
                <a:glow rad="152400">
                  <a:schemeClr val="bg1"/>
                </a:glow>
              </a:effectLst>
            </a:rPr>
            <a:t>八代地域</a:t>
          </a:r>
        </a:p>
      </xdr:txBody>
    </xdr:sp>
    <xdr:clientData/>
  </xdr:oneCellAnchor>
  <xdr:oneCellAnchor>
    <xdr:from>
      <xdr:col>8</xdr:col>
      <xdr:colOff>5991</xdr:colOff>
      <xdr:row>8</xdr:row>
      <xdr:rowOff>59745</xdr:rowOff>
    </xdr:from>
    <xdr:ext cx="543995" cy="209032"/>
    <xdr:sp macro="" textlink="">
      <xdr:nvSpPr>
        <xdr:cNvPr id="10" name="テキスト ボックス 9">
          <a:extLst>
            <a:ext uri="{FF2B5EF4-FFF2-40B4-BE49-F238E27FC236}">
              <a16:creationId xmlns:a16="http://schemas.microsoft.com/office/drawing/2014/main" id="{00000000-0008-0000-0E00-00000A000000}"/>
            </a:ext>
          </a:extLst>
        </xdr:cNvPr>
        <xdr:cNvSpPr txBox="1"/>
      </xdr:nvSpPr>
      <xdr:spPr>
        <a:xfrm>
          <a:off x="5033332" y="1472233"/>
          <a:ext cx="54399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tx1">
                  <a:lumMod val="50000"/>
                  <a:lumOff val="50000"/>
                </a:schemeClr>
              </a:solidFill>
              <a:effectLst>
                <a:glow rad="152400">
                  <a:schemeClr val="bg1"/>
                </a:glow>
              </a:effectLst>
            </a:rPr>
            <a:t>菊池地域</a:t>
          </a:r>
        </a:p>
      </xdr:txBody>
    </xdr:sp>
    <xdr:clientData/>
  </xdr:oneCellAnchor>
  <xdr:oneCellAnchor>
    <xdr:from>
      <xdr:col>8</xdr:col>
      <xdr:colOff>10098</xdr:colOff>
      <xdr:row>9</xdr:row>
      <xdr:rowOff>4544</xdr:rowOff>
    </xdr:from>
    <xdr:ext cx="768608" cy="209032"/>
    <xdr:sp macro="" textlink="">
      <xdr:nvSpPr>
        <xdr:cNvPr id="11" name="テキスト ボックス 10">
          <a:extLst>
            <a:ext uri="{FF2B5EF4-FFF2-40B4-BE49-F238E27FC236}">
              <a16:creationId xmlns:a16="http://schemas.microsoft.com/office/drawing/2014/main" id="{00000000-0008-0000-0E00-00000B000000}"/>
            </a:ext>
          </a:extLst>
        </xdr:cNvPr>
        <xdr:cNvSpPr txBox="1"/>
      </xdr:nvSpPr>
      <xdr:spPr>
        <a:xfrm>
          <a:off x="5037439" y="1593593"/>
          <a:ext cx="768608"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tx1">
                  <a:lumMod val="50000"/>
                  <a:lumOff val="50000"/>
                </a:schemeClr>
              </a:solidFill>
              <a:effectLst>
                <a:glow rad="152400">
                  <a:schemeClr val="bg1"/>
                </a:glow>
              </a:effectLst>
            </a:rPr>
            <a:t>荒尾・玉名地域</a:t>
          </a:r>
        </a:p>
      </xdr:txBody>
    </xdr:sp>
    <xdr:clientData/>
  </xdr:oneCellAnchor>
  <xdr:oneCellAnchor>
    <xdr:from>
      <xdr:col>8</xdr:col>
      <xdr:colOff>9089</xdr:colOff>
      <xdr:row>9</xdr:row>
      <xdr:rowOff>144946</xdr:rowOff>
    </xdr:from>
    <xdr:ext cx="454163" cy="209032"/>
    <xdr:sp macro="" textlink="">
      <xdr:nvSpPr>
        <xdr:cNvPr id="12" name="テキスト ボックス 11">
          <a:extLst>
            <a:ext uri="{FF2B5EF4-FFF2-40B4-BE49-F238E27FC236}">
              <a16:creationId xmlns:a16="http://schemas.microsoft.com/office/drawing/2014/main" id="{00000000-0008-0000-0E00-00000C000000}"/>
            </a:ext>
          </a:extLst>
        </xdr:cNvPr>
        <xdr:cNvSpPr txBox="1"/>
      </xdr:nvSpPr>
      <xdr:spPr>
        <a:xfrm>
          <a:off x="5036430" y="1733995"/>
          <a:ext cx="454163"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accent1"/>
              </a:solidFill>
              <a:effectLst>
                <a:glow rad="152400">
                  <a:schemeClr val="bg1"/>
                </a:glow>
              </a:effectLst>
            </a:rPr>
            <a:t>山鹿市</a:t>
          </a:r>
        </a:p>
      </xdr:txBody>
    </xdr:sp>
    <xdr:clientData/>
  </xdr:oneCellAnchor>
  <xdr:oneCellAnchor>
    <xdr:from>
      <xdr:col>8</xdr:col>
      <xdr:colOff>13196</xdr:colOff>
      <xdr:row>12</xdr:row>
      <xdr:rowOff>74554</xdr:rowOff>
    </xdr:from>
    <xdr:ext cx="543995" cy="209032"/>
    <xdr:sp macro="" textlink="">
      <xdr:nvSpPr>
        <xdr:cNvPr id="13" name="テキスト ボックス 12">
          <a:extLst>
            <a:ext uri="{FF2B5EF4-FFF2-40B4-BE49-F238E27FC236}">
              <a16:creationId xmlns:a16="http://schemas.microsoft.com/office/drawing/2014/main" id="{00000000-0008-0000-0E00-00000D000000}"/>
            </a:ext>
          </a:extLst>
        </xdr:cNvPr>
        <xdr:cNvSpPr txBox="1"/>
      </xdr:nvSpPr>
      <xdr:spPr>
        <a:xfrm>
          <a:off x="5040537" y="2193286"/>
          <a:ext cx="54399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accent1">
                  <a:lumMod val="75000"/>
                </a:schemeClr>
              </a:solidFill>
              <a:effectLst>
                <a:glow rad="152400">
                  <a:schemeClr val="bg1"/>
                </a:glow>
              </a:effectLst>
            </a:rPr>
            <a:t>阿蘇地域</a:t>
          </a:r>
        </a:p>
      </xdr:txBody>
    </xdr:sp>
    <xdr:clientData/>
  </xdr:oneCellAnchor>
  <xdr:oneCellAnchor>
    <xdr:from>
      <xdr:col>8</xdr:col>
      <xdr:colOff>13273</xdr:colOff>
      <xdr:row>16</xdr:row>
      <xdr:rowOff>44366</xdr:rowOff>
    </xdr:from>
    <xdr:ext cx="454163" cy="209032"/>
    <xdr:sp macro="" textlink="">
      <xdr:nvSpPr>
        <xdr:cNvPr id="14" name="テキスト ボックス 13">
          <a:extLst>
            <a:ext uri="{FF2B5EF4-FFF2-40B4-BE49-F238E27FC236}">
              <a16:creationId xmlns:a16="http://schemas.microsoft.com/office/drawing/2014/main" id="{00000000-0008-0000-0E00-00000E000000}"/>
            </a:ext>
          </a:extLst>
        </xdr:cNvPr>
        <xdr:cNvSpPr txBox="1"/>
      </xdr:nvSpPr>
      <xdr:spPr>
        <a:xfrm>
          <a:off x="5040614" y="2869342"/>
          <a:ext cx="454163"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700" b="1">
              <a:solidFill>
                <a:schemeClr val="accent1">
                  <a:lumMod val="75000"/>
                </a:schemeClr>
              </a:solidFill>
              <a:effectLst>
                <a:glow rad="152400">
                  <a:schemeClr val="bg1"/>
                </a:glow>
              </a:effectLst>
            </a:rPr>
            <a:t>熊本市</a:t>
          </a:r>
        </a:p>
      </xdr:txBody>
    </xdr:sp>
    <xdr:clientData/>
  </xdr:oneCellAnchor>
  <xdr:oneCellAnchor>
    <xdr:from>
      <xdr:col>4</xdr:col>
      <xdr:colOff>248113</xdr:colOff>
      <xdr:row>37</xdr:row>
      <xdr:rowOff>23849</xdr:rowOff>
    </xdr:from>
    <xdr:ext cx="562462" cy="225703"/>
    <xdr:sp macro="" textlink="">
      <xdr:nvSpPr>
        <xdr:cNvPr id="15" name="テキスト ボックス 14">
          <a:extLst>
            <a:ext uri="{FF2B5EF4-FFF2-40B4-BE49-F238E27FC236}">
              <a16:creationId xmlns:a16="http://schemas.microsoft.com/office/drawing/2014/main" id="{00000000-0008-0000-0E00-00000F000000}"/>
            </a:ext>
          </a:extLst>
        </xdr:cNvPr>
        <xdr:cNvSpPr txBox="1"/>
      </xdr:nvSpPr>
      <xdr:spPr>
        <a:xfrm>
          <a:off x="2534113" y="6530157"/>
          <a:ext cx="562462" cy="2257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800" b="1">
              <a:solidFill>
                <a:schemeClr val="accent1">
                  <a:lumMod val="75000"/>
                </a:schemeClr>
              </a:solidFill>
              <a:effectLst>
                <a:glow rad="152400">
                  <a:schemeClr val="bg1"/>
                </a:glow>
              </a:effectLst>
            </a:rPr>
            <a:t>令和４年</a:t>
          </a:r>
          <a:endParaRPr kumimoji="1" lang="en-US" altLang="ja-JP" sz="800" b="1">
            <a:solidFill>
              <a:schemeClr val="accent1">
                <a:lumMod val="75000"/>
              </a:schemeClr>
            </a:solidFill>
            <a:effectLst>
              <a:glow rad="152400">
                <a:schemeClr val="bg1"/>
              </a:glow>
            </a:effectLst>
          </a:endParaRPr>
        </a:p>
      </xdr:txBody>
    </xdr:sp>
    <xdr:clientData/>
  </xdr:oneCellAnchor>
  <xdr:oneCellAnchor>
    <xdr:from>
      <xdr:col>6</xdr:col>
      <xdr:colOff>145762</xdr:colOff>
      <xdr:row>41</xdr:row>
      <xdr:rowOff>147445</xdr:rowOff>
    </xdr:from>
    <xdr:ext cx="1129220" cy="281238"/>
    <xdr:sp macro="" textlink="">
      <xdr:nvSpPr>
        <xdr:cNvPr id="16" name="テキスト ボックス 15">
          <a:extLst>
            <a:ext uri="{FF2B5EF4-FFF2-40B4-BE49-F238E27FC236}">
              <a16:creationId xmlns:a16="http://schemas.microsoft.com/office/drawing/2014/main" id="{00000000-0008-0000-0E00-000010000000}"/>
            </a:ext>
          </a:extLst>
        </xdr:cNvPr>
        <xdr:cNvSpPr txBox="1"/>
      </xdr:nvSpPr>
      <xdr:spPr>
        <a:xfrm>
          <a:off x="3798107" y="7688617"/>
          <a:ext cx="1129220" cy="2812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800" b="1">
              <a:solidFill>
                <a:schemeClr val="tx1">
                  <a:lumMod val="50000"/>
                  <a:lumOff val="50000"/>
                </a:schemeClr>
              </a:solidFill>
              <a:effectLst>
                <a:glow rad="152400">
                  <a:schemeClr val="bg1"/>
                </a:glow>
              </a:effectLst>
            </a:rPr>
            <a:t>令和３年</a:t>
          </a:r>
        </a:p>
      </xdr:txBody>
    </xdr:sp>
    <xdr:clientData/>
  </xdr:oneCellAnchor>
  <xdr:twoCellAnchor>
    <xdr:from>
      <xdr:col>7</xdr:col>
      <xdr:colOff>89536</xdr:colOff>
      <xdr:row>4</xdr:row>
      <xdr:rowOff>20270</xdr:rowOff>
    </xdr:from>
    <xdr:to>
      <xdr:col>7</xdr:col>
      <xdr:colOff>526586</xdr:colOff>
      <xdr:row>7</xdr:row>
      <xdr:rowOff>43366</xdr:rowOff>
    </xdr:to>
    <xdr:cxnSp macro="">
      <xdr:nvCxnSpPr>
        <xdr:cNvPr id="17" name="直線コネクタ 16">
          <a:extLst>
            <a:ext uri="{FF2B5EF4-FFF2-40B4-BE49-F238E27FC236}">
              <a16:creationId xmlns:a16="http://schemas.microsoft.com/office/drawing/2014/main" id="{00000000-0008-0000-0E00-000011000000}"/>
            </a:ext>
          </a:extLst>
        </xdr:cNvPr>
        <xdr:cNvCxnSpPr>
          <a:stCxn id="4" idx="3"/>
        </xdr:cNvCxnSpPr>
      </xdr:nvCxnSpPr>
      <xdr:spPr>
        <a:xfrm>
          <a:off x="4432316" y="726514"/>
          <a:ext cx="437050" cy="552779"/>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95843</xdr:colOff>
      <xdr:row>4</xdr:row>
      <xdr:rowOff>173225</xdr:rowOff>
    </xdr:from>
    <xdr:to>
      <xdr:col>7</xdr:col>
      <xdr:colOff>525888</xdr:colOff>
      <xdr:row>7</xdr:row>
      <xdr:rowOff>88542</xdr:rowOff>
    </xdr:to>
    <xdr:cxnSp macro="">
      <xdr:nvCxnSpPr>
        <xdr:cNvPr id="18" name="直線コネクタ 17">
          <a:extLst>
            <a:ext uri="{FF2B5EF4-FFF2-40B4-BE49-F238E27FC236}">
              <a16:creationId xmlns:a16="http://schemas.microsoft.com/office/drawing/2014/main" id="{00000000-0008-0000-0E00-000012000000}"/>
            </a:ext>
          </a:extLst>
        </xdr:cNvPr>
        <xdr:cNvCxnSpPr/>
      </xdr:nvCxnSpPr>
      <xdr:spPr>
        <a:xfrm>
          <a:off x="4455878" y="892295"/>
          <a:ext cx="430045" cy="454620"/>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99986</xdr:colOff>
      <xdr:row>5</xdr:row>
      <xdr:rowOff>116232</xdr:rowOff>
    </xdr:from>
    <xdr:to>
      <xdr:col>7</xdr:col>
      <xdr:colOff>528571</xdr:colOff>
      <xdr:row>7</xdr:row>
      <xdr:rowOff>123423</xdr:rowOff>
    </xdr:to>
    <xdr:cxnSp macro="">
      <xdr:nvCxnSpPr>
        <xdr:cNvPr id="19" name="直線コネクタ 18">
          <a:extLst>
            <a:ext uri="{FF2B5EF4-FFF2-40B4-BE49-F238E27FC236}">
              <a16:creationId xmlns:a16="http://schemas.microsoft.com/office/drawing/2014/main" id="{00000000-0008-0000-0E00-000013000000}"/>
            </a:ext>
          </a:extLst>
        </xdr:cNvPr>
        <xdr:cNvCxnSpPr>
          <a:stCxn id="7" idx="3"/>
        </xdr:cNvCxnSpPr>
      </xdr:nvCxnSpPr>
      <xdr:spPr>
        <a:xfrm>
          <a:off x="4460021" y="1015070"/>
          <a:ext cx="428585" cy="366726"/>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109397</xdr:colOff>
      <xdr:row>6</xdr:row>
      <xdr:rowOff>72167</xdr:rowOff>
    </xdr:from>
    <xdr:to>
      <xdr:col>7</xdr:col>
      <xdr:colOff>529683</xdr:colOff>
      <xdr:row>7</xdr:row>
      <xdr:rowOff>161073</xdr:rowOff>
    </xdr:to>
    <xdr:cxnSp macro="">
      <xdr:nvCxnSpPr>
        <xdr:cNvPr id="20" name="直線コネクタ 19">
          <a:extLst>
            <a:ext uri="{FF2B5EF4-FFF2-40B4-BE49-F238E27FC236}">
              <a16:creationId xmlns:a16="http://schemas.microsoft.com/office/drawing/2014/main" id="{00000000-0008-0000-0E00-000014000000}"/>
            </a:ext>
          </a:extLst>
        </xdr:cNvPr>
        <xdr:cNvCxnSpPr>
          <a:stCxn id="8" idx="3"/>
        </xdr:cNvCxnSpPr>
      </xdr:nvCxnSpPr>
      <xdr:spPr>
        <a:xfrm>
          <a:off x="4452177" y="1131533"/>
          <a:ext cx="420286" cy="265467"/>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2</xdr:col>
      <xdr:colOff>345897</xdr:colOff>
      <xdr:row>45</xdr:row>
      <xdr:rowOff>156262</xdr:rowOff>
    </xdr:from>
    <xdr:ext cx="1251788" cy="225703"/>
    <xdr:sp macro="" textlink="">
      <xdr:nvSpPr>
        <xdr:cNvPr id="23" name="テキスト ボックス 20">
          <a:extLst>
            <a:ext uri="{FF2B5EF4-FFF2-40B4-BE49-F238E27FC236}">
              <a16:creationId xmlns:a16="http://schemas.microsoft.com/office/drawing/2014/main" id="{4F9435D9-CAFD-4DB5-89A5-38395CCC89AC}"/>
            </a:ext>
          </a:extLst>
        </xdr:cNvPr>
        <xdr:cNvSpPr txBox="1"/>
      </xdr:nvSpPr>
      <xdr:spPr>
        <a:xfrm>
          <a:off x="1265552" y="8433159"/>
          <a:ext cx="1251788" cy="2257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spAutoFit/>
        </a:bodyPr>
        <a:lstStyle/>
        <a:p>
          <a:r>
            <a:rPr kumimoji="1" lang="ja-JP" altLang="en-US" sz="800" b="1">
              <a:ln w="0">
                <a:noFill/>
              </a:ln>
              <a:solidFill>
                <a:schemeClr val="bg1"/>
              </a:solidFill>
              <a:effectLst>
                <a:glow rad="101600">
                  <a:schemeClr val="tx1">
                    <a:lumMod val="50000"/>
                    <a:lumOff val="50000"/>
                  </a:schemeClr>
                </a:glow>
              </a:effectLst>
            </a:rPr>
            <a:t>令和２年</a:t>
          </a:r>
          <a:endParaRPr kumimoji="1" lang="en-US" altLang="ja-JP" sz="800" b="1">
            <a:ln w="0">
              <a:noFill/>
            </a:ln>
            <a:solidFill>
              <a:schemeClr val="bg1"/>
            </a:solidFill>
            <a:effectLst>
              <a:glow rad="101600">
                <a:schemeClr val="tx1">
                  <a:lumMod val="50000"/>
                  <a:lumOff val="50000"/>
                </a:schemeClr>
              </a:glow>
            </a:effectLst>
          </a:endParaRPr>
        </a:p>
      </xdr:txBody>
    </xdr:sp>
    <xdr:clientData/>
  </xdr:oneCellAnchor>
</xdr:wsDr>
</file>

<file path=xl/drawings/drawing13.xml><?xml version="1.0" encoding="utf-8"?>
<c:userShapes xmlns:c="http://schemas.openxmlformats.org/drawingml/2006/chart">
  <cdr:relSizeAnchor xmlns:cdr="http://schemas.openxmlformats.org/drawingml/2006/chartDrawing">
    <cdr:from>
      <cdr:x>0.27027</cdr:x>
      <cdr:y>0.48869</cdr:y>
    </cdr:from>
    <cdr:to>
      <cdr:x>0.28378</cdr:x>
      <cdr:y>0.53545</cdr:y>
    </cdr:to>
    <cdr:cxnSp macro="">
      <cdr:nvCxnSpPr>
        <cdr:cNvPr id="3" name="直線コネクタ 2">
          <a:extLst xmlns:a="http://schemas.openxmlformats.org/drawingml/2006/main">
            <a:ext uri="{FF2B5EF4-FFF2-40B4-BE49-F238E27FC236}">
              <a16:creationId xmlns:a16="http://schemas.microsoft.com/office/drawing/2014/main" id="{543B1809-9900-0E97-3CA0-BFCEA393DAFC}"/>
            </a:ext>
          </a:extLst>
        </cdr:cNvPr>
        <cdr:cNvCxnSpPr/>
      </cdr:nvCxnSpPr>
      <cdr:spPr>
        <a:xfrm xmlns:a="http://schemas.openxmlformats.org/drawingml/2006/main" flipH="1" flipV="1">
          <a:off x="1486830" y="1505415"/>
          <a:ext cx="74341" cy="144037"/>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0.24409</cdr:x>
      <cdr:y>0.51724</cdr:y>
    </cdr:from>
    <cdr:to>
      <cdr:x>0.26768</cdr:x>
      <cdr:y>0.58371</cdr:y>
    </cdr:to>
    <cdr:cxnSp macro="">
      <cdr:nvCxnSpPr>
        <cdr:cNvPr id="6" name="直線コネクタ 5">
          <a:extLst xmlns:a="http://schemas.openxmlformats.org/drawingml/2006/main">
            <a:ext uri="{FF2B5EF4-FFF2-40B4-BE49-F238E27FC236}">
              <a16:creationId xmlns:a16="http://schemas.microsoft.com/office/drawing/2014/main" id="{650A5878-63B9-21B3-12F7-B5E7B5054D44}"/>
            </a:ext>
          </a:extLst>
        </cdr:cNvPr>
        <cdr:cNvCxnSpPr/>
      </cdr:nvCxnSpPr>
      <cdr:spPr>
        <a:xfrm xmlns:a="http://schemas.openxmlformats.org/drawingml/2006/main" flipV="1">
          <a:off x="1342793" y="1593386"/>
          <a:ext cx="129788" cy="204749"/>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14.xml><?xml version="1.0" encoding="utf-8"?>
<xdr:wsDr xmlns:xdr="http://schemas.openxmlformats.org/drawingml/2006/spreadsheetDrawing" xmlns:a="http://schemas.openxmlformats.org/drawingml/2006/main">
  <xdr:oneCellAnchor>
    <xdr:from>
      <xdr:col>15</xdr:col>
      <xdr:colOff>1735</xdr:colOff>
      <xdr:row>0</xdr:row>
      <xdr:rowOff>115956</xdr:rowOff>
    </xdr:from>
    <xdr:ext cx="737856" cy="8851347"/>
    <xdr:sp macro="" textlink="">
      <xdr:nvSpPr>
        <xdr:cNvPr id="10" name="テキスト ボックス 9">
          <a:extLst>
            <a:ext uri="{FF2B5EF4-FFF2-40B4-BE49-F238E27FC236}">
              <a16:creationId xmlns:a16="http://schemas.microsoft.com/office/drawing/2014/main" id="{00000000-0008-0000-0F00-00000A000000}"/>
            </a:ext>
          </a:extLst>
        </xdr:cNvPr>
        <xdr:cNvSpPr txBox="1"/>
      </xdr:nvSpPr>
      <xdr:spPr>
        <a:xfrm rot="16200000">
          <a:off x="1118859" y="4172702"/>
          <a:ext cx="8851347" cy="7378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年までと平成</a:t>
          </a:r>
          <a:r>
            <a:rPr kumimoji="1" lang="en-US" altLang="ja-JP" sz="800">
              <a:solidFill>
                <a:sysClr val="windowText" lastClr="000000"/>
              </a:solidFill>
              <a:latin typeface="+mn-ea"/>
              <a:ea typeface="+mn-ea"/>
            </a:rPr>
            <a:t>30</a:t>
          </a:r>
          <a:r>
            <a:rPr kumimoji="1" lang="ja-JP" altLang="en-US" sz="800">
              <a:solidFill>
                <a:sysClr val="windowText" lastClr="000000"/>
              </a:solidFill>
              <a:latin typeface="+mn-ea"/>
              <a:ea typeface="+mn-ea"/>
            </a:rPr>
            <a:t>年以降の値について </a:t>
          </a:r>
          <a:r>
            <a:rPr kumimoji="1" lang="en-US" altLang="ja-JP" sz="800">
              <a:solidFill>
                <a:sysClr val="windowText" lastClr="000000"/>
              </a:solidFill>
              <a:latin typeface="+mn-ea"/>
              <a:ea typeface="+mn-ea"/>
            </a:rPr>
            <a:t>〉</a:t>
          </a:r>
        </a:p>
        <a:p>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29</a:t>
          </a:r>
          <a:r>
            <a:rPr kumimoji="1" lang="ja-JP" altLang="en-US" sz="800">
              <a:solidFill>
                <a:sysClr val="windowText" lastClr="000000"/>
              </a:solidFill>
              <a:latin typeface="+mn-ea"/>
              <a:ea typeface="+mn-ea"/>
            </a:rPr>
            <a:t>年まで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平成</a:t>
          </a:r>
          <a:r>
            <a:rPr kumimoji="1" lang="en-US" altLang="ja-JP" sz="800">
              <a:solidFill>
                <a:sysClr val="windowText" lastClr="000000"/>
              </a:solidFill>
              <a:latin typeface="+mn-ea"/>
              <a:ea typeface="+mn-ea"/>
            </a:rPr>
            <a:t>30</a:t>
          </a:r>
          <a:r>
            <a:rPr kumimoji="1" lang="ja-JP" altLang="en-US" sz="800">
              <a:solidFill>
                <a:sysClr val="windowText" lastClr="000000"/>
              </a:solidFill>
              <a:latin typeface="+mn-ea"/>
              <a:ea typeface="+mn-ea"/>
            </a:rPr>
            <a:t>年以降 </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各市町村で実施した調査結果を県で取りまとめた値。　　　　　合計は観光庁「宿泊旅行統計調査」による値。地域別は観光庁「宿泊旅行統計調査」の調査票情報の提供を受け県独自に推計した値。</a:t>
          </a:r>
          <a:endParaRPr kumimoji="1" lang="en-US" altLang="ja-JP" sz="800">
            <a:solidFill>
              <a:sysClr val="windowText" lastClr="000000"/>
            </a:solidFill>
            <a:latin typeface="+mn-ea"/>
            <a:ea typeface="+mn-ea"/>
          </a:endParaRPr>
        </a:p>
        <a:p>
          <a:r>
            <a:rPr kumimoji="1" lang="en-US" altLang="ja-JP" sz="800">
              <a:solidFill>
                <a:sysClr val="windowText" lastClr="000000"/>
              </a:solidFill>
              <a:latin typeface="+mn-ea"/>
              <a:ea typeface="+mn-ea"/>
            </a:rPr>
            <a:t>			</a:t>
          </a:r>
          <a:r>
            <a:rPr kumimoji="1" lang="en-US" altLang="ja-JP" sz="800" baseline="0">
              <a:solidFill>
                <a:sysClr val="windowText" lastClr="000000"/>
              </a:solidFill>
              <a:latin typeface="+mn-ea"/>
              <a:ea typeface="+mn-ea"/>
            </a:rPr>
            <a:t>     </a:t>
          </a:r>
          <a:r>
            <a:rPr kumimoji="1" lang="ja-JP" altLang="en-US" sz="800" baseline="0">
              <a:solidFill>
                <a:sysClr val="windowText" lastClr="000000"/>
              </a:solidFill>
              <a:latin typeface="+mn-ea"/>
              <a:ea typeface="+mn-ea"/>
            </a:rPr>
            <a:t>平成</a:t>
          </a:r>
          <a:r>
            <a:rPr kumimoji="1" lang="en-US" altLang="ja-JP" sz="800" baseline="0">
              <a:solidFill>
                <a:sysClr val="windowText" lastClr="000000"/>
              </a:solidFill>
              <a:latin typeface="+mn-ea"/>
              <a:ea typeface="+mn-ea"/>
            </a:rPr>
            <a:t>29</a:t>
          </a:r>
          <a:r>
            <a:rPr kumimoji="1" lang="ja-JP" altLang="en-US" sz="800" baseline="0">
              <a:solidFill>
                <a:sysClr val="windowText" lastClr="000000"/>
              </a:solidFill>
              <a:latin typeface="+mn-ea"/>
              <a:ea typeface="+mn-ea"/>
            </a:rPr>
            <a:t>年までと単純比較はできない。（本推計手法による平成</a:t>
          </a:r>
          <a:r>
            <a:rPr kumimoji="1" lang="en-US" altLang="ja-JP" sz="800" baseline="0">
              <a:solidFill>
                <a:sysClr val="windowText" lastClr="000000"/>
              </a:solidFill>
              <a:latin typeface="+mn-ea"/>
              <a:ea typeface="+mn-ea"/>
            </a:rPr>
            <a:t>29</a:t>
          </a:r>
          <a:r>
            <a:rPr kumimoji="1" lang="ja-JP" altLang="en-US" sz="800" baseline="0">
              <a:solidFill>
                <a:sysClr val="windowText" lastClr="000000"/>
              </a:solidFill>
              <a:latin typeface="+mn-ea"/>
              <a:ea typeface="+mn-ea"/>
            </a:rPr>
            <a:t>年の値を参考値として掲載している。）</a:t>
          </a:r>
          <a:endParaRPr kumimoji="1" lang="en-US" altLang="ja-JP" sz="800" baseline="0">
            <a:solidFill>
              <a:sysClr val="windowText" lastClr="000000"/>
            </a:solidFill>
            <a:latin typeface="+mn-ea"/>
            <a:ea typeface="+mn-ea"/>
          </a:endParaRPr>
        </a:p>
        <a:p>
          <a:r>
            <a:rPr kumimoji="1" lang="en-US" altLang="ja-JP" sz="800" baseline="0">
              <a:solidFill>
                <a:sysClr val="windowText" lastClr="000000"/>
              </a:solidFill>
              <a:latin typeface="+mn-ea"/>
              <a:ea typeface="+mn-ea"/>
            </a:rPr>
            <a:t>			</a:t>
          </a:r>
          <a:endParaRPr kumimoji="1" lang="ja-JP" altLang="en-US" sz="800">
            <a:solidFill>
              <a:sysClr val="windowText" lastClr="000000"/>
            </a:solidFill>
            <a:latin typeface="+mn-ea"/>
            <a:ea typeface="+mn-ea"/>
          </a:endParaRPr>
        </a:p>
      </xdr:txBody>
    </xdr:sp>
    <xdr:clientData/>
  </xdr:oneCellAnchor>
  <xdr:twoCellAnchor>
    <xdr:from>
      <xdr:col>0</xdr:col>
      <xdr:colOff>22225</xdr:colOff>
      <xdr:row>0</xdr:row>
      <xdr:rowOff>24848</xdr:rowOff>
    </xdr:from>
    <xdr:to>
      <xdr:col>0</xdr:col>
      <xdr:colOff>325855</xdr:colOff>
      <xdr:row>50</xdr:row>
      <xdr:rowOff>93662</xdr:rowOff>
    </xdr:to>
    <xdr:sp macro="" textlink="">
      <xdr:nvSpPr>
        <xdr:cNvPr id="2" name="テキスト ボックス 1">
          <a:extLst>
            <a:ext uri="{FF2B5EF4-FFF2-40B4-BE49-F238E27FC236}">
              <a16:creationId xmlns:a16="http://schemas.microsoft.com/office/drawing/2014/main" id="{00000000-0008-0000-0F00-000002000000}"/>
            </a:ext>
          </a:extLst>
        </xdr:cNvPr>
        <xdr:cNvSpPr txBox="1"/>
      </xdr:nvSpPr>
      <xdr:spPr>
        <a:xfrm rot="16200000">
          <a:off x="-4415802" y="4462875"/>
          <a:ext cx="9179684" cy="3036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lstStyle/>
        <a:p>
          <a:r>
            <a:rPr lang="ja-JP" altLang="en-US" sz="1100" b="0" i="0" u="none" strike="noStrike">
              <a:solidFill>
                <a:schemeClr val="dk1"/>
              </a:solidFill>
              <a:effectLst/>
              <a:latin typeface="+mn-lt"/>
              <a:ea typeface="+mn-ea"/>
              <a:cs typeface="+mn-cs"/>
            </a:rPr>
            <a:t>②　延べ宿泊者数推移</a:t>
          </a:r>
          <a:r>
            <a:rPr lang="ja-JP" altLang="en-US"/>
            <a:t> </a:t>
          </a:r>
          <a:endParaRPr kumimoji="1" lang="ja-JP" altLang="en-US" sz="1100"/>
        </a:p>
      </xdr:txBody>
    </xdr:sp>
    <xdr:clientData/>
  </xdr:twoCellAnchor>
  <xdr:twoCellAnchor>
    <xdr:from>
      <xdr:col>16</xdr:col>
      <xdr:colOff>207819</xdr:colOff>
      <xdr:row>61</xdr:row>
      <xdr:rowOff>132900</xdr:rowOff>
    </xdr:from>
    <xdr:to>
      <xdr:col>29</xdr:col>
      <xdr:colOff>419651</xdr:colOff>
      <xdr:row>90</xdr:row>
      <xdr:rowOff>119991</xdr:rowOff>
    </xdr:to>
    <xdr:grpSp>
      <xdr:nvGrpSpPr>
        <xdr:cNvPr id="28" name="グループ化 27">
          <a:extLst>
            <a:ext uri="{FF2B5EF4-FFF2-40B4-BE49-F238E27FC236}">
              <a16:creationId xmlns:a16="http://schemas.microsoft.com/office/drawing/2014/main" id="{00000000-0008-0000-0F00-00001C000000}"/>
            </a:ext>
          </a:extLst>
        </xdr:cNvPr>
        <xdr:cNvGrpSpPr/>
      </xdr:nvGrpSpPr>
      <xdr:grpSpPr>
        <a:xfrm>
          <a:off x="5981974" y="11753601"/>
          <a:ext cx="11238173" cy="5430043"/>
          <a:chOff x="6732550" y="5487839"/>
          <a:chExt cx="9384350" cy="5347591"/>
        </a:xfrm>
      </xdr:grpSpPr>
      <xdr:grpSp>
        <xdr:nvGrpSpPr>
          <xdr:cNvPr id="9" name="グループ化 8">
            <a:extLst>
              <a:ext uri="{FF2B5EF4-FFF2-40B4-BE49-F238E27FC236}">
                <a16:creationId xmlns:a16="http://schemas.microsoft.com/office/drawing/2014/main" id="{00000000-0008-0000-0F00-000009000000}"/>
              </a:ext>
            </a:extLst>
          </xdr:cNvPr>
          <xdr:cNvGrpSpPr/>
        </xdr:nvGrpSpPr>
        <xdr:grpSpPr>
          <a:xfrm>
            <a:off x="6732550" y="5487839"/>
            <a:ext cx="9384350" cy="5347591"/>
            <a:chOff x="6677027" y="5468131"/>
            <a:chExt cx="8919189" cy="4822100"/>
          </a:xfrm>
        </xdr:grpSpPr>
        <xdr:graphicFrame macro="">
          <xdr:nvGraphicFramePr>
            <xdr:cNvPr id="4" name="グラフ 1">
              <a:extLst>
                <a:ext uri="{FF2B5EF4-FFF2-40B4-BE49-F238E27FC236}">
                  <a16:creationId xmlns:a16="http://schemas.microsoft.com/office/drawing/2014/main" id="{00000000-0008-0000-0F00-000004000000}"/>
                </a:ext>
              </a:extLst>
            </xdr:cNvPr>
            <xdr:cNvGraphicFramePr>
              <a:graphicFrameLocks/>
            </xdr:cNvGraphicFramePr>
          </xdr:nvGraphicFramePr>
          <xdr:xfrm>
            <a:off x="6677027" y="5506907"/>
            <a:ext cx="8909273" cy="4783324"/>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8" name="直線コネクタ 7">
              <a:extLst>
                <a:ext uri="{FF2B5EF4-FFF2-40B4-BE49-F238E27FC236}">
                  <a16:creationId xmlns:a16="http://schemas.microsoft.com/office/drawing/2014/main" id="{00000000-0008-0000-0F00-000008000000}"/>
                </a:ext>
              </a:extLst>
            </xdr:cNvPr>
            <xdr:cNvCxnSpPr/>
          </xdr:nvCxnSpPr>
          <xdr:spPr>
            <a:xfrm>
              <a:off x="10741401" y="5468131"/>
              <a:ext cx="0" cy="4506023"/>
            </a:xfrm>
            <a:prstGeom prst="line">
              <a:avLst/>
            </a:prstGeom>
            <a:ln w="12700">
              <a:solidFill>
                <a:schemeClr val="bg1">
                  <a:lumMod val="75000"/>
                </a:schemeClr>
              </a:solidFill>
              <a:prstDash val="solid"/>
            </a:ln>
          </xdr:spPr>
          <xdr:style>
            <a:lnRef idx="1">
              <a:schemeClr val="accent1"/>
            </a:lnRef>
            <a:fillRef idx="0">
              <a:schemeClr val="accent1"/>
            </a:fillRef>
            <a:effectRef idx="0">
              <a:schemeClr val="accent1"/>
            </a:effectRef>
            <a:fontRef idx="minor">
              <a:schemeClr val="tx1"/>
            </a:fontRef>
          </xdr:style>
        </xdr:cxnSp>
        <xdr:sp macro="" textlink="">
          <xdr:nvSpPr>
            <xdr:cNvPr id="12" name="テキスト ボックス 4">
              <a:extLst>
                <a:ext uri="{FF2B5EF4-FFF2-40B4-BE49-F238E27FC236}">
                  <a16:creationId xmlns:a16="http://schemas.microsoft.com/office/drawing/2014/main" id="{00000000-0008-0000-0F00-00000C000000}"/>
                </a:ext>
              </a:extLst>
            </xdr:cNvPr>
            <xdr:cNvSpPr txBox="1"/>
          </xdr:nvSpPr>
          <xdr:spPr>
            <a:xfrm>
              <a:off x="14741416" y="8099102"/>
              <a:ext cx="625942" cy="1469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36000" bIns="36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1"/>
                  </a:solidFill>
                  <a:effectLst>
                    <a:glow rad="152400">
                      <a:schemeClr val="bg1"/>
                    </a:glow>
                  </a:effectLst>
                </a:rPr>
                <a:t>天草地域</a:t>
              </a:r>
            </a:p>
          </xdr:txBody>
        </xdr:sp>
        <xdr:sp macro="" textlink="">
          <xdr:nvSpPr>
            <xdr:cNvPr id="13" name="テキスト ボックス 8">
              <a:extLst>
                <a:ext uri="{FF2B5EF4-FFF2-40B4-BE49-F238E27FC236}">
                  <a16:creationId xmlns:a16="http://schemas.microsoft.com/office/drawing/2014/main" id="{00000000-0008-0000-0F00-00000D000000}"/>
                </a:ext>
              </a:extLst>
            </xdr:cNvPr>
            <xdr:cNvSpPr txBox="1"/>
          </xdr:nvSpPr>
          <xdr:spPr>
            <a:xfrm>
              <a:off x="14741416" y="7427754"/>
              <a:ext cx="588950" cy="1258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36000" bIns="36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tx1">
                      <a:lumMod val="50000"/>
                      <a:lumOff val="50000"/>
                    </a:schemeClr>
                  </a:solidFill>
                  <a:effectLst>
                    <a:glow rad="152400">
                      <a:schemeClr val="bg1"/>
                    </a:glow>
                  </a:effectLst>
                </a:rPr>
                <a:t>八代地域</a:t>
              </a:r>
            </a:p>
          </xdr:txBody>
        </xdr:sp>
        <xdr:sp macro="" textlink="">
          <xdr:nvSpPr>
            <xdr:cNvPr id="14" name="テキスト ボックス 9">
              <a:extLst>
                <a:ext uri="{FF2B5EF4-FFF2-40B4-BE49-F238E27FC236}">
                  <a16:creationId xmlns:a16="http://schemas.microsoft.com/office/drawing/2014/main" id="{00000000-0008-0000-0F00-00000E000000}"/>
                </a:ext>
              </a:extLst>
            </xdr:cNvPr>
            <xdr:cNvSpPr txBox="1"/>
          </xdr:nvSpPr>
          <xdr:spPr>
            <a:xfrm>
              <a:off x="14741416" y="7626803"/>
              <a:ext cx="624066" cy="996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36000" bIns="36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tx1">
                      <a:lumMod val="50000"/>
                      <a:lumOff val="50000"/>
                    </a:schemeClr>
                  </a:solidFill>
                  <a:effectLst>
                    <a:glow rad="152400">
                      <a:schemeClr val="bg1"/>
                    </a:glow>
                  </a:effectLst>
                </a:rPr>
                <a:t>菊池地域</a:t>
              </a:r>
            </a:p>
          </xdr:txBody>
        </xdr:sp>
        <xdr:sp macro="" textlink="">
          <xdr:nvSpPr>
            <xdr:cNvPr id="15" name="テキスト ボックス 10">
              <a:extLst>
                <a:ext uri="{FF2B5EF4-FFF2-40B4-BE49-F238E27FC236}">
                  <a16:creationId xmlns:a16="http://schemas.microsoft.com/office/drawing/2014/main" id="{00000000-0008-0000-0F00-00000F000000}"/>
                </a:ext>
              </a:extLst>
            </xdr:cNvPr>
            <xdr:cNvSpPr txBox="1"/>
          </xdr:nvSpPr>
          <xdr:spPr>
            <a:xfrm>
              <a:off x="14741416" y="7775517"/>
              <a:ext cx="854800" cy="1504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36000" bIns="36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tx1">
                      <a:lumMod val="50000"/>
                      <a:lumOff val="50000"/>
                    </a:schemeClr>
                  </a:solidFill>
                  <a:effectLst>
                    <a:glow rad="152400">
                      <a:schemeClr val="bg1"/>
                    </a:glow>
                  </a:effectLst>
                </a:rPr>
                <a:t>荒尾・玉名地域</a:t>
              </a:r>
            </a:p>
          </xdr:txBody>
        </xdr:sp>
        <xdr:sp macro="" textlink="">
          <xdr:nvSpPr>
            <xdr:cNvPr id="16" name="テキスト ボックス 11">
              <a:extLst>
                <a:ext uri="{FF2B5EF4-FFF2-40B4-BE49-F238E27FC236}">
                  <a16:creationId xmlns:a16="http://schemas.microsoft.com/office/drawing/2014/main" id="{00000000-0008-0000-0F00-000010000000}"/>
                </a:ext>
              </a:extLst>
            </xdr:cNvPr>
            <xdr:cNvSpPr txBox="1"/>
          </xdr:nvSpPr>
          <xdr:spPr>
            <a:xfrm>
              <a:off x="14741416" y="7926938"/>
              <a:ext cx="520149" cy="14661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36000" bIns="36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1"/>
                  </a:solidFill>
                  <a:effectLst>
                    <a:glow rad="152400">
                      <a:schemeClr val="bg1"/>
                    </a:glow>
                  </a:effectLst>
                </a:rPr>
                <a:t>山鹿市</a:t>
              </a:r>
            </a:p>
          </xdr:txBody>
        </xdr:sp>
        <xdr:sp macro="" textlink="">
          <xdr:nvSpPr>
            <xdr:cNvPr id="17" name="テキスト ボックス 12">
              <a:extLst>
                <a:ext uri="{FF2B5EF4-FFF2-40B4-BE49-F238E27FC236}">
                  <a16:creationId xmlns:a16="http://schemas.microsoft.com/office/drawing/2014/main" id="{00000000-0008-0000-0F00-000011000000}"/>
                </a:ext>
              </a:extLst>
            </xdr:cNvPr>
            <xdr:cNvSpPr txBox="1"/>
          </xdr:nvSpPr>
          <xdr:spPr>
            <a:xfrm>
              <a:off x="14741416" y="8501218"/>
              <a:ext cx="579836" cy="109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36000" bIns="36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1">
                      <a:lumMod val="75000"/>
                    </a:schemeClr>
                  </a:solidFill>
                  <a:effectLst>
                    <a:glow rad="152400">
                      <a:schemeClr val="bg1"/>
                    </a:glow>
                  </a:effectLst>
                </a:rPr>
                <a:t>阿蘇地域</a:t>
              </a:r>
            </a:p>
          </xdr:txBody>
        </xdr:sp>
        <xdr:sp macro="" textlink="">
          <xdr:nvSpPr>
            <xdr:cNvPr id="18" name="テキスト ボックス 13">
              <a:extLst>
                <a:ext uri="{FF2B5EF4-FFF2-40B4-BE49-F238E27FC236}">
                  <a16:creationId xmlns:a16="http://schemas.microsoft.com/office/drawing/2014/main" id="{00000000-0008-0000-0F00-000012000000}"/>
                </a:ext>
              </a:extLst>
            </xdr:cNvPr>
            <xdr:cNvSpPr txBox="1"/>
          </xdr:nvSpPr>
          <xdr:spPr>
            <a:xfrm>
              <a:off x="14741416" y="9298535"/>
              <a:ext cx="520865" cy="1435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0" tIns="36000" bIns="36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1">
                      <a:lumMod val="75000"/>
                    </a:schemeClr>
                  </a:solidFill>
                  <a:effectLst>
                    <a:glow rad="152400">
                      <a:schemeClr val="bg1"/>
                    </a:glow>
                  </a:effectLst>
                </a:rPr>
                <a:t>熊本市</a:t>
              </a:r>
            </a:p>
          </xdr:txBody>
        </xdr:sp>
        <xdr:sp macro="" textlink="">
          <xdr:nvSpPr>
            <xdr:cNvPr id="19" name="テキスト ボックス 3">
              <a:extLst>
                <a:ext uri="{FF2B5EF4-FFF2-40B4-BE49-F238E27FC236}">
                  <a16:creationId xmlns:a16="http://schemas.microsoft.com/office/drawing/2014/main" id="{00000000-0008-0000-0F00-000013000000}"/>
                </a:ext>
              </a:extLst>
            </xdr:cNvPr>
            <xdr:cNvSpPr txBox="1"/>
          </xdr:nvSpPr>
          <xdr:spPr>
            <a:xfrm>
              <a:off x="12833654" y="6359971"/>
              <a:ext cx="866567" cy="2268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rIns="216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2"/>
                  </a:solidFill>
                  <a:effectLst>
                    <a:glow rad="152400">
                      <a:schemeClr val="bg1"/>
                    </a:glow>
                  </a:effectLst>
                </a:rPr>
                <a:t>上益城地域</a:t>
              </a:r>
            </a:p>
          </xdr:txBody>
        </xdr:sp>
        <xdr:sp macro="" textlink="">
          <xdr:nvSpPr>
            <xdr:cNvPr id="20" name="テキスト ボックス 5">
              <a:extLst>
                <a:ext uri="{FF2B5EF4-FFF2-40B4-BE49-F238E27FC236}">
                  <a16:creationId xmlns:a16="http://schemas.microsoft.com/office/drawing/2014/main" id="{00000000-0008-0000-0F00-000014000000}"/>
                </a:ext>
              </a:extLst>
            </xdr:cNvPr>
            <xdr:cNvSpPr txBox="1"/>
          </xdr:nvSpPr>
          <xdr:spPr>
            <a:xfrm>
              <a:off x="12860059" y="6583145"/>
              <a:ext cx="677499" cy="1164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rIns="144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2"/>
                  </a:solidFill>
                  <a:effectLst>
                    <a:glow rad="152400">
                      <a:schemeClr val="bg1"/>
                    </a:glow>
                  </a:effectLst>
                </a:rPr>
                <a:t>宇城地域</a:t>
              </a:r>
            </a:p>
          </xdr:txBody>
        </xdr:sp>
        <xdr:sp macro="" textlink="">
          <xdr:nvSpPr>
            <xdr:cNvPr id="21" name="テキスト ボックス 6">
              <a:extLst>
                <a:ext uri="{FF2B5EF4-FFF2-40B4-BE49-F238E27FC236}">
                  <a16:creationId xmlns:a16="http://schemas.microsoft.com/office/drawing/2014/main" id="{00000000-0008-0000-0F00-000015000000}"/>
                </a:ext>
              </a:extLst>
            </xdr:cNvPr>
            <xdr:cNvSpPr txBox="1"/>
          </xdr:nvSpPr>
          <xdr:spPr>
            <a:xfrm>
              <a:off x="12825035" y="6722222"/>
              <a:ext cx="917935" cy="1189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rIns="144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2"/>
                  </a:solidFill>
                  <a:effectLst>
                    <a:glow rad="152400">
                      <a:schemeClr val="bg1"/>
                    </a:glow>
                  </a:effectLst>
                </a:rPr>
                <a:t>水俣・芦北地域</a:t>
              </a:r>
            </a:p>
          </xdr:txBody>
        </xdr:sp>
        <xdr:sp macro="" textlink="">
          <xdr:nvSpPr>
            <xdr:cNvPr id="22" name="テキスト ボックス 7">
              <a:extLst>
                <a:ext uri="{FF2B5EF4-FFF2-40B4-BE49-F238E27FC236}">
                  <a16:creationId xmlns:a16="http://schemas.microsoft.com/office/drawing/2014/main" id="{00000000-0008-0000-0F00-000016000000}"/>
                </a:ext>
              </a:extLst>
            </xdr:cNvPr>
            <xdr:cNvSpPr txBox="1"/>
          </xdr:nvSpPr>
          <xdr:spPr>
            <a:xfrm>
              <a:off x="12843687" y="6837368"/>
              <a:ext cx="882575" cy="1534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rIns="144000"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800" b="1">
                  <a:solidFill>
                    <a:schemeClr val="accent2"/>
                  </a:solidFill>
                  <a:effectLst>
                    <a:glow rad="152400">
                      <a:schemeClr val="bg1"/>
                    </a:glow>
                  </a:effectLst>
                </a:rPr>
                <a:t>人吉・球磨地域</a:t>
              </a:r>
            </a:p>
          </xdr:txBody>
        </xdr:sp>
        <xdr:cxnSp macro="">
          <xdr:nvCxnSpPr>
            <xdr:cNvPr id="23" name="直線コネクタ 22">
              <a:extLst>
                <a:ext uri="{FF2B5EF4-FFF2-40B4-BE49-F238E27FC236}">
                  <a16:creationId xmlns:a16="http://schemas.microsoft.com/office/drawing/2014/main" id="{00000000-0008-0000-0F00-000017000000}"/>
                </a:ext>
              </a:extLst>
            </xdr:cNvPr>
            <xdr:cNvCxnSpPr>
              <a:stCxn id="19" idx="1"/>
            </xdr:cNvCxnSpPr>
          </xdr:nvCxnSpPr>
          <xdr:spPr>
            <a:xfrm flipH="1">
              <a:off x="12656742" y="6473388"/>
              <a:ext cx="176912" cy="128872"/>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24" name="直線コネクタ 23">
              <a:extLst>
                <a:ext uri="{FF2B5EF4-FFF2-40B4-BE49-F238E27FC236}">
                  <a16:creationId xmlns:a16="http://schemas.microsoft.com/office/drawing/2014/main" id="{00000000-0008-0000-0F00-000018000000}"/>
                </a:ext>
              </a:extLst>
            </xdr:cNvPr>
            <xdr:cNvCxnSpPr>
              <a:stCxn id="22" idx="1"/>
            </xdr:cNvCxnSpPr>
          </xdr:nvCxnSpPr>
          <xdr:spPr>
            <a:xfrm flipH="1" flipV="1">
              <a:off x="12650024" y="6810706"/>
              <a:ext cx="193665" cy="103395"/>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5" name="矢印: 五方向 24">
              <a:extLst>
                <a:ext uri="{FF2B5EF4-FFF2-40B4-BE49-F238E27FC236}">
                  <a16:creationId xmlns:a16="http://schemas.microsoft.com/office/drawing/2014/main" id="{00000000-0008-0000-0F00-000019000000}"/>
                </a:ext>
              </a:extLst>
            </xdr:cNvPr>
            <xdr:cNvSpPr/>
          </xdr:nvSpPr>
          <xdr:spPr>
            <a:xfrm>
              <a:off x="10762565" y="5630195"/>
              <a:ext cx="4166715" cy="343493"/>
            </a:xfrm>
            <a:prstGeom prst="homePlate">
              <a:avLst/>
            </a:prstGeom>
            <a:solidFill>
              <a:schemeClr val="tx1">
                <a:lumMod val="65000"/>
                <a:lumOff val="3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solidFill>
                    <a:schemeClr val="bg1"/>
                  </a:solidFill>
                  <a:latin typeface="+mn-ea"/>
                  <a:ea typeface="+mn-ea"/>
                </a:rPr>
                <a:t>宿泊旅行統計調査</a:t>
              </a:r>
              <a:endParaRPr kumimoji="1" lang="en-US" altLang="ja-JP" sz="900" b="1">
                <a:solidFill>
                  <a:schemeClr val="bg1"/>
                </a:solidFill>
                <a:latin typeface="+mn-ea"/>
                <a:ea typeface="+mn-ea"/>
              </a:endParaRPr>
            </a:p>
          </xdr:txBody>
        </xdr:sp>
        <xdr:sp macro="" textlink="">
          <xdr:nvSpPr>
            <xdr:cNvPr id="26" name="矢印: 五方向 25">
              <a:extLst>
                <a:ext uri="{FF2B5EF4-FFF2-40B4-BE49-F238E27FC236}">
                  <a16:creationId xmlns:a16="http://schemas.microsoft.com/office/drawing/2014/main" id="{00000000-0008-0000-0F00-00001A000000}"/>
                </a:ext>
              </a:extLst>
            </xdr:cNvPr>
            <xdr:cNvSpPr/>
          </xdr:nvSpPr>
          <xdr:spPr>
            <a:xfrm>
              <a:off x="7277429" y="5621149"/>
              <a:ext cx="3460255" cy="363651"/>
            </a:xfrm>
            <a:prstGeom prst="homePlate">
              <a:avLst/>
            </a:prstGeom>
            <a:solidFill>
              <a:schemeClr val="bg1">
                <a:lumMod val="6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900" b="1"/>
                <a:t>各市町村で実施した調査結果を県で取りまとめ</a:t>
              </a:r>
            </a:p>
          </xdr:txBody>
        </xdr:sp>
      </xdr:grpSp>
      <xdr:grpSp>
        <xdr:nvGrpSpPr>
          <xdr:cNvPr id="27" name="グループ化 26">
            <a:extLst>
              <a:ext uri="{FF2B5EF4-FFF2-40B4-BE49-F238E27FC236}">
                <a16:creationId xmlns:a16="http://schemas.microsoft.com/office/drawing/2014/main" id="{00000000-0008-0000-0F00-00001B000000}"/>
              </a:ext>
            </a:extLst>
          </xdr:cNvPr>
          <xdr:cNvGrpSpPr/>
        </xdr:nvGrpSpPr>
        <xdr:grpSpPr>
          <a:xfrm>
            <a:off x="13024124" y="6788922"/>
            <a:ext cx="213920" cy="155613"/>
            <a:chOff x="13024124" y="6788922"/>
            <a:chExt cx="213920" cy="155613"/>
          </a:xfrm>
        </xdr:grpSpPr>
        <xdr:cxnSp macro="">
          <xdr:nvCxnSpPr>
            <xdr:cNvPr id="33" name="直線コネクタ 32">
              <a:extLst>
                <a:ext uri="{FF2B5EF4-FFF2-40B4-BE49-F238E27FC236}">
                  <a16:creationId xmlns:a16="http://schemas.microsoft.com/office/drawing/2014/main" id="{00000000-0008-0000-0F00-000021000000}"/>
                </a:ext>
              </a:extLst>
            </xdr:cNvPr>
            <xdr:cNvCxnSpPr>
              <a:stCxn id="21" idx="1"/>
            </xdr:cNvCxnSpPr>
          </xdr:nvCxnSpPr>
          <xdr:spPr>
            <a:xfrm flipH="1" flipV="1">
              <a:off x="13027861" y="6866288"/>
              <a:ext cx="173332" cy="78247"/>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34" name="直線コネクタ 33">
              <a:extLst>
                <a:ext uri="{FF2B5EF4-FFF2-40B4-BE49-F238E27FC236}">
                  <a16:creationId xmlns:a16="http://schemas.microsoft.com/office/drawing/2014/main" id="{00000000-0008-0000-0F00-000022000000}"/>
                </a:ext>
              </a:extLst>
            </xdr:cNvPr>
            <xdr:cNvCxnSpPr>
              <a:stCxn id="20" idx="1"/>
            </xdr:cNvCxnSpPr>
          </xdr:nvCxnSpPr>
          <xdr:spPr>
            <a:xfrm flipH="1">
              <a:off x="13024124" y="6788922"/>
              <a:ext cx="213920" cy="24548"/>
            </a:xfrm>
            <a:prstGeom prst="line">
              <a:avLst/>
            </a:prstGeom>
            <a:ln>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editAs="oneCell">
    <xdr:from>
      <xdr:col>24</xdr:col>
      <xdr:colOff>156135</xdr:colOff>
      <xdr:row>15</xdr:row>
      <xdr:rowOff>44823</xdr:rowOff>
    </xdr:from>
    <xdr:to>
      <xdr:col>34</xdr:col>
      <xdr:colOff>562002</xdr:colOff>
      <xdr:row>43</xdr:row>
      <xdr:rowOff>152773</xdr:rowOff>
    </xdr:to>
    <xdr:sp macro="" textlink="">
      <xdr:nvSpPr>
        <xdr:cNvPr id="11698" name="AutoShape 434">
          <a:extLst>
            <a:ext uri="{FF2B5EF4-FFF2-40B4-BE49-F238E27FC236}">
              <a16:creationId xmlns:a16="http://schemas.microsoft.com/office/drawing/2014/main" id="{EC2223E0-25E3-CE64-142E-AF8216BDA58F}"/>
            </a:ext>
          </a:extLst>
        </xdr:cNvPr>
        <xdr:cNvSpPr>
          <a:spLocks noChangeAspect="1" noChangeArrowheads="1"/>
        </xdr:cNvSpPr>
      </xdr:nvSpPr>
      <xdr:spPr bwMode="auto">
        <a:xfrm>
          <a:off x="12079194" y="2734235"/>
          <a:ext cx="9056808" cy="512818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165100</xdr:colOff>
      <xdr:row>0</xdr:row>
      <xdr:rowOff>158750</xdr:rowOff>
    </xdr:from>
    <xdr:to>
      <xdr:col>15</xdr:col>
      <xdr:colOff>50800</xdr:colOff>
      <xdr:row>46</xdr:row>
      <xdr:rowOff>6350</xdr:rowOff>
    </xdr:to>
    <xdr:sp macro="" textlink="">
      <xdr:nvSpPr>
        <xdr:cNvPr id="12131" name="AutoShape 867">
          <a:extLst>
            <a:ext uri="{FF2B5EF4-FFF2-40B4-BE49-F238E27FC236}">
              <a16:creationId xmlns:a16="http://schemas.microsoft.com/office/drawing/2014/main" id="{F1AF0F16-175E-DF8C-ABF5-717BEFB59F27}"/>
            </a:ext>
          </a:extLst>
        </xdr:cNvPr>
        <xdr:cNvSpPr>
          <a:spLocks noChangeAspect="1" noChangeArrowheads="1"/>
        </xdr:cNvSpPr>
      </xdr:nvSpPr>
      <xdr:spPr bwMode="auto">
        <a:xfrm>
          <a:off x="165100" y="158750"/>
          <a:ext cx="5080000" cy="80264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82083</xdr:colOff>
      <xdr:row>0</xdr:row>
      <xdr:rowOff>0</xdr:rowOff>
    </xdr:from>
    <xdr:to>
      <xdr:col>15</xdr:col>
      <xdr:colOff>65743</xdr:colOff>
      <xdr:row>50</xdr:row>
      <xdr:rowOff>78440</xdr:rowOff>
    </xdr:to>
    <xdr:pic>
      <xdr:nvPicPr>
        <xdr:cNvPr id="7" name="図 6">
          <a:extLst>
            <a:ext uri="{FF2B5EF4-FFF2-40B4-BE49-F238E27FC236}">
              <a16:creationId xmlns:a16="http://schemas.microsoft.com/office/drawing/2014/main" id="{DF33D3B0-9DD5-9AC1-AA44-AF38A0B1ED2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6200000">
          <a:off x="-1691013" y="2120478"/>
          <a:ext cx="9043146" cy="4802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2</xdr:col>
      <xdr:colOff>0</xdr:colOff>
      <xdr:row>6</xdr:row>
      <xdr:rowOff>1</xdr:rowOff>
    </xdr:from>
    <xdr:to>
      <xdr:col>8</xdr:col>
      <xdr:colOff>0</xdr:colOff>
      <xdr:row>24</xdr:row>
      <xdr:rowOff>1</xdr:rowOff>
    </xdr:to>
    <xdr:graphicFrame macro="">
      <xdr:nvGraphicFramePr>
        <xdr:cNvPr id="2" name="グラフ 1">
          <a:extLst>
            <a:ext uri="{FF2B5EF4-FFF2-40B4-BE49-F238E27FC236}">
              <a16:creationId xmlns:a16="http://schemas.microsoft.com/office/drawing/2014/main" id="{00000000-0008-0000-1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0</xdr:colOff>
      <xdr:row>31</xdr:row>
      <xdr:rowOff>1</xdr:rowOff>
    </xdr:from>
    <xdr:to>
      <xdr:col>8</xdr:col>
      <xdr:colOff>0</xdr:colOff>
      <xdr:row>49</xdr:row>
      <xdr:rowOff>1</xdr:rowOff>
    </xdr:to>
    <xdr:graphicFrame macro="">
      <xdr:nvGraphicFramePr>
        <xdr:cNvPr id="5" name="グラフ 4">
          <a:extLst>
            <a:ext uri="{FF2B5EF4-FFF2-40B4-BE49-F238E27FC236}">
              <a16:creationId xmlns:a16="http://schemas.microsoft.com/office/drawing/2014/main" id="{00000000-0008-0000-12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editAs="oneCell">
    <xdr:from>
      <xdr:col>6</xdr:col>
      <xdr:colOff>158750</xdr:colOff>
      <xdr:row>31</xdr:row>
      <xdr:rowOff>127000</xdr:rowOff>
    </xdr:from>
    <xdr:to>
      <xdr:col>7</xdr:col>
      <xdr:colOff>619125</xdr:colOff>
      <xdr:row>48</xdr:row>
      <xdr:rowOff>47625</xdr:rowOff>
    </xdr:to>
    <xdr:pic>
      <xdr:nvPicPr>
        <xdr:cNvPr id="2" name="図 1">
          <a:extLst>
            <a:ext uri="{FF2B5EF4-FFF2-40B4-BE49-F238E27FC236}">
              <a16:creationId xmlns:a16="http://schemas.microsoft.com/office/drawing/2014/main" id="{00000000-0008-0000-1300-000002000000}"/>
            </a:ext>
          </a:extLst>
        </xdr:cNvPr>
        <xdr:cNvPicPr>
          <a:picLocks noChangeAspect="1"/>
        </xdr:cNvPicPr>
      </xdr:nvPicPr>
      <xdr:blipFill rotWithShape="1">
        <a:blip xmlns:r="http://schemas.openxmlformats.org/officeDocument/2006/relationships" r:embed="rId1"/>
        <a:srcRect l="41122" t="43626" r="50091" b="16873"/>
        <a:stretch/>
      </xdr:blipFill>
      <xdr:spPr>
        <a:xfrm>
          <a:off x="4273550" y="5737225"/>
          <a:ext cx="1146175" cy="29972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0</xdr:colOff>
      <xdr:row>31</xdr:row>
      <xdr:rowOff>1</xdr:rowOff>
    </xdr:from>
    <xdr:to>
      <xdr:col>8</xdr:col>
      <xdr:colOff>0</xdr:colOff>
      <xdr:row>49</xdr:row>
      <xdr:rowOff>1</xdr:rowOff>
    </xdr:to>
    <xdr:graphicFrame macro="">
      <xdr:nvGraphicFramePr>
        <xdr:cNvPr id="3" name="グラフ 2">
          <a:extLst>
            <a:ext uri="{FF2B5EF4-FFF2-40B4-BE49-F238E27FC236}">
              <a16:creationId xmlns:a16="http://schemas.microsoft.com/office/drawing/2014/main" id="{00000000-0008-0000-1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4</xdr:row>
      <xdr:rowOff>95250</xdr:rowOff>
    </xdr:from>
    <xdr:to>
      <xdr:col>9</xdr:col>
      <xdr:colOff>0</xdr:colOff>
      <xdr:row>36</xdr:row>
      <xdr:rowOff>152400</xdr:rowOff>
    </xdr:to>
    <xdr:graphicFrame macro="">
      <xdr:nvGraphicFramePr>
        <xdr:cNvPr id="2" name="グラフ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568325</xdr:colOff>
      <xdr:row>10</xdr:row>
      <xdr:rowOff>0</xdr:rowOff>
    </xdr:from>
    <xdr:to>
      <xdr:col>8</xdr:col>
      <xdr:colOff>19050</xdr:colOff>
      <xdr:row>31</xdr:row>
      <xdr:rowOff>95250</xdr:rowOff>
    </xdr:to>
    <xdr:graphicFrame macro="">
      <xdr:nvGraphicFramePr>
        <xdr:cNvPr id="11" name="グラフ 10">
          <a:extLst>
            <a:ext uri="{FF2B5EF4-FFF2-40B4-BE49-F238E27FC236}">
              <a16:creationId xmlns:a16="http://schemas.microsoft.com/office/drawing/2014/main" id="{00000000-0008-0000-15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editAs="oneCell">
    <xdr:from>
      <xdr:col>5</xdr:col>
      <xdr:colOff>259772</xdr:colOff>
      <xdr:row>34</xdr:row>
      <xdr:rowOff>155865</xdr:rowOff>
    </xdr:from>
    <xdr:to>
      <xdr:col>7</xdr:col>
      <xdr:colOff>623455</xdr:colOff>
      <xdr:row>45</xdr:row>
      <xdr:rowOff>69273</xdr:rowOff>
    </xdr:to>
    <xdr:pic>
      <xdr:nvPicPr>
        <xdr:cNvPr id="2" name="図 1">
          <a:extLst>
            <a:ext uri="{FF2B5EF4-FFF2-40B4-BE49-F238E27FC236}">
              <a16:creationId xmlns:a16="http://schemas.microsoft.com/office/drawing/2014/main" id="{00000000-0008-0000-1600-000002000000}"/>
            </a:ext>
          </a:extLst>
        </xdr:cNvPr>
        <xdr:cNvPicPr>
          <a:picLocks noChangeAspect="1"/>
        </xdr:cNvPicPr>
      </xdr:nvPicPr>
      <xdr:blipFill rotWithShape="1">
        <a:blip xmlns:r="http://schemas.openxmlformats.org/officeDocument/2006/relationships" r:embed="rId1"/>
        <a:srcRect l="35675" t="18700" r="50880" b="56444"/>
        <a:stretch/>
      </xdr:blipFill>
      <xdr:spPr>
        <a:xfrm>
          <a:off x="3688772" y="6309015"/>
          <a:ext cx="1735282" cy="190413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oneCellAnchor>
    <xdr:from>
      <xdr:col>0</xdr:col>
      <xdr:colOff>3123</xdr:colOff>
      <xdr:row>13</xdr:row>
      <xdr:rowOff>133605</xdr:rowOff>
    </xdr:from>
    <xdr:ext cx="292388" cy="4260012"/>
    <xdr:sp macro="" textlink="">
      <xdr:nvSpPr>
        <xdr:cNvPr id="2" name="テキスト ボックス 1">
          <a:extLst>
            <a:ext uri="{FF2B5EF4-FFF2-40B4-BE49-F238E27FC236}">
              <a16:creationId xmlns:a16="http://schemas.microsoft.com/office/drawing/2014/main" id="{00000000-0008-0000-1900-000002000000}"/>
            </a:ext>
          </a:extLst>
        </xdr:cNvPr>
        <xdr:cNvSpPr txBox="1"/>
      </xdr:nvSpPr>
      <xdr:spPr>
        <a:xfrm rot="16200000">
          <a:off x="-1980689" y="4475988"/>
          <a:ext cx="4260012" cy="2923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1200" b="0">
              <a:latin typeface="+mj-ea"/>
              <a:ea typeface="+mj-ea"/>
            </a:rPr>
            <a:t>（</a:t>
          </a:r>
          <a:r>
            <a:rPr kumimoji="1" lang="en-US" altLang="ja-JP" sz="1200" b="0">
              <a:latin typeface="+mj-ea"/>
              <a:ea typeface="+mj-ea"/>
            </a:rPr>
            <a:t>2</a:t>
          </a:r>
          <a:r>
            <a:rPr kumimoji="1" lang="ja-JP" altLang="en-US" sz="1200" b="0">
              <a:latin typeface="+mj-ea"/>
              <a:ea typeface="+mj-ea"/>
            </a:rPr>
            <a:t>）　過去</a:t>
          </a:r>
          <a:r>
            <a:rPr kumimoji="1" lang="en-US" altLang="ja-JP" sz="1200" b="0">
              <a:latin typeface="+mj-ea"/>
              <a:ea typeface="+mj-ea"/>
            </a:rPr>
            <a:t>10</a:t>
          </a:r>
          <a:r>
            <a:rPr kumimoji="1" lang="ja-JP" altLang="en-US" sz="1200" b="0">
              <a:latin typeface="+mj-ea"/>
              <a:ea typeface="+mj-ea"/>
            </a:rPr>
            <a:t>年の国籍 （出身地） 別延べ外国人宿泊者数推移</a:t>
          </a:r>
        </a:p>
      </xdr:txBody>
    </xdr:sp>
    <xdr:clientData/>
  </xdr:oneCellAnchor>
  <xdr:twoCellAnchor>
    <xdr:from>
      <xdr:col>17</xdr:col>
      <xdr:colOff>567671</xdr:colOff>
      <xdr:row>16</xdr:row>
      <xdr:rowOff>73948</xdr:rowOff>
    </xdr:from>
    <xdr:to>
      <xdr:col>31</xdr:col>
      <xdr:colOff>21671</xdr:colOff>
      <xdr:row>44</xdr:row>
      <xdr:rowOff>93713</xdr:rowOff>
    </xdr:to>
    <xdr:grpSp>
      <xdr:nvGrpSpPr>
        <xdr:cNvPr id="3" name="グループ化 2">
          <a:extLst>
            <a:ext uri="{FF2B5EF4-FFF2-40B4-BE49-F238E27FC236}">
              <a16:creationId xmlns:a16="http://schemas.microsoft.com/office/drawing/2014/main" id="{00000000-0008-0000-1900-000003000000}"/>
            </a:ext>
          </a:extLst>
        </xdr:cNvPr>
        <xdr:cNvGrpSpPr/>
      </xdr:nvGrpSpPr>
      <xdr:grpSpPr>
        <a:xfrm>
          <a:off x="6720954" y="3132376"/>
          <a:ext cx="11940240" cy="5366798"/>
          <a:chOff x="7045137" y="2255662"/>
          <a:chExt cx="8863959" cy="5160127"/>
        </a:xfrm>
      </xdr:grpSpPr>
      <xdr:graphicFrame macro="">
        <xdr:nvGraphicFramePr>
          <xdr:cNvPr id="4" name="グラフ 1">
            <a:extLst>
              <a:ext uri="{FF2B5EF4-FFF2-40B4-BE49-F238E27FC236}">
                <a16:creationId xmlns:a16="http://schemas.microsoft.com/office/drawing/2014/main" id="{00000000-0008-0000-1900-000004000000}"/>
              </a:ext>
            </a:extLst>
          </xdr:cNvPr>
          <xdr:cNvGraphicFramePr>
            <a:graphicFrameLocks/>
          </xdr:cNvGraphicFramePr>
        </xdr:nvGraphicFramePr>
        <xdr:xfrm>
          <a:off x="7045137" y="2255662"/>
          <a:ext cx="8863959" cy="5160127"/>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テキスト ボックス 4">
            <a:extLst>
              <a:ext uri="{FF2B5EF4-FFF2-40B4-BE49-F238E27FC236}">
                <a16:creationId xmlns:a16="http://schemas.microsoft.com/office/drawing/2014/main" id="{00000000-0008-0000-1900-000005000000}"/>
              </a:ext>
            </a:extLst>
          </xdr:cNvPr>
          <xdr:cNvSpPr txBox="1"/>
        </xdr:nvSpPr>
        <xdr:spPr>
          <a:xfrm>
            <a:off x="13090857" y="5023728"/>
            <a:ext cx="415627"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solidFill>
                <a:effectLst>
                  <a:glow rad="152400">
                    <a:schemeClr val="bg1"/>
                  </a:glow>
                </a:effectLst>
              </a:rPr>
              <a:t>香港</a:t>
            </a:r>
          </a:p>
        </xdr:txBody>
      </xdr:sp>
      <xdr:sp macro="" textlink="">
        <xdr:nvSpPr>
          <xdr:cNvPr id="6" name="テキスト ボックス 5">
            <a:extLst>
              <a:ext uri="{FF2B5EF4-FFF2-40B4-BE49-F238E27FC236}">
                <a16:creationId xmlns:a16="http://schemas.microsoft.com/office/drawing/2014/main" id="{00000000-0008-0000-1900-000006000000}"/>
              </a:ext>
            </a:extLst>
          </xdr:cNvPr>
          <xdr:cNvSpPr txBox="1"/>
        </xdr:nvSpPr>
        <xdr:spPr>
          <a:xfrm>
            <a:off x="13090857" y="6466436"/>
            <a:ext cx="415627"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lumMod val="75000"/>
                  </a:schemeClr>
                </a:solidFill>
                <a:effectLst>
                  <a:glow rad="152400">
                    <a:schemeClr val="bg1"/>
                  </a:glow>
                </a:effectLst>
              </a:rPr>
              <a:t>韓国</a:t>
            </a:r>
          </a:p>
        </xdr:txBody>
      </xdr:sp>
      <xdr:sp macro="" textlink="">
        <xdr:nvSpPr>
          <xdr:cNvPr id="7" name="テキスト ボックス 6">
            <a:extLst>
              <a:ext uri="{FF2B5EF4-FFF2-40B4-BE49-F238E27FC236}">
                <a16:creationId xmlns:a16="http://schemas.microsoft.com/office/drawing/2014/main" id="{00000000-0008-0000-1900-000007000000}"/>
              </a:ext>
            </a:extLst>
          </xdr:cNvPr>
          <xdr:cNvSpPr txBox="1"/>
        </xdr:nvSpPr>
        <xdr:spPr>
          <a:xfrm>
            <a:off x="13101468" y="4331955"/>
            <a:ext cx="415627"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solidFill>
                <a:effectLst>
                  <a:glow rad="152400">
                    <a:schemeClr val="bg1"/>
                  </a:glow>
                </a:effectLst>
              </a:rPr>
              <a:t>台湾</a:t>
            </a:r>
          </a:p>
        </xdr:txBody>
      </xdr:sp>
      <xdr:sp macro="" textlink="">
        <xdr:nvSpPr>
          <xdr:cNvPr id="8" name="テキスト ボックス 7">
            <a:extLst>
              <a:ext uri="{FF2B5EF4-FFF2-40B4-BE49-F238E27FC236}">
                <a16:creationId xmlns:a16="http://schemas.microsoft.com/office/drawing/2014/main" id="{00000000-0008-0000-1900-000008000000}"/>
              </a:ext>
            </a:extLst>
          </xdr:cNvPr>
          <xdr:cNvSpPr txBox="1"/>
        </xdr:nvSpPr>
        <xdr:spPr>
          <a:xfrm>
            <a:off x="13090857" y="5578080"/>
            <a:ext cx="415627"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lumMod val="75000"/>
                  </a:schemeClr>
                </a:solidFill>
                <a:effectLst>
                  <a:glow rad="152400">
                    <a:schemeClr val="bg1"/>
                  </a:glow>
                </a:effectLst>
              </a:rPr>
              <a:t>中国</a:t>
            </a:r>
          </a:p>
        </xdr:txBody>
      </xdr:sp>
      <xdr:sp macro="" textlink="">
        <xdr:nvSpPr>
          <xdr:cNvPr id="9" name="テキスト ボックス 8">
            <a:extLst>
              <a:ext uri="{FF2B5EF4-FFF2-40B4-BE49-F238E27FC236}">
                <a16:creationId xmlns:a16="http://schemas.microsoft.com/office/drawing/2014/main" id="{00000000-0008-0000-1900-000009000000}"/>
              </a:ext>
            </a:extLst>
          </xdr:cNvPr>
          <xdr:cNvSpPr txBox="1"/>
        </xdr:nvSpPr>
        <xdr:spPr>
          <a:xfrm>
            <a:off x="13112080" y="3689219"/>
            <a:ext cx="612321" cy="2481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2"/>
                </a:solidFill>
                <a:effectLst>
                  <a:glow rad="152400">
                    <a:schemeClr val="bg1"/>
                  </a:glow>
                </a:effectLst>
              </a:rPr>
              <a:t>欧米豪露</a:t>
            </a:r>
          </a:p>
        </xdr:txBody>
      </xdr:sp>
      <xdr:sp macro="" textlink="">
        <xdr:nvSpPr>
          <xdr:cNvPr id="10" name="テキスト ボックス 9">
            <a:extLst>
              <a:ext uri="{FF2B5EF4-FFF2-40B4-BE49-F238E27FC236}">
                <a16:creationId xmlns:a16="http://schemas.microsoft.com/office/drawing/2014/main" id="{00000000-0008-0000-1900-00000A000000}"/>
              </a:ext>
            </a:extLst>
          </xdr:cNvPr>
          <xdr:cNvSpPr txBox="1"/>
        </xdr:nvSpPr>
        <xdr:spPr>
          <a:xfrm>
            <a:off x="13090857" y="3420047"/>
            <a:ext cx="1045452" cy="2481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6">
                    <a:lumMod val="75000"/>
                  </a:schemeClr>
                </a:solidFill>
                <a:effectLst>
                  <a:glow rad="152400">
                    <a:schemeClr val="bg1"/>
                  </a:glow>
                </a:effectLst>
              </a:rPr>
              <a:t>東南アジア・インド</a:t>
            </a:r>
          </a:p>
        </xdr:txBody>
      </xdr:sp>
      <xdr:sp macro="" textlink="">
        <xdr:nvSpPr>
          <xdr:cNvPr id="11" name="テキスト ボックス 10">
            <a:extLst>
              <a:ext uri="{FF2B5EF4-FFF2-40B4-BE49-F238E27FC236}">
                <a16:creationId xmlns:a16="http://schemas.microsoft.com/office/drawing/2014/main" id="{00000000-0008-0000-1900-00000B000000}"/>
              </a:ext>
            </a:extLst>
          </xdr:cNvPr>
          <xdr:cNvSpPr txBox="1"/>
        </xdr:nvSpPr>
        <xdr:spPr>
          <a:xfrm>
            <a:off x="13090857" y="3177240"/>
            <a:ext cx="518412" cy="2796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6">
                    <a:lumMod val="75000"/>
                  </a:schemeClr>
                </a:solidFill>
                <a:effectLst>
                  <a:glow rad="152400">
                    <a:schemeClr val="bg1"/>
                  </a:glow>
                </a:effectLst>
              </a:rPr>
              <a:t>その他</a:t>
            </a:r>
          </a:p>
        </xdr:txBody>
      </xdr:sp>
    </xdr:grpSp>
    <xdr:clientData/>
  </xdr:twoCellAnchor>
  <xdr:oneCellAnchor>
    <xdr:from>
      <xdr:col>14</xdr:col>
      <xdr:colOff>316637</xdr:colOff>
      <xdr:row>0</xdr:row>
      <xdr:rowOff>19047</xdr:rowOff>
    </xdr:from>
    <xdr:ext cx="1248185" cy="9179382"/>
    <xdr:sp macro="" textlink="">
      <xdr:nvSpPr>
        <xdr:cNvPr id="13" name="テキスト ボックス 12">
          <a:extLst>
            <a:ext uri="{FF2B5EF4-FFF2-40B4-BE49-F238E27FC236}">
              <a16:creationId xmlns:a16="http://schemas.microsoft.com/office/drawing/2014/main" id="{00000000-0008-0000-1900-00000D000000}"/>
            </a:ext>
          </a:extLst>
        </xdr:cNvPr>
        <xdr:cNvSpPr txBox="1"/>
      </xdr:nvSpPr>
      <xdr:spPr>
        <a:xfrm rot="16200000">
          <a:off x="1304039" y="3984645"/>
          <a:ext cx="9179382" cy="12481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国籍 （出身地） 別外国人延べ宿泊者数について</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観光庁「宿泊旅行統計調査」 による値。 国籍 （出身地） 別は、１０人以上の従業者数の施設が調査対象であるため、国籍 （出身地） 別の計と “外国人延べ宿泊客数” は一致しない。</a:t>
          </a:r>
          <a:endParaRPr kumimoji="1" lang="en-US" altLang="ja-JP"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ja-JP" sz="800">
              <a:solidFill>
                <a:schemeClr val="dk1"/>
              </a:solidFill>
              <a:effectLst/>
              <a:latin typeface="+mn-lt"/>
              <a:ea typeface="+mn-ea"/>
              <a:cs typeface="+mn-cs"/>
            </a:rPr>
            <a:t>＊欧米豪</a:t>
          </a:r>
          <a:r>
            <a:rPr kumimoji="1" lang="ja-JP" altLang="en-US" sz="800">
              <a:solidFill>
                <a:schemeClr val="dk1"/>
              </a:solidFill>
              <a:effectLst/>
              <a:latin typeface="+mn-lt"/>
              <a:ea typeface="+mn-ea"/>
              <a:cs typeface="+mn-cs"/>
            </a:rPr>
            <a:t>露</a:t>
          </a:r>
          <a:r>
            <a:rPr kumimoji="1" lang="ja-JP" altLang="ja-JP" sz="800">
              <a:solidFill>
                <a:schemeClr val="dk1"/>
              </a:solidFill>
              <a:effectLst/>
              <a:latin typeface="+mn-lt"/>
              <a:ea typeface="+mn-ea"/>
              <a:cs typeface="+mn-cs"/>
            </a:rPr>
            <a:t> ・・・ アメリカ、カナダ、イギリス、ドイツ、フランス、ロシア、オーストラリア、イタリア、スペイン　＊</a:t>
          </a:r>
          <a:r>
            <a:rPr kumimoji="1" lang="ja-JP" altLang="en-US" sz="800">
              <a:solidFill>
                <a:schemeClr val="dk1"/>
              </a:solidFill>
              <a:effectLst/>
              <a:latin typeface="+mn-lt"/>
              <a:ea typeface="+mn-ea"/>
              <a:cs typeface="+mn-cs"/>
            </a:rPr>
            <a:t>東南</a:t>
          </a:r>
          <a:r>
            <a:rPr kumimoji="1" lang="ja-JP" altLang="ja-JP" sz="800">
              <a:solidFill>
                <a:schemeClr val="dk1"/>
              </a:solidFill>
              <a:effectLst/>
              <a:latin typeface="+mn-lt"/>
              <a:ea typeface="+mn-ea"/>
              <a:cs typeface="+mn-cs"/>
            </a:rPr>
            <a:t>アジア</a:t>
          </a:r>
          <a:r>
            <a:rPr kumimoji="1" lang="ja-JP" altLang="en-US" sz="800">
              <a:solidFill>
                <a:schemeClr val="dk1"/>
              </a:solidFill>
              <a:effectLst/>
              <a:latin typeface="+mn-lt"/>
              <a:ea typeface="+mn-ea"/>
              <a:cs typeface="+mn-cs"/>
            </a:rPr>
            <a:t>・インド</a:t>
          </a:r>
          <a:r>
            <a:rPr kumimoji="1" lang="ja-JP" altLang="ja-JP" sz="800">
              <a:solidFill>
                <a:schemeClr val="dk1"/>
              </a:solidFill>
              <a:effectLst/>
              <a:latin typeface="+mn-lt"/>
              <a:ea typeface="+mn-ea"/>
              <a:cs typeface="+mn-cs"/>
            </a:rPr>
            <a:t> ・・・ シンガポール、タイ、マレーシア、インドネシア、ベトナム、フィリピン</a:t>
          </a:r>
          <a:r>
            <a:rPr kumimoji="1" lang="ja-JP" altLang="en-US" sz="800">
              <a:solidFill>
                <a:schemeClr val="dk1"/>
              </a:solidFill>
              <a:effectLst/>
              <a:latin typeface="+mn-lt"/>
              <a:ea typeface="+mn-ea"/>
              <a:cs typeface="+mn-cs"/>
            </a:rPr>
            <a:t>、インド</a:t>
          </a:r>
          <a:endParaRPr kumimoji="1" lang="en-US" altLang="ja-JP"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ja-JP" altLang="en-US" sz="800">
              <a:effectLst/>
            </a:rPr>
            <a:t>　（イタリア・スペインは平成</a:t>
          </a:r>
          <a:r>
            <a:rPr lang="en-US" altLang="ja-JP" sz="800">
              <a:effectLst/>
            </a:rPr>
            <a:t>26</a:t>
          </a:r>
          <a:r>
            <a:rPr lang="ja-JP" altLang="en-US" sz="800">
              <a:effectLst/>
            </a:rPr>
            <a:t>年まで「その他」に含まれる）（「その他」には国籍 （出身地）不詳を含む。）</a:t>
          </a:r>
          <a:endParaRPr lang="ja-JP" altLang="ja-JP" sz="800">
            <a:effectLst/>
          </a:endParaRPr>
        </a:p>
      </xdr:txBody>
    </xdr:sp>
    <xdr:clientData/>
  </xdr:oneCellAnchor>
  <xdr:twoCellAnchor editAs="oneCell">
    <xdr:from>
      <xdr:col>1</xdr:col>
      <xdr:colOff>292893</xdr:colOff>
      <xdr:row>0</xdr:row>
      <xdr:rowOff>0</xdr:rowOff>
    </xdr:from>
    <xdr:to>
      <xdr:col>14</xdr:col>
      <xdr:colOff>133350</xdr:colOff>
      <xdr:row>51</xdr:row>
      <xdr:rowOff>33112</xdr:rowOff>
    </xdr:to>
    <xdr:pic>
      <xdr:nvPicPr>
        <xdr:cNvPr id="14" name="図 13">
          <a:extLst>
            <a:ext uri="{FF2B5EF4-FFF2-40B4-BE49-F238E27FC236}">
              <a16:creationId xmlns:a16="http://schemas.microsoft.com/office/drawing/2014/main" id="{9851C332-A314-EDFB-2EDF-F8A064E498E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6200000">
          <a:off x="-1775110" y="2420428"/>
          <a:ext cx="9262837" cy="4421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oneCellAnchor>
    <xdr:from>
      <xdr:col>0</xdr:col>
      <xdr:colOff>3118</xdr:colOff>
      <xdr:row>13</xdr:row>
      <xdr:rowOff>133151</xdr:rowOff>
    </xdr:from>
    <xdr:ext cx="292388" cy="4260012"/>
    <xdr:sp macro="" textlink="">
      <xdr:nvSpPr>
        <xdr:cNvPr id="2" name="テキスト ボックス 1">
          <a:extLst>
            <a:ext uri="{FF2B5EF4-FFF2-40B4-BE49-F238E27FC236}">
              <a16:creationId xmlns:a16="http://schemas.microsoft.com/office/drawing/2014/main" id="{00000000-0008-0000-1A00-000002000000}"/>
            </a:ext>
          </a:extLst>
        </xdr:cNvPr>
        <xdr:cNvSpPr txBox="1"/>
      </xdr:nvSpPr>
      <xdr:spPr>
        <a:xfrm rot="16200000">
          <a:off x="-1980694" y="4447787"/>
          <a:ext cx="4260012" cy="2923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1200" b="0">
              <a:latin typeface="+mj-ea"/>
              <a:ea typeface="+mj-ea"/>
            </a:rPr>
            <a:t>（</a:t>
          </a:r>
          <a:r>
            <a:rPr kumimoji="1" lang="en-US" altLang="ja-JP" sz="1200" b="0">
              <a:latin typeface="+mj-ea"/>
              <a:ea typeface="+mj-ea"/>
            </a:rPr>
            <a:t>3</a:t>
          </a:r>
          <a:r>
            <a:rPr kumimoji="1" lang="ja-JP" altLang="en-US" sz="1200" b="0">
              <a:latin typeface="+mj-ea"/>
              <a:ea typeface="+mj-ea"/>
            </a:rPr>
            <a:t>）　過去</a:t>
          </a:r>
          <a:r>
            <a:rPr kumimoji="1" lang="en-US" altLang="ja-JP" sz="1200" b="0">
              <a:latin typeface="+mj-ea"/>
              <a:ea typeface="+mj-ea"/>
            </a:rPr>
            <a:t>10</a:t>
          </a:r>
          <a:r>
            <a:rPr kumimoji="1" lang="ja-JP" altLang="en-US" sz="1200" b="0">
              <a:latin typeface="+mj-ea"/>
              <a:ea typeface="+mj-ea"/>
            </a:rPr>
            <a:t>年の国籍 （出身地） 別外国人宿泊者構成比推移</a:t>
          </a:r>
        </a:p>
      </xdr:txBody>
    </xdr:sp>
    <xdr:clientData/>
  </xdr:oneCellAnchor>
  <xdr:twoCellAnchor>
    <xdr:from>
      <xdr:col>19</xdr:col>
      <xdr:colOff>578270</xdr:colOff>
      <xdr:row>22</xdr:row>
      <xdr:rowOff>44750</xdr:rowOff>
    </xdr:from>
    <xdr:to>
      <xdr:col>34</xdr:col>
      <xdr:colOff>111139</xdr:colOff>
      <xdr:row>50</xdr:row>
      <xdr:rowOff>127659</xdr:rowOff>
    </xdr:to>
    <xdr:grpSp>
      <xdr:nvGrpSpPr>
        <xdr:cNvPr id="15" name="グループ化 14">
          <a:extLst>
            <a:ext uri="{FF2B5EF4-FFF2-40B4-BE49-F238E27FC236}">
              <a16:creationId xmlns:a16="http://schemas.microsoft.com/office/drawing/2014/main" id="{00000000-0008-0000-1A00-00000F000000}"/>
            </a:ext>
          </a:extLst>
        </xdr:cNvPr>
        <xdr:cNvGrpSpPr/>
      </xdr:nvGrpSpPr>
      <xdr:grpSpPr>
        <a:xfrm>
          <a:off x="8488298" y="4246645"/>
          <a:ext cx="10130217" cy="5433821"/>
          <a:chOff x="6677025" y="4081294"/>
          <a:chExt cx="9365676" cy="4824404"/>
        </a:xfrm>
      </xdr:grpSpPr>
      <xdr:graphicFrame macro="">
        <xdr:nvGraphicFramePr>
          <xdr:cNvPr id="3" name="グラフ 1">
            <a:extLst>
              <a:ext uri="{FF2B5EF4-FFF2-40B4-BE49-F238E27FC236}">
                <a16:creationId xmlns:a16="http://schemas.microsoft.com/office/drawing/2014/main" id="{00000000-0008-0000-1A00-000003000000}"/>
              </a:ext>
            </a:extLst>
          </xdr:cNvPr>
          <xdr:cNvGraphicFramePr>
            <a:graphicFrameLocks/>
          </xdr:cNvGraphicFramePr>
        </xdr:nvGraphicFramePr>
        <xdr:xfrm>
          <a:off x="6677025" y="4081294"/>
          <a:ext cx="8783338" cy="4824404"/>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5" name="テキスト ボックス 4">
            <a:extLst>
              <a:ext uri="{FF2B5EF4-FFF2-40B4-BE49-F238E27FC236}">
                <a16:creationId xmlns:a16="http://schemas.microsoft.com/office/drawing/2014/main" id="{00000000-0008-0000-1A00-000005000000}"/>
              </a:ext>
            </a:extLst>
          </xdr:cNvPr>
          <xdr:cNvSpPr txBox="1"/>
        </xdr:nvSpPr>
        <xdr:spPr>
          <a:xfrm>
            <a:off x="15059627" y="6941773"/>
            <a:ext cx="41562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香港</a:t>
            </a:r>
          </a:p>
        </xdr:txBody>
      </xdr:sp>
      <xdr:sp macro="" textlink="">
        <xdr:nvSpPr>
          <xdr:cNvPr id="6" name="テキスト ボックス 5">
            <a:extLst>
              <a:ext uri="{FF2B5EF4-FFF2-40B4-BE49-F238E27FC236}">
                <a16:creationId xmlns:a16="http://schemas.microsoft.com/office/drawing/2014/main" id="{00000000-0008-0000-1A00-000006000000}"/>
              </a:ext>
            </a:extLst>
          </xdr:cNvPr>
          <xdr:cNvSpPr txBox="1"/>
        </xdr:nvSpPr>
        <xdr:spPr>
          <a:xfrm>
            <a:off x="15059627" y="7912419"/>
            <a:ext cx="41562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75000"/>
                  </a:schemeClr>
                </a:solidFill>
                <a:effectLst>
                  <a:glow rad="152400">
                    <a:schemeClr val="bg1"/>
                  </a:glow>
                </a:effectLst>
              </a:rPr>
              <a:t>韓国</a:t>
            </a:r>
          </a:p>
        </xdr:txBody>
      </xdr:sp>
      <xdr:sp macro="" textlink="">
        <xdr:nvSpPr>
          <xdr:cNvPr id="7" name="テキスト ボックス 6">
            <a:extLst>
              <a:ext uri="{FF2B5EF4-FFF2-40B4-BE49-F238E27FC236}">
                <a16:creationId xmlns:a16="http://schemas.microsoft.com/office/drawing/2014/main" id="{00000000-0008-0000-1A00-000007000000}"/>
              </a:ext>
            </a:extLst>
          </xdr:cNvPr>
          <xdr:cNvSpPr txBox="1"/>
        </xdr:nvSpPr>
        <xdr:spPr>
          <a:xfrm>
            <a:off x="15059627" y="6447273"/>
            <a:ext cx="41562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台湾</a:t>
            </a:r>
          </a:p>
        </xdr:txBody>
      </xdr:sp>
      <xdr:sp macro="" textlink="">
        <xdr:nvSpPr>
          <xdr:cNvPr id="8" name="テキスト ボックス 7">
            <a:extLst>
              <a:ext uri="{FF2B5EF4-FFF2-40B4-BE49-F238E27FC236}">
                <a16:creationId xmlns:a16="http://schemas.microsoft.com/office/drawing/2014/main" id="{00000000-0008-0000-1A00-000008000000}"/>
              </a:ext>
            </a:extLst>
          </xdr:cNvPr>
          <xdr:cNvSpPr txBox="1"/>
        </xdr:nvSpPr>
        <xdr:spPr>
          <a:xfrm>
            <a:off x="15059627" y="7224164"/>
            <a:ext cx="41562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75000"/>
                  </a:schemeClr>
                </a:solidFill>
                <a:effectLst>
                  <a:glow rad="152400">
                    <a:schemeClr val="bg1"/>
                  </a:glow>
                </a:effectLst>
              </a:rPr>
              <a:t>中国</a:t>
            </a:r>
          </a:p>
        </xdr:txBody>
      </xdr:sp>
      <xdr:sp macro="" textlink="">
        <xdr:nvSpPr>
          <xdr:cNvPr id="9" name="テキスト ボックス 8">
            <a:extLst>
              <a:ext uri="{FF2B5EF4-FFF2-40B4-BE49-F238E27FC236}">
                <a16:creationId xmlns:a16="http://schemas.microsoft.com/office/drawing/2014/main" id="{00000000-0008-0000-1A00-000009000000}"/>
              </a:ext>
            </a:extLst>
          </xdr:cNvPr>
          <xdr:cNvSpPr txBox="1"/>
        </xdr:nvSpPr>
        <xdr:spPr>
          <a:xfrm>
            <a:off x="15059627" y="5916193"/>
            <a:ext cx="53110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2"/>
                </a:solidFill>
                <a:effectLst>
                  <a:glow rad="152400">
                    <a:schemeClr val="bg1"/>
                  </a:glow>
                </a:effectLst>
              </a:rPr>
              <a:t>欧米豪露</a:t>
            </a:r>
          </a:p>
        </xdr:txBody>
      </xdr:sp>
      <xdr:sp macro="" textlink="">
        <xdr:nvSpPr>
          <xdr:cNvPr id="10" name="テキスト ボックス 9">
            <a:extLst>
              <a:ext uri="{FF2B5EF4-FFF2-40B4-BE49-F238E27FC236}">
                <a16:creationId xmlns:a16="http://schemas.microsoft.com/office/drawing/2014/main" id="{00000000-0008-0000-1A00-00000A000000}"/>
              </a:ext>
            </a:extLst>
          </xdr:cNvPr>
          <xdr:cNvSpPr txBox="1"/>
        </xdr:nvSpPr>
        <xdr:spPr>
          <a:xfrm>
            <a:off x="15059627" y="5093017"/>
            <a:ext cx="983074" cy="4961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pPr algn="ctr"/>
            <a:r>
              <a:rPr kumimoji="1" lang="ja-JP" altLang="en-US" sz="900" b="1">
                <a:solidFill>
                  <a:schemeClr val="accent6">
                    <a:lumMod val="75000"/>
                  </a:schemeClr>
                </a:solidFill>
                <a:effectLst>
                  <a:glow rad="152400">
                    <a:schemeClr val="bg1"/>
                  </a:glow>
                </a:effectLst>
              </a:rPr>
              <a:t>東南アジア・インド</a:t>
            </a:r>
          </a:p>
        </xdr:txBody>
      </xdr:sp>
      <xdr:sp macro="" textlink="">
        <xdr:nvSpPr>
          <xdr:cNvPr id="11" name="テキスト ボックス 10">
            <a:extLst>
              <a:ext uri="{FF2B5EF4-FFF2-40B4-BE49-F238E27FC236}">
                <a16:creationId xmlns:a16="http://schemas.microsoft.com/office/drawing/2014/main" id="{00000000-0008-0000-1A00-00000B000000}"/>
              </a:ext>
            </a:extLst>
          </xdr:cNvPr>
          <xdr:cNvSpPr txBox="1"/>
        </xdr:nvSpPr>
        <xdr:spPr>
          <a:xfrm>
            <a:off x="15059627" y="4451891"/>
            <a:ext cx="518412"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6">
                    <a:lumMod val="75000"/>
                  </a:schemeClr>
                </a:solidFill>
                <a:effectLst>
                  <a:glow rad="152400">
                    <a:schemeClr val="bg1"/>
                  </a:glow>
                </a:effectLst>
              </a:rPr>
              <a:t>その他</a:t>
            </a:r>
          </a:p>
        </xdr:txBody>
      </xdr:sp>
    </xdr:grpSp>
    <xdr:clientData/>
  </xdr:twoCellAnchor>
  <xdr:oneCellAnchor>
    <xdr:from>
      <xdr:col>15</xdr:col>
      <xdr:colOff>44825</xdr:colOff>
      <xdr:row>0</xdr:row>
      <xdr:rowOff>67235</xdr:rowOff>
    </xdr:from>
    <xdr:ext cx="1248185" cy="9058621"/>
    <xdr:sp macro="" textlink="">
      <xdr:nvSpPr>
        <xdr:cNvPr id="4" name="テキスト ボックス 3">
          <a:extLst>
            <a:ext uri="{FF2B5EF4-FFF2-40B4-BE49-F238E27FC236}">
              <a16:creationId xmlns:a16="http://schemas.microsoft.com/office/drawing/2014/main" id="{19F34D10-250D-4D77-B464-175AA9A225BC}"/>
            </a:ext>
          </a:extLst>
        </xdr:cNvPr>
        <xdr:cNvSpPr txBox="1"/>
      </xdr:nvSpPr>
      <xdr:spPr>
        <a:xfrm rot="16200000">
          <a:off x="1446393" y="3972453"/>
          <a:ext cx="9058621" cy="12481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補足 ： 国籍 （出身地） 別外国人延べ宿泊者数について</a:t>
          </a:r>
          <a:r>
            <a:rPr kumimoji="1" lang="en-US" altLang="ja-JP" sz="800">
              <a:solidFill>
                <a:sysClr val="windowText" lastClr="000000"/>
              </a:solidFill>
              <a:latin typeface="+mn-ea"/>
              <a:ea typeface="+mn-ea"/>
            </a:rPr>
            <a:t>〉</a:t>
          </a:r>
          <a:r>
            <a:rPr kumimoji="1" lang="ja-JP" altLang="en-US" sz="800">
              <a:solidFill>
                <a:sysClr val="windowText" lastClr="000000"/>
              </a:solidFill>
              <a:latin typeface="+mn-ea"/>
              <a:ea typeface="+mn-ea"/>
            </a:rPr>
            <a:t>　</a:t>
          </a:r>
          <a:endParaRPr kumimoji="1" lang="en-US" altLang="ja-JP" sz="800">
            <a:solidFill>
              <a:sysClr val="windowText" lastClr="000000"/>
            </a:solidFill>
            <a:latin typeface="+mn-ea"/>
            <a:ea typeface="+mn-ea"/>
          </a:endParaRPr>
        </a:p>
        <a:p>
          <a:r>
            <a:rPr kumimoji="1" lang="ja-JP" altLang="en-US" sz="800">
              <a:solidFill>
                <a:sysClr val="windowText" lastClr="000000"/>
              </a:solidFill>
              <a:latin typeface="+mn-ea"/>
              <a:ea typeface="+mn-ea"/>
            </a:rPr>
            <a:t>　　　観光庁「宿泊旅行統計調査」 による値。 国籍 （出身地） 別は、１０人以上の従業者数の施設が調査対象であるため、国籍 （出身地） 別の計と “外国人延べ宿泊者数” は一致しない。</a:t>
          </a:r>
          <a:endParaRPr kumimoji="1" lang="en-US" altLang="ja-JP"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1" lang="ja-JP" altLang="ja-JP" sz="800">
              <a:solidFill>
                <a:schemeClr val="dk1"/>
              </a:solidFill>
              <a:effectLst/>
              <a:latin typeface="+mn-lt"/>
              <a:ea typeface="+mn-ea"/>
              <a:cs typeface="+mn-cs"/>
            </a:rPr>
            <a:t>＊欧米豪</a:t>
          </a:r>
          <a:r>
            <a:rPr kumimoji="1" lang="ja-JP" altLang="en-US" sz="800">
              <a:solidFill>
                <a:schemeClr val="dk1"/>
              </a:solidFill>
              <a:effectLst/>
              <a:latin typeface="+mn-lt"/>
              <a:ea typeface="+mn-ea"/>
              <a:cs typeface="+mn-cs"/>
            </a:rPr>
            <a:t>露</a:t>
          </a:r>
          <a:r>
            <a:rPr kumimoji="1" lang="ja-JP" altLang="ja-JP" sz="800">
              <a:solidFill>
                <a:schemeClr val="dk1"/>
              </a:solidFill>
              <a:effectLst/>
              <a:latin typeface="+mn-lt"/>
              <a:ea typeface="+mn-ea"/>
              <a:cs typeface="+mn-cs"/>
            </a:rPr>
            <a:t> ・・・ アメリカ、カナダ、イギリス、ドイツ、フランス、ロシア、オーストラリア、イタリア、スペイン　＊</a:t>
          </a:r>
          <a:r>
            <a:rPr kumimoji="1" lang="ja-JP" altLang="en-US" sz="800">
              <a:solidFill>
                <a:schemeClr val="dk1"/>
              </a:solidFill>
              <a:effectLst/>
              <a:latin typeface="+mn-lt"/>
              <a:ea typeface="+mn-ea"/>
              <a:cs typeface="+mn-cs"/>
            </a:rPr>
            <a:t>東南</a:t>
          </a:r>
          <a:r>
            <a:rPr kumimoji="1" lang="ja-JP" altLang="ja-JP" sz="800">
              <a:solidFill>
                <a:schemeClr val="dk1"/>
              </a:solidFill>
              <a:effectLst/>
              <a:latin typeface="+mn-lt"/>
              <a:ea typeface="+mn-ea"/>
              <a:cs typeface="+mn-cs"/>
            </a:rPr>
            <a:t>アジア</a:t>
          </a:r>
          <a:r>
            <a:rPr kumimoji="1" lang="ja-JP" altLang="en-US" sz="800">
              <a:solidFill>
                <a:schemeClr val="dk1"/>
              </a:solidFill>
              <a:effectLst/>
              <a:latin typeface="+mn-lt"/>
              <a:ea typeface="+mn-ea"/>
              <a:cs typeface="+mn-cs"/>
            </a:rPr>
            <a:t>・インド</a:t>
          </a:r>
          <a:r>
            <a:rPr kumimoji="1" lang="ja-JP" altLang="ja-JP" sz="800">
              <a:solidFill>
                <a:schemeClr val="dk1"/>
              </a:solidFill>
              <a:effectLst/>
              <a:latin typeface="+mn-lt"/>
              <a:ea typeface="+mn-ea"/>
              <a:cs typeface="+mn-cs"/>
            </a:rPr>
            <a:t> ・・・ シンガポール、タイ、マレーシア、インドネシア、ベトナム、フィリピン</a:t>
          </a:r>
          <a:r>
            <a:rPr kumimoji="1" lang="ja-JP" altLang="en-US" sz="800">
              <a:solidFill>
                <a:schemeClr val="dk1"/>
              </a:solidFill>
              <a:effectLst/>
              <a:latin typeface="+mn-lt"/>
              <a:ea typeface="+mn-ea"/>
              <a:cs typeface="+mn-cs"/>
            </a:rPr>
            <a:t>、インド</a:t>
          </a:r>
          <a:endParaRPr kumimoji="1" lang="en-US" altLang="ja-JP"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ja-JP" altLang="en-US" sz="800">
              <a:effectLst/>
            </a:rPr>
            <a:t>　（イタリア・スペインは平成</a:t>
          </a:r>
          <a:r>
            <a:rPr lang="en-US" altLang="ja-JP" sz="800">
              <a:effectLst/>
            </a:rPr>
            <a:t>26</a:t>
          </a:r>
          <a:r>
            <a:rPr lang="ja-JP" altLang="en-US" sz="800">
              <a:effectLst/>
            </a:rPr>
            <a:t>年まで「その他」に含まれる）（「その他」には国籍 （出身地）不詳を含む。）</a:t>
          </a:r>
          <a:endParaRPr lang="ja-JP" altLang="ja-JP" sz="800">
            <a:effectLst/>
          </a:endParaRPr>
        </a:p>
      </xdr:txBody>
    </xdr:sp>
    <xdr:clientData/>
  </xdr:oneCellAnchor>
  <xdr:twoCellAnchor editAs="oneCell">
    <xdr:from>
      <xdr:col>1</xdr:col>
      <xdr:colOff>90490</xdr:colOff>
      <xdr:row>0</xdr:row>
      <xdr:rowOff>0</xdr:rowOff>
    </xdr:from>
    <xdr:to>
      <xdr:col>14</xdr:col>
      <xdr:colOff>259075</xdr:colOff>
      <xdr:row>50</xdr:row>
      <xdr:rowOff>100855</xdr:rowOff>
    </xdr:to>
    <xdr:pic>
      <xdr:nvPicPr>
        <xdr:cNvPr id="13" name="図 12">
          <a:extLst>
            <a:ext uri="{FF2B5EF4-FFF2-40B4-BE49-F238E27FC236}">
              <a16:creationId xmlns:a16="http://schemas.microsoft.com/office/drawing/2014/main" id="{0C944AE5-196C-E53C-0B8E-DEC86CB14C2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6200000">
          <a:off x="-1752631" y="2190503"/>
          <a:ext cx="9065561" cy="4684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17</xdr:col>
      <xdr:colOff>609188</xdr:colOff>
      <xdr:row>22</xdr:row>
      <xdr:rowOff>13608</xdr:rowOff>
    </xdr:from>
    <xdr:to>
      <xdr:col>29</xdr:col>
      <xdr:colOff>610913</xdr:colOff>
      <xdr:row>50</xdr:row>
      <xdr:rowOff>100228</xdr:rowOff>
    </xdr:to>
    <xdr:grpSp>
      <xdr:nvGrpSpPr>
        <xdr:cNvPr id="3" name="グループ化 2">
          <a:extLst>
            <a:ext uri="{FF2B5EF4-FFF2-40B4-BE49-F238E27FC236}">
              <a16:creationId xmlns:a16="http://schemas.microsoft.com/office/drawing/2014/main" id="{00000000-0008-0000-1D00-000003000000}"/>
            </a:ext>
          </a:extLst>
        </xdr:cNvPr>
        <xdr:cNvGrpSpPr/>
      </xdr:nvGrpSpPr>
      <xdr:grpSpPr>
        <a:xfrm>
          <a:off x="6764544" y="4213565"/>
          <a:ext cx="9294917" cy="5437598"/>
          <a:chOff x="6419274" y="3967024"/>
          <a:chExt cx="9220038" cy="4680000"/>
        </a:xfrm>
      </xdr:grpSpPr>
      <xdr:graphicFrame macro="">
        <xdr:nvGraphicFramePr>
          <xdr:cNvPr id="4" name="グラフ 1">
            <a:extLst>
              <a:ext uri="{FF2B5EF4-FFF2-40B4-BE49-F238E27FC236}">
                <a16:creationId xmlns:a16="http://schemas.microsoft.com/office/drawing/2014/main" id="{00000000-0008-0000-1D00-000004000000}"/>
              </a:ext>
            </a:extLst>
          </xdr:cNvPr>
          <xdr:cNvGraphicFramePr>
            <a:graphicFrameLocks/>
          </xdr:cNvGraphicFramePr>
        </xdr:nvGraphicFramePr>
        <xdr:xfrm>
          <a:off x="6419274" y="3967024"/>
          <a:ext cx="9180000" cy="46800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6" name="テキスト ボックス 4">
            <a:extLst>
              <a:ext uri="{FF2B5EF4-FFF2-40B4-BE49-F238E27FC236}">
                <a16:creationId xmlns:a16="http://schemas.microsoft.com/office/drawing/2014/main" id="{00000000-0008-0000-1D00-000006000000}"/>
              </a:ext>
            </a:extLst>
          </xdr:cNvPr>
          <xdr:cNvSpPr txBox="1"/>
        </xdr:nvSpPr>
        <xdr:spPr>
          <a:xfrm>
            <a:off x="14632545" y="7272347"/>
            <a:ext cx="705139"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1"/>
                </a:solidFill>
                <a:effectLst>
                  <a:glow rad="152400">
                    <a:schemeClr val="bg1"/>
                  </a:glow>
                </a:effectLst>
              </a:rPr>
              <a:t>天草地域</a:t>
            </a:r>
          </a:p>
        </xdr:txBody>
      </xdr:sp>
      <xdr:sp macro="" textlink="">
        <xdr:nvSpPr>
          <xdr:cNvPr id="7" name="テキスト ボックス 8">
            <a:extLst>
              <a:ext uri="{FF2B5EF4-FFF2-40B4-BE49-F238E27FC236}">
                <a16:creationId xmlns:a16="http://schemas.microsoft.com/office/drawing/2014/main" id="{00000000-0008-0000-1D00-000007000000}"/>
              </a:ext>
            </a:extLst>
          </xdr:cNvPr>
          <xdr:cNvSpPr txBox="1"/>
        </xdr:nvSpPr>
        <xdr:spPr>
          <a:xfrm>
            <a:off x="14599938" y="6079220"/>
            <a:ext cx="749811"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tx1">
                    <a:lumMod val="50000"/>
                    <a:lumOff val="50000"/>
                  </a:schemeClr>
                </a:solidFill>
                <a:effectLst>
                  <a:glow rad="152400">
                    <a:schemeClr val="bg1"/>
                  </a:glow>
                </a:effectLst>
              </a:rPr>
              <a:t>八代地域</a:t>
            </a:r>
          </a:p>
        </xdr:txBody>
      </xdr:sp>
      <xdr:sp macro="" textlink="">
        <xdr:nvSpPr>
          <xdr:cNvPr id="8" name="テキスト ボックス 9">
            <a:extLst>
              <a:ext uri="{FF2B5EF4-FFF2-40B4-BE49-F238E27FC236}">
                <a16:creationId xmlns:a16="http://schemas.microsoft.com/office/drawing/2014/main" id="{00000000-0008-0000-1D00-000008000000}"/>
              </a:ext>
            </a:extLst>
          </xdr:cNvPr>
          <xdr:cNvSpPr txBox="1"/>
        </xdr:nvSpPr>
        <xdr:spPr>
          <a:xfrm>
            <a:off x="14606696" y="6361967"/>
            <a:ext cx="758745"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tx1">
                    <a:lumMod val="50000"/>
                    <a:lumOff val="50000"/>
                  </a:schemeClr>
                </a:solidFill>
                <a:effectLst>
                  <a:glow rad="152400">
                    <a:schemeClr val="bg1"/>
                  </a:glow>
                </a:effectLst>
              </a:rPr>
              <a:t>菊池地域</a:t>
            </a:r>
          </a:p>
        </xdr:txBody>
      </xdr:sp>
      <xdr:sp macro="" textlink="">
        <xdr:nvSpPr>
          <xdr:cNvPr id="9" name="テキスト ボックス 10">
            <a:extLst>
              <a:ext uri="{FF2B5EF4-FFF2-40B4-BE49-F238E27FC236}">
                <a16:creationId xmlns:a16="http://schemas.microsoft.com/office/drawing/2014/main" id="{00000000-0008-0000-1D00-000009000000}"/>
              </a:ext>
            </a:extLst>
          </xdr:cNvPr>
          <xdr:cNvSpPr txBox="1"/>
        </xdr:nvSpPr>
        <xdr:spPr>
          <a:xfrm>
            <a:off x="14627803" y="6804577"/>
            <a:ext cx="1011509"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tx1">
                    <a:lumMod val="50000"/>
                    <a:lumOff val="50000"/>
                  </a:schemeClr>
                </a:solidFill>
                <a:effectLst>
                  <a:glow rad="152400">
                    <a:schemeClr val="bg1"/>
                  </a:glow>
                </a:effectLst>
              </a:rPr>
              <a:t>荒尾・玉名地域</a:t>
            </a:r>
          </a:p>
        </xdr:txBody>
      </xdr:sp>
      <xdr:sp macro="" textlink="">
        <xdr:nvSpPr>
          <xdr:cNvPr id="10" name="テキスト ボックス 11">
            <a:extLst>
              <a:ext uri="{FF2B5EF4-FFF2-40B4-BE49-F238E27FC236}">
                <a16:creationId xmlns:a16="http://schemas.microsoft.com/office/drawing/2014/main" id="{00000000-0008-0000-1D00-00000A000000}"/>
              </a:ext>
            </a:extLst>
          </xdr:cNvPr>
          <xdr:cNvSpPr txBox="1"/>
        </xdr:nvSpPr>
        <xdr:spPr>
          <a:xfrm>
            <a:off x="14621294" y="7064055"/>
            <a:ext cx="615796"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1"/>
                </a:solidFill>
                <a:effectLst>
                  <a:glow rad="152400">
                    <a:schemeClr val="bg1"/>
                  </a:glow>
                </a:effectLst>
              </a:rPr>
              <a:t>山鹿市</a:t>
            </a:r>
          </a:p>
        </xdr:txBody>
      </xdr:sp>
      <xdr:sp macro="" textlink="">
        <xdr:nvSpPr>
          <xdr:cNvPr id="11" name="テキスト ボックス 12">
            <a:extLst>
              <a:ext uri="{FF2B5EF4-FFF2-40B4-BE49-F238E27FC236}">
                <a16:creationId xmlns:a16="http://schemas.microsoft.com/office/drawing/2014/main" id="{00000000-0008-0000-1D00-00000B000000}"/>
              </a:ext>
            </a:extLst>
          </xdr:cNvPr>
          <xdr:cNvSpPr txBox="1"/>
        </xdr:nvSpPr>
        <xdr:spPr>
          <a:xfrm>
            <a:off x="14665963" y="7674155"/>
            <a:ext cx="720531"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1">
                    <a:lumMod val="75000"/>
                  </a:schemeClr>
                </a:solidFill>
                <a:effectLst>
                  <a:glow rad="152400">
                    <a:schemeClr val="bg1"/>
                  </a:glow>
                </a:effectLst>
              </a:rPr>
              <a:t>阿蘇地域</a:t>
            </a:r>
          </a:p>
        </xdr:txBody>
      </xdr:sp>
      <xdr:sp macro="" textlink="">
        <xdr:nvSpPr>
          <xdr:cNvPr id="12" name="テキスト ボックス 13">
            <a:extLst>
              <a:ext uri="{FF2B5EF4-FFF2-40B4-BE49-F238E27FC236}">
                <a16:creationId xmlns:a16="http://schemas.microsoft.com/office/drawing/2014/main" id="{00000000-0008-0000-1D00-00000C000000}"/>
              </a:ext>
            </a:extLst>
          </xdr:cNvPr>
          <xdr:cNvSpPr txBox="1"/>
        </xdr:nvSpPr>
        <xdr:spPr>
          <a:xfrm>
            <a:off x="14671037" y="8137211"/>
            <a:ext cx="676564"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1">
                    <a:lumMod val="75000"/>
                  </a:schemeClr>
                </a:solidFill>
                <a:effectLst>
                  <a:glow rad="152400">
                    <a:schemeClr val="bg1"/>
                  </a:glow>
                </a:effectLst>
              </a:rPr>
              <a:t>熊本市</a:t>
            </a:r>
          </a:p>
        </xdr:txBody>
      </xdr:sp>
      <xdr:sp macro="" textlink="">
        <xdr:nvSpPr>
          <xdr:cNvPr id="13" name="テキスト ボックス 3">
            <a:extLst>
              <a:ext uri="{FF2B5EF4-FFF2-40B4-BE49-F238E27FC236}">
                <a16:creationId xmlns:a16="http://schemas.microsoft.com/office/drawing/2014/main" id="{00000000-0008-0000-1D00-00000D000000}"/>
              </a:ext>
            </a:extLst>
          </xdr:cNvPr>
          <xdr:cNvSpPr txBox="1"/>
        </xdr:nvSpPr>
        <xdr:spPr>
          <a:xfrm>
            <a:off x="14589221" y="5470396"/>
            <a:ext cx="870720"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2"/>
                </a:solidFill>
                <a:effectLst>
                  <a:glow rad="152400">
                    <a:schemeClr val="bg1"/>
                  </a:glow>
                </a:effectLst>
              </a:rPr>
              <a:t>上益城地域</a:t>
            </a:r>
          </a:p>
        </xdr:txBody>
      </xdr:sp>
      <xdr:sp macro="" textlink="">
        <xdr:nvSpPr>
          <xdr:cNvPr id="14" name="テキスト ボックス 5">
            <a:extLst>
              <a:ext uri="{FF2B5EF4-FFF2-40B4-BE49-F238E27FC236}">
                <a16:creationId xmlns:a16="http://schemas.microsoft.com/office/drawing/2014/main" id="{00000000-0008-0000-1D00-00000E000000}"/>
              </a:ext>
            </a:extLst>
          </xdr:cNvPr>
          <xdr:cNvSpPr txBox="1"/>
        </xdr:nvSpPr>
        <xdr:spPr>
          <a:xfrm>
            <a:off x="14604141" y="5664909"/>
            <a:ext cx="752385" cy="1685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2"/>
                </a:solidFill>
                <a:effectLst>
                  <a:glow rad="152400">
                    <a:schemeClr val="bg1"/>
                  </a:glow>
                </a:effectLst>
              </a:rPr>
              <a:t>宇城地域</a:t>
            </a:r>
          </a:p>
        </xdr:txBody>
      </xdr:sp>
      <xdr:sp macro="" textlink="">
        <xdr:nvSpPr>
          <xdr:cNvPr id="15" name="テキスト ボックス 6">
            <a:extLst>
              <a:ext uri="{FF2B5EF4-FFF2-40B4-BE49-F238E27FC236}">
                <a16:creationId xmlns:a16="http://schemas.microsoft.com/office/drawing/2014/main" id="{00000000-0008-0000-1D00-00000F000000}"/>
              </a:ext>
            </a:extLst>
          </xdr:cNvPr>
          <xdr:cNvSpPr txBox="1"/>
        </xdr:nvSpPr>
        <xdr:spPr>
          <a:xfrm>
            <a:off x="14621733" y="5791347"/>
            <a:ext cx="994612"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2"/>
                </a:solidFill>
                <a:effectLst>
                  <a:glow rad="152400">
                    <a:schemeClr val="bg1"/>
                  </a:glow>
                </a:effectLst>
              </a:rPr>
              <a:t>水俣・芦北地域</a:t>
            </a:r>
          </a:p>
        </xdr:txBody>
      </xdr:sp>
      <xdr:sp macro="" textlink="">
        <xdr:nvSpPr>
          <xdr:cNvPr id="16" name="テキスト ボックス 7">
            <a:extLst>
              <a:ext uri="{FF2B5EF4-FFF2-40B4-BE49-F238E27FC236}">
                <a16:creationId xmlns:a16="http://schemas.microsoft.com/office/drawing/2014/main" id="{00000000-0008-0000-1D00-000010000000}"/>
              </a:ext>
            </a:extLst>
          </xdr:cNvPr>
          <xdr:cNvSpPr txBox="1"/>
        </xdr:nvSpPr>
        <xdr:spPr>
          <a:xfrm>
            <a:off x="14623654" y="5929954"/>
            <a:ext cx="995472"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900" b="1">
                <a:solidFill>
                  <a:schemeClr val="accent2"/>
                </a:solidFill>
                <a:effectLst>
                  <a:glow rad="152400">
                    <a:schemeClr val="bg1"/>
                  </a:glow>
                </a:effectLst>
              </a:rPr>
              <a:t>人吉・球磨地域</a:t>
            </a:r>
          </a:p>
        </xdr:txBody>
      </xdr:sp>
    </xdr:grpSp>
    <xdr:clientData/>
  </xdr:twoCellAnchor>
  <xdr:twoCellAnchor editAs="oneCell">
    <xdr:from>
      <xdr:col>0</xdr:col>
      <xdr:colOff>345988</xdr:colOff>
      <xdr:row>1</xdr:row>
      <xdr:rowOff>78443</xdr:rowOff>
    </xdr:from>
    <xdr:to>
      <xdr:col>15</xdr:col>
      <xdr:colOff>10433</xdr:colOff>
      <xdr:row>49</xdr:row>
      <xdr:rowOff>67239</xdr:rowOff>
    </xdr:to>
    <xdr:pic>
      <xdr:nvPicPr>
        <xdr:cNvPr id="17" name="図 16">
          <a:extLst>
            <a:ext uri="{FF2B5EF4-FFF2-40B4-BE49-F238E27FC236}">
              <a16:creationId xmlns:a16="http://schemas.microsoft.com/office/drawing/2014/main" id="{B4DE8561-EF41-CD38-5175-AFAEB6F68DA9}"/>
            </a:ext>
          </a:extLst>
        </xdr:cNvPr>
        <xdr:cNvPicPr>
          <a:picLocks noChangeAspect="1" noChangeArrowheads="1"/>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bwMode="auto">
        <a:xfrm rot="16200000">
          <a:off x="-1517080" y="2122940"/>
          <a:ext cx="8697367" cy="4971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40821</xdr:colOff>
      <xdr:row>0</xdr:row>
      <xdr:rowOff>0</xdr:rowOff>
    </xdr:from>
    <xdr:ext cx="275717" cy="8982075"/>
    <xdr:sp macro="" textlink="">
      <xdr:nvSpPr>
        <xdr:cNvPr id="2" name="テキスト ボックス 1">
          <a:extLst>
            <a:ext uri="{FF2B5EF4-FFF2-40B4-BE49-F238E27FC236}">
              <a16:creationId xmlns:a16="http://schemas.microsoft.com/office/drawing/2014/main" id="{B9DE177C-F5F3-4AAA-8C4D-C68207D27312}"/>
            </a:ext>
          </a:extLst>
        </xdr:cNvPr>
        <xdr:cNvSpPr txBox="1"/>
      </xdr:nvSpPr>
      <xdr:spPr>
        <a:xfrm rot="16200000">
          <a:off x="-4312358" y="4353179"/>
          <a:ext cx="8982075" cy="2757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spAutoFit/>
        </a:bodyPr>
        <a:lstStyle/>
        <a:p>
          <a:r>
            <a:rPr lang="ja-JP" altLang="ja-JP" sz="1100" b="0" i="0">
              <a:solidFill>
                <a:schemeClr val="dk1"/>
              </a:solidFill>
              <a:effectLst/>
              <a:latin typeface="+mn-lt"/>
              <a:ea typeface="+mn-ea"/>
              <a:cs typeface="+mn-cs"/>
            </a:rPr>
            <a:t>②　</a:t>
          </a:r>
          <a:r>
            <a:rPr lang="ja-JP" altLang="en-US" sz="1100" b="0" i="0">
              <a:solidFill>
                <a:schemeClr val="dk1"/>
              </a:solidFill>
              <a:effectLst/>
              <a:latin typeface="+mn-lt"/>
              <a:ea typeface="+mn-ea"/>
              <a:cs typeface="+mn-cs"/>
            </a:rPr>
            <a:t>地域別</a:t>
          </a:r>
          <a:r>
            <a:rPr lang="ja-JP" altLang="ja-JP" sz="1100" b="0" i="0">
              <a:solidFill>
                <a:schemeClr val="dk1"/>
              </a:solidFill>
              <a:effectLst/>
              <a:latin typeface="+mn-lt"/>
              <a:ea typeface="+mn-ea"/>
              <a:cs typeface="+mn-cs"/>
            </a:rPr>
            <a:t>延べ入込客数推移</a:t>
          </a:r>
          <a:r>
            <a:rPr lang="ja-JP" altLang="ja-JP" sz="1100">
              <a:solidFill>
                <a:schemeClr val="dk1"/>
              </a:solidFill>
              <a:effectLst/>
              <a:latin typeface="+mn-lt"/>
              <a:ea typeface="+mn-ea"/>
              <a:cs typeface="+mn-cs"/>
            </a:rPr>
            <a:t> </a:t>
          </a:r>
          <a:endParaRPr lang="ja-JP" altLang="ja-JP" sz="1200">
            <a:effectLst/>
          </a:endParaRPr>
        </a:p>
      </xdr:txBody>
    </xdr:sp>
    <xdr:clientData/>
  </xdr:oneCellAnchor>
  <xdr:oneCellAnchor>
    <xdr:from>
      <xdr:col>15</xdr:col>
      <xdr:colOff>45358</xdr:colOff>
      <xdr:row>0</xdr:row>
      <xdr:rowOff>0</xdr:rowOff>
    </xdr:from>
    <xdr:ext cx="1248185" cy="8363857"/>
    <xdr:sp macro="" textlink="">
      <xdr:nvSpPr>
        <xdr:cNvPr id="5" name="テキスト ボックス 4">
          <a:extLst>
            <a:ext uri="{FF2B5EF4-FFF2-40B4-BE49-F238E27FC236}">
              <a16:creationId xmlns:a16="http://schemas.microsoft.com/office/drawing/2014/main" id="{45EDA09E-B79F-4D31-BD0D-6A3A2DF3899F}"/>
            </a:ext>
          </a:extLst>
        </xdr:cNvPr>
        <xdr:cNvSpPr txBox="1"/>
      </xdr:nvSpPr>
      <xdr:spPr>
        <a:xfrm rot="16200000">
          <a:off x="1794308" y="3557836"/>
          <a:ext cx="8363857" cy="12481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lang="en-US" altLang="ja-JP" sz="800">
              <a:effectLst/>
            </a:rPr>
            <a:t>〈 </a:t>
          </a:r>
          <a:r>
            <a:rPr lang="ja-JP" altLang="en-US" sz="800">
              <a:effectLst/>
            </a:rPr>
            <a:t>令和</a:t>
          </a:r>
          <a:r>
            <a:rPr lang="en-US" altLang="ja-JP" sz="800">
              <a:effectLst/>
            </a:rPr>
            <a:t>6</a:t>
          </a:r>
          <a:r>
            <a:rPr lang="ja-JP" altLang="en-US" sz="800">
              <a:effectLst/>
            </a:rPr>
            <a:t>年</a:t>
          </a:r>
          <a:r>
            <a:rPr lang="en-US" altLang="ja-JP" sz="800">
              <a:effectLst/>
            </a:rPr>
            <a:t>11</a:t>
          </a:r>
          <a:r>
            <a:rPr lang="ja-JP" altLang="en-US" sz="800">
              <a:effectLst/>
            </a:rPr>
            <a:t>月</a:t>
          </a:r>
          <a:r>
            <a:rPr lang="en-US" altLang="ja-JP" sz="800">
              <a:effectLst/>
            </a:rPr>
            <a:t>26</a:t>
          </a:r>
          <a:r>
            <a:rPr lang="ja-JP" altLang="en-US" sz="800">
              <a:effectLst/>
            </a:rPr>
            <a:t>日追記 </a:t>
          </a:r>
          <a:r>
            <a:rPr lang="en-US" altLang="ja-JP" sz="800">
              <a:effectLst/>
            </a:rPr>
            <a:t>〉</a:t>
          </a:r>
        </a:p>
        <a:p>
          <a:r>
            <a:rPr lang="ja-JP" altLang="en-US" sz="800">
              <a:effectLst/>
            </a:rPr>
            <a:t>令和</a:t>
          </a:r>
          <a:r>
            <a:rPr lang="en-US" altLang="ja-JP" sz="800">
              <a:effectLst/>
            </a:rPr>
            <a:t>4</a:t>
          </a:r>
          <a:r>
            <a:rPr lang="ja-JP" altLang="en-US" sz="800">
              <a:effectLst/>
            </a:rPr>
            <a:t>年の菊池地域・熊本県全体の延べ入込客数の指標値に誤りがありました。そのため、正しい指標値に修正しました。</a:t>
          </a:r>
          <a:endParaRPr lang="ja-JP" altLang="ja-JP" sz="800">
            <a:effectLst/>
          </a:endParaRPr>
        </a:p>
      </xdr:txBody>
    </xdr:sp>
    <xdr:clientData/>
  </xdr:oneCellAnchor>
</xdr:wsDr>
</file>

<file path=xl/drawings/drawing22.xml><?xml version="1.0" encoding="utf-8"?>
<xdr:wsDr xmlns:xdr="http://schemas.openxmlformats.org/drawingml/2006/spreadsheetDrawing" xmlns:a="http://schemas.openxmlformats.org/drawingml/2006/main">
  <xdr:twoCellAnchor>
    <xdr:from>
      <xdr:col>5</xdr:col>
      <xdr:colOff>125625</xdr:colOff>
      <xdr:row>5</xdr:row>
      <xdr:rowOff>177188</xdr:rowOff>
    </xdr:from>
    <xdr:to>
      <xdr:col>10</xdr:col>
      <xdr:colOff>0</xdr:colOff>
      <xdr:row>16</xdr:row>
      <xdr:rowOff>0</xdr:rowOff>
    </xdr:to>
    <xdr:sp macro="" textlink="">
      <xdr:nvSpPr>
        <xdr:cNvPr id="4" name="正方形/長方形 3">
          <a:extLst>
            <a:ext uri="{FF2B5EF4-FFF2-40B4-BE49-F238E27FC236}">
              <a16:creationId xmlns:a16="http://schemas.microsoft.com/office/drawing/2014/main" id="{00000000-0008-0000-1E00-000004000000}"/>
            </a:ext>
          </a:extLst>
        </xdr:cNvPr>
        <xdr:cNvSpPr/>
      </xdr:nvSpPr>
      <xdr:spPr>
        <a:xfrm>
          <a:off x="2802150" y="1082063"/>
          <a:ext cx="2970000" cy="2470762"/>
        </a:xfrm>
        <a:prstGeom prst="rect">
          <a:avLst/>
        </a:prstGeom>
        <a:solidFill>
          <a:sysClr val="window" lastClr="FFFFFF"/>
        </a:solidFill>
        <a:ln>
          <a:solidFill>
            <a:schemeClr val="bg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552450</xdr:colOff>
      <xdr:row>4</xdr:row>
      <xdr:rowOff>47625</xdr:rowOff>
    </xdr:from>
    <xdr:to>
      <xdr:col>10</xdr:col>
      <xdr:colOff>190499</xdr:colOff>
      <xdr:row>18</xdr:row>
      <xdr:rowOff>47625</xdr:rowOff>
    </xdr:to>
    <xdr:graphicFrame macro="">
      <xdr:nvGraphicFramePr>
        <xdr:cNvPr id="3" name="グラフ 2">
          <a:extLst>
            <a:ext uri="{FF2B5EF4-FFF2-40B4-BE49-F238E27FC236}">
              <a16:creationId xmlns:a16="http://schemas.microsoft.com/office/drawing/2014/main" id="{00000000-0008-0000-1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10820</xdr:colOff>
      <xdr:row>32</xdr:row>
      <xdr:rowOff>1931</xdr:rowOff>
    </xdr:from>
    <xdr:to>
      <xdr:col>5</xdr:col>
      <xdr:colOff>459828</xdr:colOff>
      <xdr:row>51</xdr:row>
      <xdr:rowOff>1931</xdr:rowOff>
    </xdr:to>
    <xdr:graphicFrame macro="">
      <xdr:nvGraphicFramePr>
        <xdr:cNvPr id="5" name="グラフ 4">
          <a:extLst>
            <a:ext uri="{FF2B5EF4-FFF2-40B4-BE49-F238E27FC236}">
              <a16:creationId xmlns:a16="http://schemas.microsoft.com/office/drawing/2014/main" id="{00000000-0008-0000-1E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59122</xdr:colOff>
      <xdr:row>31</xdr:row>
      <xdr:rowOff>170793</xdr:rowOff>
    </xdr:from>
    <xdr:to>
      <xdr:col>9</xdr:col>
      <xdr:colOff>584638</xdr:colOff>
      <xdr:row>45</xdr:row>
      <xdr:rowOff>52552</xdr:rowOff>
    </xdr:to>
    <xdr:sp macro="" textlink="">
      <xdr:nvSpPr>
        <xdr:cNvPr id="2" name="テキスト ボックス 1">
          <a:extLst>
            <a:ext uri="{FF2B5EF4-FFF2-40B4-BE49-F238E27FC236}">
              <a16:creationId xmlns:a16="http://schemas.microsoft.com/office/drawing/2014/main" id="{443209E8-914B-9A26-A050-8CB3B841ABA2}"/>
            </a:ext>
          </a:extLst>
        </xdr:cNvPr>
        <xdr:cNvSpPr txBox="1"/>
      </xdr:nvSpPr>
      <xdr:spPr>
        <a:xfrm>
          <a:off x="3284484" y="5964621"/>
          <a:ext cx="2318844" cy="245679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 </a:t>
          </a:r>
          <a:r>
            <a:rPr kumimoji="1" lang="ja-JP" altLang="en-US" sz="800"/>
            <a:t>補足　：　令和３年度の外国人観光消費単価・</a:t>
          </a:r>
          <a:endParaRPr kumimoji="1" lang="en-US" altLang="ja-JP" sz="800"/>
        </a:p>
        <a:p>
          <a:r>
            <a:rPr kumimoji="1" lang="ja-JP" altLang="en-US" sz="800"/>
            <a:t>　　　　　　　観光消費額について </a:t>
          </a:r>
          <a:r>
            <a:rPr kumimoji="1" lang="en-US" altLang="ja-JP" sz="800"/>
            <a:t>〉</a:t>
          </a:r>
        </a:p>
        <a:p>
          <a:endParaRPr kumimoji="1" lang="en-US" altLang="ja-JP" sz="800"/>
        </a:p>
        <a:p>
          <a:r>
            <a:rPr kumimoji="1" lang="ja-JP" altLang="en-US" sz="800"/>
            <a:t>「共通基準による観光入込客統計」における外国人観光消費単価の参照元である観光庁「訪日外国人消費動向調査」が、新型コロナウイルス感染症の影響により、</a:t>
          </a:r>
          <a:r>
            <a:rPr kumimoji="1" lang="en-US" altLang="ja-JP" sz="800"/>
            <a:t>1</a:t>
          </a:r>
          <a:r>
            <a:rPr kumimoji="1" lang="ja-JP" altLang="en-US" sz="800"/>
            <a:t>～</a:t>
          </a:r>
          <a:r>
            <a:rPr kumimoji="1" lang="en-US" altLang="ja-JP" sz="800"/>
            <a:t>3</a:t>
          </a:r>
          <a:r>
            <a:rPr kumimoji="1" lang="ja-JP" altLang="en-US" sz="800"/>
            <a:t>月期分、</a:t>
          </a:r>
          <a:r>
            <a:rPr kumimoji="1" lang="en-US" altLang="ja-JP" sz="800"/>
            <a:t>4</a:t>
          </a:r>
          <a:r>
            <a:rPr kumimoji="1" lang="ja-JP" altLang="en-US" sz="800"/>
            <a:t>～</a:t>
          </a:r>
          <a:r>
            <a:rPr kumimoji="1" lang="en-US" altLang="ja-JP" sz="800"/>
            <a:t>6</a:t>
          </a:r>
          <a:r>
            <a:rPr kumimoji="1" lang="ja-JP" altLang="en-US" sz="800"/>
            <a:t>月期分、</a:t>
          </a:r>
          <a:r>
            <a:rPr kumimoji="1" lang="en-US" altLang="ja-JP" sz="800"/>
            <a:t>7</a:t>
          </a:r>
          <a:r>
            <a:rPr kumimoji="1" lang="ja-JP" altLang="en-US" sz="800"/>
            <a:t>～</a:t>
          </a:r>
          <a:r>
            <a:rPr kumimoji="1" lang="en-US" altLang="ja-JP" sz="800"/>
            <a:t>9</a:t>
          </a:r>
          <a:r>
            <a:rPr kumimoji="1" lang="ja-JP" altLang="en-US" sz="800"/>
            <a:t>月期分は中止、</a:t>
          </a:r>
          <a:r>
            <a:rPr kumimoji="1" lang="en-US" altLang="ja-JP" sz="800"/>
            <a:t>10</a:t>
          </a:r>
          <a:r>
            <a:rPr kumimoji="1" lang="ja-JP" altLang="en-US" sz="800"/>
            <a:t>～</a:t>
          </a:r>
          <a:r>
            <a:rPr kumimoji="1" lang="en-US" altLang="ja-JP" sz="800"/>
            <a:t>12</a:t>
          </a:r>
          <a:r>
            <a:rPr kumimoji="1" lang="ja-JP" altLang="en-US" sz="800"/>
            <a:t>月期分は全国値のみの公表となっている。</a:t>
          </a:r>
          <a:endParaRPr kumimoji="1" lang="en-US" altLang="ja-JP" sz="800"/>
        </a:p>
        <a:p>
          <a:r>
            <a:rPr kumimoji="1" lang="ja-JP" altLang="en-US" sz="800"/>
            <a:t>そのため、年間を通じて観光消費単価の算出が　できず、観光消費額も算出不可となっている。</a:t>
          </a:r>
        </a:p>
        <a:p>
          <a:endParaRPr kumimoji="1" lang="en-US" altLang="ja-JP" sz="800"/>
        </a:p>
        <a:p>
          <a:endParaRPr kumimoji="1" lang="ja-JP" altLang="en-US" sz="800"/>
        </a:p>
      </xdr:txBody>
    </xdr:sp>
    <xdr:clientData/>
  </xdr:twoCellAnchor>
  <xdr:twoCellAnchor>
    <xdr:from>
      <xdr:col>5</xdr:col>
      <xdr:colOff>125625</xdr:colOff>
      <xdr:row>5</xdr:row>
      <xdr:rowOff>177188</xdr:rowOff>
    </xdr:from>
    <xdr:to>
      <xdr:col>10</xdr:col>
      <xdr:colOff>0</xdr:colOff>
      <xdr:row>16</xdr:row>
      <xdr:rowOff>0</xdr:rowOff>
    </xdr:to>
    <xdr:sp macro="" textlink="">
      <xdr:nvSpPr>
        <xdr:cNvPr id="6" name="正方形/長方形 5">
          <a:extLst>
            <a:ext uri="{FF2B5EF4-FFF2-40B4-BE49-F238E27FC236}">
              <a16:creationId xmlns:a16="http://schemas.microsoft.com/office/drawing/2014/main" id="{F3F9864C-3FD4-4A1E-97A1-C60C086DC50D}"/>
            </a:ext>
          </a:extLst>
        </xdr:cNvPr>
        <xdr:cNvSpPr/>
      </xdr:nvSpPr>
      <xdr:spPr>
        <a:xfrm>
          <a:off x="2764050" y="1082063"/>
          <a:ext cx="2874750" cy="1927837"/>
        </a:xfrm>
        <a:prstGeom prst="rect">
          <a:avLst/>
        </a:prstGeom>
        <a:solidFill>
          <a:sysClr val="window" lastClr="FFFFFF"/>
        </a:solidFill>
        <a:ln>
          <a:solidFill>
            <a:schemeClr val="bg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552450</xdr:colOff>
      <xdr:row>4</xdr:row>
      <xdr:rowOff>47625</xdr:rowOff>
    </xdr:from>
    <xdr:to>
      <xdr:col>10</xdr:col>
      <xdr:colOff>190499</xdr:colOff>
      <xdr:row>18</xdr:row>
      <xdr:rowOff>47625</xdr:rowOff>
    </xdr:to>
    <xdr:graphicFrame macro="">
      <xdr:nvGraphicFramePr>
        <xdr:cNvPr id="7" name="グラフ 6">
          <a:extLst>
            <a:ext uri="{FF2B5EF4-FFF2-40B4-BE49-F238E27FC236}">
              <a16:creationId xmlns:a16="http://schemas.microsoft.com/office/drawing/2014/main" id="{592BA47C-3099-4CFD-BE60-8D77F106F5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59122</xdr:colOff>
      <xdr:row>31</xdr:row>
      <xdr:rowOff>170793</xdr:rowOff>
    </xdr:from>
    <xdr:to>
      <xdr:col>10</xdr:col>
      <xdr:colOff>67235</xdr:colOff>
      <xdr:row>45</xdr:row>
      <xdr:rowOff>52552</xdr:rowOff>
    </xdr:to>
    <xdr:sp macro="" textlink="">
      <xdr:nvSpPr>
        <xdr:cNvPr id="9" name="テキスト ボックス 8">
          <a:extLst>
            <a:ext uri="{FF2B5EF4-FFF2-40B4-BE49-F238E27FC236}">
              <a16:creationId xmlns:a16="http://schemas.microsoft.com/office/drawing/2014/main" id="{0B20AF58-3F65-4E0E-A10A-34E10AEBF7F3}"/>
            </a:ext>
          </a:extLst>
        </xdr:cNvPr>
        <xdr:cNvSpPr txBox="1"/>
      </xdr:nvSpPr>
      <xdr:spPr>
        <a:xfrm>
          <a:off x="3185563" y="5885793"/>
          <a:ext cx="2249290" cy="239187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 </a:t>
          </a:r>
          <a:r>
            <a:rPr kumimoji="1" lang="ja-JP" altLang="en-US" sz="800"/>
            <a:t>補足　：　令和</a:t>
          </a:r>
          <a:r>
            <a:rPr kumimoji="1" lang="en-US" altLang="ja-JP" sz="800"/>
            <a:t>4</a:t>
          </a:r>
          <a:r>
            <a:rPr kumimoji="1" lang="ja-JP" altLang="en-US" sz="800"/>
            <a:t>年の外国人観光消費額単価・</a:t>
          </a:r>
          <a:endParaRPr kumimoji="1" lang="en-US" altLang="ja-JP" sz="800"/>
        </a:p>
        <a:p>
          <a:r>
            <a:rPr kumimoji="1" lang="ja-JP" altLang="en-US" sz="800"/>
            <a:t>　　　　　　　観光消費額について </a:t>
          </a:r>
          <a:r>
            <a:rPr kumimoji="1" lang="en-US" altLang="ja-JP" sz="800"/>
            <a:t>〉</a:t>
          </a:r>
        </a:p>
        <a:p>
          <a:endParaRPr kumimoji="1" lang="en-US" altLang="ja-JP" sz="800"/>
        </a:p>
        <a:p>
          <a:r>
            <a:rPr kumimoji="1" lang="ja-JP" altLang="en-US" sz="800"/>
            <a:t>「共通基準による観光入込客統計」における外国人観光消費額単価の参照元である観光庁「訪日外国人消費動向調査」が、新型コロナウイルス感染症の影響により、</a:t>
          </a:r>
          <a:r>
            <a:rPr kumimoji="1" lang="en-US" altLang="ja-JP" sz="800"/>
            <a:t>1</a:t>
          </a:r>
          <a:r>
            <a:rPr kumimoji="1" lang="ja-JP" altLang="en-US" sz="800"/>
            <a:t>～</a:t>
          </a:r>
          <a:r>
            <a:rPr kumimoji="1" lang="en-US" altLang="ja-JP" sz="800"/>
            <a:t>3</a:t>
          </a:r>
          <a:r>
            <a:rPr kumimoji="1" lang="ja-JP" altLang="en-US" sz="800"/>
            <a:t>月期分、</a:t>
          </a:r>
          <a:r>
            <a:rPr kumimoji="1" lang="en-US" altLang="ja-JP" sz="800"/>
            <a:t>4</a:t>
          </a:r>
          <a:r>
            <a:rPr kumimoji="1" lang="ja-JP" altLang="en-US" sz="800"/>
            <a:t>～</a:t>
          </a:r>
          <a:r>
            <a:rPr kumimoji="1" lang="en-US" altLang="ja-JP" sz="800"/>
            <a:t>6</a:t>
          </a:r>
          <a:r>
            <a:rPr kumimoji="1" lang="ja-JP" altLang="en-US" sz="800"/>
            <a:t>月期分、</a:t>
          </a:r>
          <a:r>
            <a:rPr kumimoji="1" lang="en-US" altLang="ja-JP" sz="800"/>
            <a:t>7</a:t>
          </a:r>
          <a:r>
            <a:rPr kumimoji="1" lang="ja-JP" altLang="en-US" sz="800"/>
            <a:t>～</a:t>
          </a:r>
          <a:r>
            <a:rPr kumimoji="1" lang="en-US" altLang="ja-JP" sz="800"/>
            <a:t>9</a:t>
          </a:r>
          <a:r>
            <a:rPr kumimoji="1" lang="ja-JP" altLang="en-US" sz="800"/>
            <a:t>月期分、</a:t>
          </a:r>
          <a:r>
            <a:rPr kumimoji="1" lang="en-US" altLang="ja-JP" sz="800"/>
            <a:t>10</a:t>
          </a:r>
          <a:r>
            <a:rPr kumimoji="1" lang="ja-JP" altLang="en-US" sz="800"/>
            <a:t>～</a:t>
          </a:r>
          <a:r>
            <a:rPr kumimoji="1" lang="en-US" altLang="ja-JP" sz="800"/>
            <a:t>12</a:t>
          </a:r>
          <a:r>
            <a:rPr kumimoji="1" lang="ja-JP" altLang="en-US" sz="800"/>
            <a:t>月期分いずれも全国値のみの公表となっている。</a:t>
          </a:r>
          <a:endParaRPr kumimoji="1" lang="en-US" altLang="ja-JP" sz="800"/>
        </a:p>
        <a:p>
          <a:r>
            <a:rPr kumimoji="1" lang="ja-JP" altLang="en-US" sz="800"/>
            <a:t>そのため、年間を通じて観光消費額単価の算出ができず、観光消費額も算出不可となっている。</a:t>
          </a:r>
        </a:p>
        <a:p>
          <a:endParaRPr kumimoji="1" lang="en-US" altLang="ja-JP" sz="800"/>
        </a:p>
        <a:p>
          <a:endParaRPr kumimoji="1" lang="ja-JP" altLang="en-US" sz="800"/>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1</xdr:col>
      <xdr:colOff>0</xdr:colOff>
      <xdr:row>13</xdr:row>
      <xdr:rowOff>0</xdr:rowOff>
    </xdr:from>
    <xdr:to>
      <xdr:col>14</xdr:col>
      <xdr:colOff>168088</xdr:colOff>
      <xdr:row>42</xdr:row>
      <xdr:rowOff>0</xdr:rowOff>
    </xdr:to>
    <xdr:graphicFrame macro="">
      <xdr:nvGraphicFramePr>
        <xdr:cNvPr id="7" name="グラフ 6">
          <a:extLst>
            <a:ext uri="{FF2B5EF4-FFF2-40B4-BE49-F238E27FC236}">
              <a16:creationId xmlns:a16="http://schemas.microsoft.com/office/drawing/2014/main" id="{00000000-0008-0000-1F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309283</xdr:colOff>
      <xdr:row>22</xdr:row>
      <xdr:rowOff>143660</xdr:rowOff>
    </xdr:from>
    <xdr:to>
      <xdr:col>14</xdr:col>
      <xdr:colOff>160108</xdr:colOff>
      <xdr:row>23</xdr:row>
      <xdr:rowOff>172741</xdr:rowOff>
    </xdr:to>
    <xdr:sp macro="" textlink="">
      <xdr:nvSpPr>
        <xdr:cNvPr id="8" name="テキスト ボックス 7">
          <a:extLst>
            <a:ext uri="{FF2B5EF4-FFF2-40B4-BE49-F238E27FC236}">
              <a16:creationId xmlns:a16="http://schemas.microsoft.com/office/drawing/2014/main" id="{00000000-0008-0000-1F00-000008000000}"/>
            </a:ext>
          </a:extLst>
        </xdr:cNvPr>
        <xdr:cNvSpPr txBox="1"/>
      </xdr:nvSpPr>
      <xdr:spPr>
        <a:xfrm>
          <a:off x="4881283" y="4289836"/>
          <a:ext cx="433531" cy="208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60000"/>
                  <a:lumOff val="40000"/>
                </a:schemeClr>
              </a:solidFill>
              <a:effectLst>
                <a:glow rad="152400">
                  <a:schemeClr val="bg1"/>
                </a:glow>
              </a:effectLst>
            </a:rPr>
            <a:t>日帰り客</a:t>
          </a:r>
        </a:p>
      </xdr:txBody>
    </xdr:sp>
    <xdr:clientData/>
  </xdr:twoCellAnchor>
  <xdr:twoCellAnchor>
    <xdr:from>
      <xdr:col>13</xdr:col>
      <xdr:colOff>309282</xdr:colOff>
      <xdr:row>33</xdr:row>
      <xdr:rowOff>2168</xdr:rowOff>
    </xdr:from>
    <xdr:to>
      <xdr:col>14</xdr:col>
      <xdr:colOff>152908</xdr:colOff>
      <xdr:row>34</xdr:row>
      <xdr:rowOff>31250</xdr:rowOff>
    </xdr:to>
    <xdr:sp macro="" textlink="">
      <xdr:nvSpPr>
        <xdr:cNvPr id="4" name="テキスト ボックス 3">
          <a:extLst>
            <a:ext uri="{FF2B5EF4-FFF2-40B4-BE49-F238E27FC236}">
              <a16:creationId xmlns:a16="http://schemas.microsoft.com/office/drawing/2014/main" id="{A55B1CF6-DF2B-44C3-8EBA-8F92BF3C024A}"/>
            </a:ext>
          </a:extLst>
        </xdr:cNvPr>
        <xdr:cNvSpPr txBox="1"/>
      </xdr:nvSpPr>
      <xdr:spPr>
        <a:xfrm>
          <a:off x="4881282" y="6120580"/>
          <a:ext cx="426332" cy="208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50000"/>
                </a:schemeClr>
              </a:solidFill>
              <a:effectLst>
                <a:glow rad="152400">
                  <a:schemeClr val="bg1"/>
                </a:glow>
              </a:effectLst>
            </a:rPr>
            <a:t>宿泊客</a:t>
          </a:r>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1</xdr:col>
      <xdr:colOff>0</xdr:colOff>
      <xdr:row>2</xdr:row>
      <xdr:rowOff>0</xdr:rowOff>
    </xdr:from>
    <xdr:to>
      <xdr:col>9</xdr:col>
      <xdr:colOff>0</xdr:colOff>
      <xdr:row>25</xdr:row>
      <xdr:rowOff>0</xdr:rowOff>
    </xdr:to>
    <xdr:graphicFrame macro="">
      <xdr:nvGraphicFramePr>
        <xdr:cNvPr id="2" name="グラフ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28</xdr:row>
      <xdr:rowOff>0</xdr:rowOff>
    </xdr:from>
    <xdr:to>
      <xdr:col>9</xdr:col>
      <xdr:colOff>0</xdr:colOff>
      <xdr:row>50</xdr:row>
      <xdr:rowOff>180450</xdr:rowOff>
    </xdr:to>
    <xdr:graphicFrame macro="">
      <xdr:nvGraphicFramePr>
        <xdr:cNvPr id="3" name="グラフ 2">
          <a:extLst>
            <a:ext uri="{FF2B5EF4-FFF2-40B4-BE49-F238E27FC236}">
              <a16:creationId xmlns:a16="http://schemas.microsoft.com/office/drawing/2014/main" id="{00000000-0008-0000-2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8</xdr:col>
      <xdr:colOff>38100</xdr:colOff>
      <xdr:row>20</xdr:row>
      <xdr:rowOff>75709</xdr:rowOff>
    </xdr:from>
    <xdr:ext cx="531107" cy="242374"/>
    <xdr:sp macro="" textlink="">
      <xdr:nvSpPr>
        <xdr:cNvPr id="7" name="テキスト ボックス 6">
          <a:extLst>
            <a:ext uri="{FF2B5EF4-FFF2-40B4-BE49-F238E27FC236}">
              <a16:creationId xmlns:a16="http://schemas.microsoft.com/office/drawing/2014/main" id="{00000000-0008-0000-2100-000007000000}"/>
            </a:ext>
          </a:extLst>
        </xdr:cNvPr>
        <xdr:cNvSpPr txBox="1"/>
      </xdr:nvSpPr>
      <xdr:spPr>
        <a:xfrm>
          <a:off x="5076825" y="3695209"/>
          <a:ext cx="531107" cy="2423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spAutoFit/>
        </a:bodyPr>
        <a:lstStyle/>
        <a:p>
          <a:r>
            <a:rPr kumimoji="1" lang="ja-JP" altLang="en-US" sz="900" b="1">
              <a:solidFill>
                <a:schemeClr val="accent1">
                  <a:lumMod val="75000"/>
                </a:schemeClr>
              </a:solidFill>
              <a:effectLst>
                <a:glow rad="152400">
                  <a:schemeClr val="bg1"/>
                </a:glow>
              </a:effectLst>
            </a:rPr>
            <a:t>交通費</a:t>
          </a:r>
        </a:p>
      </xdr:txBody>
    </xdr:sp>
    <xdr:clientData/>
  </xdr:oneCellAnchor>
  <xdr:twoCellAnchor>
    <xdr:from>
      <xdr:col>8</xdr:col>
      <xdr:colOff>38100</xdr:colOff>
      <xdr:row>17</xdr:row>
      <xdr:rowOff>6085</xdr:rowOff>
    </xdr:from>
    <xdr:to>
      <xdr:col>8</xdr:col>
      <xdr:colOff>569207</xdr:colOff>
      <xdr:row>18</xdr:row>
      <xdr:rowOff>35167</xdr:rowOff>
    </xdr:to>
    <xdr:sp macro="" textlink="">
      <xdr:nvSpPr>
        <xdr:cNvPr id="8" name="テキスト ボックス 7">
          <a:extLst>
            <a:ext uri="{FF2B5EF4-FFF2-40B4-BE49-F238E27FC236}">
              <a16:creationId xmlns:a16="http://schemas.microsoft.com/office/drawing/2014/main" id="{00000000-0008-0000-2100-000008000000}"/>
            </a:ext>
          </a:extLst>
        </xdr:cNvPr>
        <xdr:cNvSpPr txBox="1"/>
      </xdr:nvSpPr>
      <xdr:spPr>
        <a:xfrm>
          <a:off x="5076825" y="3082660"/>
          <a:ext cx="531107" cy="2100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土産代</a:t>
          </a:r>
        </a:p>
      </xdr:txBody>
    </xdr:sp>
    <xdr:clientData/>
  </xdr:twoCellAnchor>
  <xdr:twoCellAnchor>
    <xdr:from>
      <xdr:col>8</xdr:col>
      <xdr:colOff>38100</xdr:colOff>
      <xdr:row>13</xdr:row>
      <xdr:rowOff>77106</xdr:rowOff>
    </xdr:from>
    <xdr:to>
      <xdr:col>8</xdr:col>
      <xdr:colOff>569207</xdr:colOff>
      <xdr:row>14</xdr:row>
      <xdr:rowOff>106188</xdr:rowOff>
    </xdr:to>
    <xdr:sp macro="" textlink="">
      <xdr:nvSpPr>
        <xdr:cNvPr id="9" name="テキスト ボックス 8">
          <a:extLst>
            <a:ext uri="{FF2B5EF4-FFF2-40B4-BE49-F238E27FC236}">
              <a16:creationId xmlns:a16="http://schemas.microsoft.com/office/drawing/2014/main" id="{00000000-0008-0000-2100-000009000000}"/>
            </a:ext>
          </a:extLst>
        </xdr:cNvPr>
        <xdr:cNvSpPr txBox="1"/>
      </xdr:nvSpPr>
      <xdr:spPr>
        <a:xfrm>
          <a:off x="5076825" y="2429781"/>
          <a:ext cx="531107" cy="2100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飲食費</a:t>
          </a:r>
        </a:p>
      </xdr:txBody>
    </xdr:sp>
    <xdr:clientData/>
  </xdr:twoCellAnchor>
  <xdr:twoCellAnchor>
    <xdr:from>
      <xdr:col>8</xdr:col>
      <xdr:colOff>9525</xdr:colOff>
      <xdr:row>6</xdr:row>
      <xdr:rowOff>142706</xdr:rowOff>
    </xdr:from>
    <xdr:to>
      <xdr:col>8</xdr:col>
      <xdr:colOff>527937</xdr:colOff>
      <xdr:row>7</xdr:row>
      <xdr:rowOff>171789</xdr:rowOff>
    </xdr:to>
    <xdr:sp macro="" textlink="">
      <xdr:nvSpPr>
        <xdr:cNvPr id="10" name="テキスト ボックス 9">
          <a:extLst>
            <a:ext uri="{FF2B5EF4-FFF2-40B4-BE49-F238E27FC236}">
              <a16:creationId xmlns:a16="http://schemas.microsoft.com/office/drawing/2014/main" id="{00000000-0008-0000-2100-00000A000000}"/>
            </a:ext>
          </a:extLst>
        </xdr:cNvPr>
        <xdr:cNvSpPr txBox="1"/>
      </xdr:nvSpPr>
      <xdr:spPr>
        <a:xfrm>
          <a:off x="5048250" y="1228556"/>
          <a:ext cx="518412" cy="21005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tx1">
                  <a:lumMod val="50000"/>
                  <a:lumOff val="50000"/>
                </a:schemeClr>
              </a:solidFill>
              <a:effectLst>
                <a:glow rad="152400">
                  <a:schemeClr val="bg1"/>
                </a:glow>
              </a:effectLst>
            </a:rPr>
            <a:t>その他</a:t>
          </a:r>
        </a:p>
      </xdr:txBody>
    </xdr:sp>
    <xdr:clientData/>
  </xdr:twoCellAnchor>
  <xdr:twoCellAnchor>
    <xdr:from>
      <xdr:col>8</xdr:col>
      <xdr:colOff>9525</xdr:colOff>
      <xdr:row>9</xdr:row>
      <xdr:rowOff>64662</xdr:rowOff>
    </xdr:from>
    <xdr:to>
      <xdr:col>8</xdr:col>
      <xdr:colOff>540632</xdr:colOff>
      <xdr:row>10</xdr:row>
      <xdr:rowOff>99875</xdr:rowOff>
    </xdr:to>
    <xdr:sp macro="" textlink="">
      <xdr:nvSpPr>
        <xdr:cNvPr id="11" name="テキスト ボックス 10">
          <a:extLst>
            <a:ext uri="{FF2B5EF4-FFF2-40B4-BE49-F238E27FC236}">
              <a16:creationId xmlns:a16="http://schemas.microsoft.com/office/drawing/2014/main" id="{00000000-0008-0000-2100-00000B000000}"/>
            </a:ext>
          </a:extLst>
        </xdr:cNvPr>
        <xdr:cNvSpPr txBox="1"/>
      </xdr:nvSpPr>
      <xdr:spPr>
        <a:xfrm>
          <a:off x="5048250" y="1693437"/>
          <a:ext cx="531107" cy="2161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入場料</a:t>
          </a:r>
        </a:p>
      </xdr:txBody>
    </xdr:sp>
    <xdr:clientData/>
  </xdr:twoCellAnchor>
  <xdr:twoCellAnchor>
    <xdr:from>
      <xdr:col>8</xdr:col>
      <xdr:colOff>41056</xdr:colOff>
      <xdr:row>42</xdr:row>
      <xdr:rowOff>87542</xdr:rowOff>
    </xdr:from>
    <xdr:to>
      <xdr:col>8</xdr:col>
      <xdr:colOff>572163</xdr:colOff>
      <xdr:row>43</xdr:row>
      <xdr:rowOff>116626</xdr:rowOff>
    </xdr:to>
    <xdr:sp macro="" textlink="">
      <xdr:nvSpPr>
        <xdr:cNvPr id="13" name="テキスト ボックス 12">
          <a:extLst>
            <a:ext uri="{FF2B5EF4-FFF2-40B4-BE49-F238E27FC236}">
              <a16:creationId xmlns:a16="http://schemas.microsoft.com/office/drawing/2014/main" id="{00000000-0008-0000-2100-00000D000000}"/>
            </a:ext>
          </a:extLst>
        </xdr:cNvPr>
        <xdr:cNvSpPr txBox="1"/>
      </xdr:nvSpPr>
      <xdr:spPr>
        <a:xfrm>
          <a:off x="5059746" y="7812645"/>
          <a:ext cx="531107" cy="2130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75000"/>
                </a:schemeClr>
              </a:solidFill>
              <a:effectLst>
                <a:glow rad="152400">
                  <a:schemeClr val="bg1"/>
                </a:glow>
              </a:effectLst>
            </a:rPr>
            <a:t>宿泊費</a:t>
          </a:r>
        </a:p>
      </xdr:txBody>
    </xdr:sp>
    <xdr:clientData/>
  </xdr:twoCellAnchor>
  <xdr:twoCellAnchor>
    <xdr:from>
      <xdr:col>8</xdr:col>
      <xdr:colOff>57150</xdr:colOff>
      <xdr:row>47</xdr:row>
      <xdr:rowOff>51894</xdr:rowOff>
    </xdr:from>
    <xdr:to>
      <xdr:col>8</xdr:col>
      <xdr:colOff>588257</xdr:colOff>
      <xdr:row>48</xdr:row>
      <xdr:rowOff>80976</xdr:rowOff>
    </xdr:to>
    <xdr:sp macro="" textlink="">
      <xdr:nvSpPr>
        <xdr:cNvPr id="14" name="テキスト ボックス 13">
          <a:extLst>
            <a:ext uri="{FF2B5EF4-FFF2-40B4-BE49-F238E27FC236}">
              <a16:creationId xmlns:a16="http://schemas.microsoft.com/office/drawing/2014/main" id="{00000000-0008-0000-2100-00000E000000}"/>
            </a:ext>
          </a:extLst>
        </xdr:cNvPr>
        <xdr:cNvSpPr txBox="1"/>
      </xdr:nvSpPr>
      <xdr:spPr>
        <a:xfrm>
          <a:off x="5075840" y="8696653"/>
          <a:ext cx="531107" cy="2130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lumMod val="75000"/>
                </a:schemeClr>
              </a:solidFill>
              <a:effectLst>
                <a:glow rad="152400">
                  <a:schemeClr val="bg1"/>
                </a:glow>
              </a:effectLst>
            </a:rPr>
            <a:t>交通費</a:t>
          </a:r>
        </a:p>
      </xdr:txBody>
    </xdr:sp>
    <xdr:clientData/>
  </xdr:twoCellAnchor>
  <xdr:twoCellAnchor>
    <xdr:from>
      <xdr:col>8</xdr:col>
      <xdr:colOff>37444</xdr:colOff>
      <xdr:row>38</xdr:row>
      <xdr:rowOff>29231</xdr:rowOff>
    </xdr:from>
    <xdr:to>
      <xdr:col>8</xdr:col>
      <xdr:colOff>568551</xdr:colOff>
      <xdr:row>39</xdr:row>
      <xdr:rowOff>58313</xdr:rowOff>
    </xdr:to>
    <xdr:sp macro="" textlink="">
      <xdr:nvSpPr>
        <xdr:cNvPr id="15" name="テキスト ボックス 14">
          <a:extLst>
            <a:ext uri="{FF2B5EF4-FFF2-40B4-BE49-F238E27FC236}">
              <a16:creationId xmlns:a16="http://schemas.microsoft.com/office/drawing/2014/main" id="{00000000-0008-0000-2100-00000F000000}"/>
            </a:ext>
          </a:extLst>
        </xdr:cNvPr>
        <xdr:cNvSpPr txBox="1"/>
      </xdr:nvSpPr>
      <xdr:spPr>
        <a:xfrm>
          <a:off x="5056134" y="7018610"/>
          <a:ext cx="531107" cy="2130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土産代</a:t>
          </a:r>
        </a:p>
      </xdr:txBody>
    </xdr:sp>
    <xdr:clientData/>
  </xdr:twoCellAnchor>
  <xdr:twoCellAnchor>
    <xdr:from>
      <xdr:col>8</xdr:col>
      <xdr:colOff>50581</xdr:colOff>
      <xdr:row>35</xdr:row>
      <xdr:rowOff>165105</xdr:rowOff>
    </xdr:from>
    <xdr:to>
      <xdr:col>8</xdr:col>
      <xdr:colOff>581688</xdr:colOff>
      <xdr:row>37</xdr:row>
      <xdr:rowOff>2171</xdr:rowOff>
    </xdr:to>
    <xdr:sp macro="" textlink="">
      <xdr:nvSpPr>
        <xdr:cNvPr id="16" name="テキスト ボックス 15">
          <a:extLst>
            <a:ext uri="{FF2B5EF4-FFF2-40B4-BE49-F238E27FC236}">
              <a16:creationId xmlns:a16="http://schemas.microsoft.com/office/drawing/2014/main" id="{00000000-0008-0000-2100-000010000000}"/>
            </a:ext>
          </a:extLst>
        </xdr:cNvPr>
        <xdr:cNvSpPr txBox="1"/>
      </xdr:nvSpPr>
      <xdr:spPr>
        <a:xfrm>
          <a:off x="5069271" y="6602691"/>
          <a:ext cx="531107" cy="2049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飲食費</a:t>
          </a:r>
        </a:p>
      </xdr:txBody>
    </xdr:sp>
    <xdr:clientData/>
  </xdr:twoCellAnchor>
  <xdr:twoCellAnchor>
    <xdr:from>
      <xdr:col>8</xdr:col>
      <xdr:colOff>34488</xdr:colOff>
      <xdr:row>33</xdr:row>
      <xdr:rowOff>145040</xdr:rowOff>
    </xdr:from>
    <xdr:to>
      <xdr:col>8</xdr:col>
      <xdr:colOff>552900</xdr:colOff>
      <xdr:row>34</xdr:row>
      <xdr:rowOff>174122</xdr:rowOff>
    </xdr:to>
    <xdr:sp macro="" textlink="">
      <xdr:nvSpPr>
        <xdr:cNvPr id="17" name="テキスト ボックス 16">
          <a:extLst>
            <a:ext uri="{FF2B5EF4-FFF2-40B4-BE49-F238E27FC236}">
              <a16:creationId xmlns:a16="http://schemas.microsoft.com/office/drawing/2014/main" id="{00000000-0008-0000-2100-000011000000}"/>
            </a:ext>
          </a:extLst>
        </xdr:cNvPr>
        <xdr:cNvSpPr txBox="1"/>
      </xdr:nvSpPr>
      <xdr:spPr>
        <a:xfrm>
          <a:off x="5053178" y="6214764"/>
          <a:ext cx="518412" cy="2130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tx1">
                  <a:lumMod val="50000"/>
                  <a:lumOff val="50000"/>
                </a:schemeClr>
              </a:solidFill>
              <a:effectLst>
                <a:glow rad="152400">
                  <a:schemeClr val="bg1"/>
                </a:glow>
              </a:effectLst>
            </a:rPr>
            <a:t>その他</a:t>
          </a:r>
        </a:p>
      </xdr:txBody>
    </xdr:sp>
    <xdr:clientData/>
  </xdr:twoCellAnchor>
  <xdr:twoCellAnchor>
    <xdr:from>
      <xdr:col>8</xdr:col>
      <xdr:colOff>42740</xdr:colOff>
      <xdr:row>34</xdr:row>
      <xdr:rowOff>92781</xdr:rowOff>
    </xdr:from>
    <xdr:to>
      <xdr:col>8</xdr:col>
      <xdr:colOff>573847</xdr:colOff>
      <xdr:row>35</xdr:row>
      <xdr:rowOff>132903</xdr:rowOff>
    </xdr:to>
    <xdr:sp macro="" textlink="">
      <xdr:nvSpPr>
        <xdr:cNvPr id="18" name="テキスト ボックス 17">
          <a:extLst>
            <a:ext uri="{FF2B5EF4-FFF2-40B4-BE49-F238E27FC236}">
              <a16:creationId xmlns:a16="http://schemas.microsoft.com/office/drawing/2014/main" id="{00000000-0008-0000-2100-000012000000}"/>
            </a:ext>
          </a:extLst>
        </xdr:cNvPr>
        <xdr:cNvSpPr txBox="1"/>
      </xdr:nvSpPr>
      <xdr:spPr>
        <a:xfrm>
          <a:off x="5061430" y="6346436"/>
          <a:ext cx="531107" cy="2240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ctr" anchorCtr="1">
          <a:noAutofit/>
        </a:bodyPr>
        <a:lstStyle/>
        <a:p>
          <a:r>
            <a:rPr kumimoji="1" lang="ja-JP" altLang="en-US" sz="900" b="1">
              <a:solidFill>
                <a:schemeClr val="accent1"/>
              </a:solidFill>
              <a:effectLst>
                <a:glow rad="152400">
                  <a:schemeClr val="bg1"/>
                </a:glow>
              </a:effectLst>
            </a:rPr>
            <a:t>入場料</a:t>
          </a:r>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19</xdr:col>
      <xdr:colOff>629845</xdr:colOff>
      <xdr:row>23</xdr:row>
      <xdr:rowOff>43522</xdr:rowOff>
    </xdr:from>
    <xdr:to>
      <xdr:col>32</xdr:col>
      <xdr:colOff>427000</xdr:colOff>
      <xdr:row>51</xdr:row>
      <xdr:rowOff>26714</xdr:rowOff>
    </xdr:to>
    <xdr:grpSp>
      <xdr:nvGrpSpPr>
        <xdr:cNvPr id="14" name="グループ化 13">
          <a:extLst>
            <a:ext uri="{FF2B5EF4-FFF2-40B4-BE49-F238E27FC236}">
              <a16:creationId xmlns:a16="http://schemas.microsoft.com/office/drawing/2014/main" id="{E53343BC-B334-4234-BB13-3784BB09D54D}"/>
            </a:ext>
          </a:extLst>
        </xdr:cNvPr>
        <xdr:cNvGrpSpPr/>
      </xdr:nvGrpSpPr>
      <xdr:grpSpPr>
        <a:xfrm>
          <a:off x="8540408" y="4436318"/>
          <a:ext cx="9452363" cy="5328222"/>
          <a:chOff x="7109554" y="5374705"/>
          <a:chExt cx="9284825" cy="4680000"/>
        </a:xfrm>
      </xdr:grpSpPr>
      <xdr:graphicFrame macro="">
        <xdr:nvGraphicFramePr>
          <xdr:cNvPr id="18" name="グラフ 1">
            <a:extLst>
              <a:ext uri="{FF2B5EF4-FFF2-40B4-BE49-F238E27FC236}">
                <a16:creationId xmlns:a16="http://schemas.microsoft.com/office/drawing/2014/main" id="{0B0E99B1-67A9-356B-EB87-EBDE40BC2777}"/>
              </a:ext>
            </a:extLst>
          </xdr:cNvPr>
          <xdr:cNvGraphicFramePr>
            <a:graphicFrameLocks/>
          </xdr:cNvGraphicFramePr>
        </xdr:nvGraphicFramePr>
        <xdr:xfrm>
          <a:off x="7109554" y="5374705"/>
          <a:ext cx="9180000" cy="46800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21" name="テキスト ボックス 4">
            <a:extLst>
              <a:ext uri="{FF2B5EF4-FFF2-40B4-BE49-F238E27FC236}">
                <a16:creationId xmlns:a16="http://schemas.microsoft.com/office/drawing/2014/main" id="{272213DE-C98D-EF59-E9DA-35DBDA2FB1ED}"/>
              </a:ext>
            </a:extLst>
          </xdr:cNvPr>
          <xdr:cNvSpPr txBox="1"/>
        </xdr:nvSpPr>
        <xdr:spPr>
          <a:xfrm>
            <a:off x="15380521" y="7676914"/>
            <a:ext cx="705139"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1"/>
                </a:solidFill>
                <a:effectLst>
                  <a:glow rad="152400">
                    <a:schemeClr val="bg1"/>
                  </a:glow>
                </a:effectLst>
              </a:rPr>
              <a:t>天草地域</a:t>
            </a:r>
          </a:p>
        </xdr:txBody>
      </xdr:sp>
      <xdr:sp macro="" textlink="">
        <xdr:nvSpPr>
          <xdr:cNvPr id="22" name="テキスト ボックス 8">
            <a:extLst>
              <a:ext uri="{FF2B5EF4-FFF2-40B4-BE49-F238E27FC236}">
                <a16:creationId xmlns:a16="http://schemas.microsoft.com/office/drawing/2014/main" id="{D396EA5A-80A9-6638-3EC0-EC201ADAD5EC}"/>
              </a:ext>
            </a:extLst>
          </xdr:cNvPr>
          <xdr:cNvSpPr txBox="1"/>
        </xdr:nvSpPr>
        <xdr:spPr>
          <a:xfrm>
            <a:off x="7421677" y="8464891"/>
            <a:ext cx="749811"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nchorCtr="1">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kumimoji="1" lang="ja-JP" altLang="en-US" sz="700" b="1">
                <a:solidFill>
                  <a:schemeClr val="tx1">
                    <a:lumMod val="50000"/>
                    <a:lumOff val="50000"/>
                  </a:schemeClr>
                </a:solidFill>
                <a:effectLst>
                  <a:glow rad="152400">
                    <a:schemeClr val="bg1"/>
                  </a:glow>
                </a:effectLst>
              </a:rPr>
              <a:t>八代地域</a:t>
            </a:r>
          </a:p>
        </xdr:txBody>
      </xdr:sp>
      <xdr:sp macro="" textlink="">
        <xdr:nvSpPr>
          <xdr:cNvPr id="23" name="テキスト ボックス 9">
            <a:extLst>
              <a:ext uri="{FF2B5EF4-FFF2-40B4-BE49-F238E27FC236}">
                <a16:creationId xmlns:a16="http://schemas.microsoft.com/office/drawing/2014/main" id="{0B8C6EF2-1783-A862-A560-9B5C1F6B47EC}"/>
              </a:ext>
            </a:extLst>
          </xdr:cNvPr>
          <xdr:cNvSpPr txBox="1"/>
        </xdr:nvSpPr>
        <xdr:spPr>
          <a:xfrm>
            <a:off x="15408537" y="6357057"/>
            <a:ext cx="578110"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tx1">
                    <a:lumMod val="50000"/>
                    <a:lumOff val="50000"/>
                  </a:schemeClr>
                </a:solidFill>
                <a:effectLst>
                  <a:glow rad="152400">
                    <a:schemeClr val="bg1"/>
                  </a:glow>
                </a:effectLst>
              </a:rPr>
              <a:t>菊池地域</a:t>
            </a:r>
          </a:p>
        </xdr:txBody>
      </xdr:sp>
      <xdr:sp macro="" textlink="">
        <xdr:nvSpPr>
          <xdr:cNvPr id="24" name="テキスト ボックス 10">
            <a:extLst>
              <a:ext uri="{FF2B5EF4-FFF2-40B4-BE49-F238E27FC236}">
                <a16:creationId xmlns:a16="http://schemas.microsoft.com/office/drawing/2014/main" id="{B9E9BAB3-6552-8E82-692D-4B7BDEE67738}"/>
              </a:ext>
            </a:extLst>
          </xdr:cNvPr>
          <xdr:cNvSpPr txBox="1"/>
        </xdr:nvSpPr>
        <xdr:spPr>
          <a:xfrm>
            <a:off x="15384282" y="6901982"/>
            <a:ext cx="928498"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tx1">
                    <a:lumMod val="50000"/>
                    <a:lumOff val="50000"/>
                  </a:schemeClr>
                </a:solidFill>
                <a:effectLst>
                  <a:glow rad="152400">
                    <a:schemeClr val="bg1"/>
                  </a:glow>
                </a:effectLst>
              </a:rPr>
              <a:t>荒尾・玉名地域</a:t>
            </a:r>
          </a:p>
        </xdr:txBody>
      </xdr:sp>
      <xdr:sp macro="" textlink="">
        <xdr:nvSpPr>
          <xdr:cNvPr id="25" name="テキスト ボックス 11">
            <a:extLst>
              <a:ext uri="{FF2B5EF4-FFF2-40B4-BE49-F238E27FC236}">
                <a16:creationId xmlns:a16="http://schemas.microsoft.com/office/drawing/2014/main" id="{3D7A4B27-7BC6-43B6-D19F-75D79E7444B1}"/>
              </a:ext>
            </a:extLst>
          </xdr:cNvPr>
          <xdr:cNvSpPr txBox="1"/>
        </xdr:nvSpPr>
        <xdr:spPr>
          <a:xfrm>
            <a:off x="15368033" y="7546307"/>
            <a:ext cx="615796"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1"/>
                </a:solidFill>
                <a:effectLst>
                  <a:glow rad="152400">
                    <a:schemeClr val="bg1"/>
                  </a:glow>
                </a:effectLst>
              </a:rPr>
              <a:t>山鹿市</a:t>
            </a:r>
          </a:p>
        </xdr:txBody>
      </xdr:sp>
      <xdr:sp macro="" textlink="">
        <xdr:nvSpPr>
          <xdr:cNvPr id="26" name="テキスト ボックス 12">
            <a:extLst>
              <a:ext uri="{FF2B5EF4-FFF2-40B4-BE49-F238E27FC236}">
                <a16:creationId xmlns:a16="http://schemas.microsoft.com/office/drawing/2014/main" id="{E23DF908-0218-FD7A-63DE-DD839B4B5762}"/>
              </a:ext>
            </a:extLst>
          </xdr:cNvPr>
          <xdr:cNvSpPr txBox="1"/>
        </xdr:nvSpPr>
        <xdr:spPr>
          <a:xfrm>
            <a:off x="15379067" y="8483152"/>
            <a:ext cx="615796"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1">
                    <a:lumMod val="75000"/>
                  </a:schemeClr>
                </a:solidFill>
                <a:effectLst>
                  <a:glow rad="152400">
                    <a:schemeClr val="bg1"/>
                  </a:glow>
                </a:effectLst>
              </a:rPr>
              <a:t>阿蘇地域</a:t>
            </a:r>
          </a:p>
        </xdr:txBody>
      </xdr:sp>
      <xdr:sp macro="" textlink="">
        <xdr:nvSpPr>
          <xdr:cNvPr id="27" name="テキスト ボックス 13">
            <a:extLst>
              <a:ext uri="{FF2B5EF4-FFF2-40B4-BE49-F238E27FC236}">
                <a16:creationId xmlns:a16="http://schemas.microsoft.com/office/drawing/2014/main" id="{616D3F91-C48C-E0AD-F661-E3D58E84B046}"/>
              </a:ext>
            </a:extLst>
          </xdr:cNvPr>
          <xdr:cNvSpPr txBox="1"/>
        </xdr:nvSpPr>
        <xdr:spPr>
          <a:xfrm>
            <a:off x="15392404" y="9456601"/>
            <a:ext cx="535387"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1">
                    <a:lumMod val="75000"/>
                  </a:schemeClr>
                </a:solidFill>
                <a:effectLst>
                  <a:glow rad="152400">
                    <a:schemeClr val="bg1"/>
                  </a:glow>
                </a:effectLst>
              </a:rPr>
              <a:t>熊本市</a:t>
            </a:r>
          </a:p>
        </xdr:txBody>
      </xdr:sp>
      <xdr:sp macro="" textlink="">
        <xdr:nvSpPr>
          <xdr:cNvPr id="28" name="テキスト ボックス 6">
            <a:extLst>
              <a:ext uri="{FF2B5EF4-FFF2-40B4-BE49-F238E27FC236}">
                <a16:creationId xmlns:a16="http://schemas.microsoft.com/office/drawing/2014/main" id="{8218333F-B47E-3B5A-E580-83EB39FC0D05}"/>
              </a:ext>
            </a:extLst>
          </xdr:cNvPr>
          <xdr:cNvSpPr txBox="1"/>
        </xdr:nvSpPr>
        <xdr:spPr>
          <a:xfrm>
            <a:off x="15399768" y="6028516"/>
            <a:ext cx="994611"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2"/>
                </a:solidFill>
                <a:effectLst>
                  <a:glow rad="152400">
                    <a:schemeClr val="bg1"/>
                  </a:glow>
                </a:effectLst>
              </a:rPr>
              <a:t>水俣・芦北地域</a:t>
            </a:r>
          </a:p>
        </xdr:txBody>
      </xdr:sp>
      <xdr:sp macro="" textlink="">
        <xdr:nvSpPr>
          <xdr:cNvPr id="29" name="テキスト ボックス 7">
            <a:extLst>
              <a:ext uri="{FF2B5EF4-FFF2-40B4-BE49-F238E27FC236}">
                <a16:creationId xmlns:a16="http://schemas.microsoft.com/office/drawing/2014/main" id="{A710335A-2072-11B9-8FB3-329EC0D556C9}"/>
              </a:ext>
            </a:extLst>
          </xdr:cNvPr>
          <xdr:cNvSpPr txBox="1"/>
        </xdr:nvSpPr>
        <xdr:spPr>
          <a:xfrm>
            <a:off x="15395119" y="6202359"/>
            <a:ext cx="941007" cy="2090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square" lIns="36000" rtlCol="0" anchor="t" anchorCtr="0">
            <a:noAutofit/>
          </a:bodyP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l"/>
            <a:r>
              <a:rPr kumimoji="1" lang="ja-JP" altLang="en-US" sz="700" b="1" baseline="0">
                <a:solidFill>
                  <a:schemeClr val="accent2"/>
                </a:solidFill>
                <a:effectLst>
                  <a:glow rad="152400">
                    <a:schemeClr val="bg1"/>
                  </a:glow>
                </a:effectLst>
              </a:rPr>
              <a:t>人吉・球磨地域</a:t>
            </a:r>
          </a:p>
        </xdr:txBody>
      </xdr:sp>
    </xdr:grpSp>
    <xdr:clientData/>
  </xdr:twoCellAnchor>
  <xdr:twoCellAnchor editAs="oneCell">
    <xdr:from>
      <xdr:col>1</xdr:col>
      <xdr:colOff>110899</xdr:colOff>
      <xdr:row>0</xdr:row>
      <xdr:rowOff>95253</xdr:rowOff>
    </xdr:from>
    <xdr:to>
      <xdr:col>14</xdr:col>
      <xdr:colOff>235587</xdr:colOff>
      <xdr:row>50</xdr:row>
      <xdr:rowOff>136073</xdr:rowOff>
    </xdr:to>
    <xdr:pic>
      <xdr:nvPicPr>
        <xdr:cNvPr id="3" name="図 2">
          <a:extLst>
            <a:ext uri="{FF2B5EF4-FFF2-40B4-BE49-F238E27FC236}">
              <a16:creationId xmlns:a16="http://schemas.microsoft.com/office/drawing/2014/main" id="{1CFEFC28-C83A-0BEA-A9DD-7378925C9D94}"/>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6200000">
          <a:off x="-1616096" y="2176034"/>
          <a:ext cx="8885463" cy="472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15</xdr:col>
      <xdr:colOff>46425</xdr:colOff>
      <xdr:row>0</xdr:row>
      <xdr:rowOff>54428</xdr:rowOff>
    </xdr:from>
    <xdr:ext cx="491457" cy="8372396"/>
    <xdr:sp macro="" textlink="">
      <xdr:nvSpPr>
        <xdr:cNvPr id="2" name="テキスト ボックス 1">
          <a:extLst>
            <a:ext uri="{FF2B5EF4-FFF2-40B4-BE49-F238E27FC236}">
              <a16:creationId xmlns:a16="http://schemas.microsoft.com/office/drawing/2014/main" id="{E63591FD-964B-4AF2-B739-B733828FFC35}"/>
            </a:ext>
          </a:extLst>
        </xdr:cNvPr>
        <xdr:cNvSpPr txBox="1"/>
      </xdr:nvSpPr>
      <xdr:spPr>
        <a:xfrm rot="16200000">
          <a:off x="1316691" y="3994897"/>
          <a:ext cx="8372396" cy="4914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800">
              <a:solidFill>
                <a:sysClr val="windowText" lastClr="000000"/>
              </a:solidFill>
              <a:latin typeface="+mn-ea"/>
              <a:ea typeface="+mn-ea"/>
            </a:rPr>
            <a:t>※ </a:t>
          </a:r>
          <a:r>
            <a:rPr kumimoji="1" lang="ja-JP" altLang="en-US" sz="800">
              <a:solidFill>
                <a:sysClr val="windowText" lastClr="000000"/>
              </a:solidFill>
              <a:latin typeface="+mn-ea"/>
              <a:ea typeface="+mn-ea"/>
            </a:rPr>
            <a:t>農家民泊を含む宿泊者実人数　</a:t>
          </a:r>
          <a:endParaRPr lang="ja-JP" altLang="ja-JP" sz="800">
            <a:effectLst/>
          </a:endParaRPr>
        </a:p>
      </xdr:txBody>
    </xdr:sp>
    <xdr:clientData/>
  </xdr:oneCellAnchor>
  <xdr:oneCellAnchor>
    <xdr:from>
      <xdr:col>0</xdr:col>
      <xdr:colOff>54429</xdr:colOff>
      <xdr:row>0</xdr:row>
      <xdr:rowOff>0</xdr:rowOff>
    </xdr:from>
    <xdr:ext cx="275717" cy="8982075"/>
    <xdr:sp macro="" textlink="">
      <xdr:nvSpPr>
        <xdr:cNvPr id="5" name="テキスト ボックス 4">
          <a:extLst>
            <a:ext uri="{FF2B5EF4-FFF2-40B4-BE49-F238E27FC236}">
              <a16:creationId xmlns:a16="http://schemas.microsoft.com/office/drawing/2014/main" id="{4312A39B-5D4B-46B4-9F37-6E1D986D263E}"/>
            </a:ext>
          </a:extLst>
        </xdr:cNvPr>
        <xdr:cNvSpPr txBox="1"/>
      </xdr:nvSpPr>
      <xdr:spPr>
        <a:xfrm rot="16200000">
          <a:off x="-4298750" y="4353179"/>
          <a:ext cx="8982075" cy="2757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nchorCtr="1">
          <a:spAutoFit/>
        </a:bodyPr>
        <a:lstStyle/>
        <a:p>
          <a:r>
            <a:rPr lang="ja-JP" altLang="ja-JP" sz="1100" b="0" i="0">
              <a:solidFill>
                <a:schemeClr val="dk1"/>
              </a:solidFill>
              <a:effectLst/>
              <a:latin typeface="+mn-lt"/>
              <a:ea typeface="+mn-ea"/>
              <a:cs typeface="+mn-cs"/>
            </a:rPr>
            <a:t>②　</a:t>
          </a:r>
          <a:r>
            <a:rPr lang="ja-JP" altLang="en-US" sz="1100" b="0" i="0">
              <a:solidFill>
                <a:schemeClr val="dk1"/>
              </a:solidFill>
              <a:effectLst/>
              <a:latin typeface="+mn-lt"/>
              <a:ea typeface="+mn-ea"/>
              <a:cs typeface="+mn-cs"/>
            </a:rPr>
            <a:t>教育旅行の宿泊者数推移</a:t>
          </a:r>
          <a:endParaRPr lang="ja-JP" altLang="ja-JP" sz="1200">
            <a:effectLst/>
          </a:endParaRPr>
        </a:p>
      </xdr:txBody>
    </xdr:sp>
    <xdr:clientData/>
  </xdr:oneCellAnchor>
</xdr:wsDr>
</file>

<file path=xl/drawings/drawing26.xml><?xml version="1.0" encoding="utf-8"?>
<c:userShapes xmlns:c="http://schemas.openxmlformats.org/drawingml/2006/chart">
  <cdr:relSizeAnchor xmlns:cdr="http://schemas.openxmlformats.org/drawingml/2006/chartDrawing">
    <cdr:from>
      <cdr:x>0.09599</cdr:x>
      <cdr:y>0.69141</cdr:y>
    </cdr:from>
    <cdr:to>
      <cdr:x>0.12258</cdr:x>
      <cdr:y>0.71772</cdr:y>
    </cdr:to>
    <cdr:cxnSp macro="">
      <cdr:nvCxnSpPr>
        <cdr:cNvPr id="3" name="直線コネクタ 2">
          <a:extLst xmlns:a="http://schemas.openxmlformats.org/drawingml/2006/main">
            <a:ext uri="{FF2B5EF4-FFF2-40B4-BE49-F238E27FC236}">
              <a16:creationId xmlns:a16="http://schemas.microsoft.com/office/drawing/2014/main" id="{4435C8F6-0450-4DC3-B640-8AD879C956B3}"/>
            </a:ext>
          </a:extLst>
        </cdr:cNvPr>
        <cdr:cNvCxnSpPr/>
      </cdr:nvCxnSpPr>
      <cdr:spPr>
        <a:xfrm xmlns:a="http://schemas.openxmlformats.org/drawingml/2006/main" flipH="1" flipV="1">
          <a:off x="872910" y="3534514"/>
          <a:ext cx="241803" cy="134498"/>
        </a:xfrm>
        <a:prstGeom xmlns:a="http://schemas.openxmlformats.org/drawingml/2006/main" prst="line">
          <a:avLst/>
        </a:prstGeom>
        <a:ln xmlns:a="http://schemas.openxmlformats.org/drawingml/2006/main">
          <a:solidFill>
            <a:schemeClr val="tx1">
              <a:lumMod val="50000"/>
              <a:lumOff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0.8944</cdr:x>
      <cdr:y>0.2095</cdr:y>
    </cdr:from>
    <cdr:to>
      <cdr:x>0.90488</cdr:x>
      <cdr:y>0.22958</cdr:y>
    </cdr:to>
    <cdr:cxnSp macro="">
      <cdr:nvCxnSpPr>
        <cdr:cNvPr id="5" name="直線コネクタ 4">
          <a:extLst xmlns:a="http://schemas.openxmlformats.org/drawingml/2006/main">
            <a:ext uri="{FF2B5EF4-FFF2-40B4-BE49-F238E27FC236}">
              <a16:creationId xmlns:a16="http://schemas.microsoft.com/office/drawing/2014/main" id="{32A0C7F3-7538-4748-B019-D568B5945D44}"/>
            </a:ext>
          </a:extLst>
        </cdr:cNvPr>
        <cdr:cNvCxnSpPr/>
      </cdr:nvCxnSpPr>
      <cdr:spPr>
        <a:xfrm xmlns:a="http://schemas.openxmlformats.org/drawingml/2006/main" flipH="1" flipV="1">
          <a:off x="8117222" y="1044121"/>
          <a:ext cx="95113" cy="100075"/>
        </a:xfrm>
        <a:prstGeom xmlns:a="http://schemas.openxmlformats.org/drawingml/2006/main" prst="line">
          <a:avLst/>
        </a:prstGeom>
        <a:ln xmlns:a="http://schemas.openxmlformats.org/drawingml/2006/main">
          <a:solidFill>
            <a:schemeClr val="tx1">
              <a:lumMod val="50000"/>
              <a:lumOff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0.8941</cdr:x>
      <cdr:y>0.16327</cdr:y>
    </cdr:from>
    <cdr:to>
      <cdr:x>0.90346</cdr:x>
      <cdr:y>0.19012</cdr:y>
    </cdr:to>
    <cdr:cxnSp macro="">
      <cdr:nvCxnSpPr>
        <cdr:cNvPr id="6" name="直線コネクタ 5">
          <a:extLst xmlns:a="http://schemas.openxmlformats.org/drawingml/2006/main">
            <a:ext uri="{FF2B5EF4-FFF2-40B4-BE49-F238E27FC236}">
              <a16:creationId xmlns:a16="http://schemas.microsoft.com/office/drawing/2014/main" id="{525C62F9-EC34-8B69-D423-17D27FBD4016}"/>
            </a:ext>
          </a:extLst>
        </cdr:cNvPr>
        <cdr:cNvCxnSpPr/>
      </cdr:nvCxnSpPr>
      <cdr:spPr>
        <a:xfrm xmlns:a="http://schemas.openxmlformats.org/drawingml/2006/main" flipV="1">
          <a:off x="8114516" y="813726"/>
          <a:ext cx="84974" cy="133810"/>
        </a:xfrm>
        <a:prstGeom xmlns:a="http://schemas.openxmlformats.org/drawingml/2006/main" prst="line">
          <a:avLst/>
        </a:prstGeom>
        <a:ln xmlns:a="http://schemas.openxmlformats.org/drawingml/2006/main">
          <a:solidFill>
            <a:schemeClr val="tx1">
              <a:lumMod val="50000"/>
              <a:lumOff val="50000"/>
            </a:schemeClr>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27.xml><?xml version="1.0" encoding="utf-8"?>
<xdr:wsDr xmlns:xdr="http://schemas.openxmlformats.org/drawingml/2006/spreadsheetDrawing" xmlns:a="http://schemas.openxmlformats.org/drawingml/2006/main">
  <xdr:twoCellAnchor>
    <xdr:from>
      <xdr:col>0</xdr:col>
      <xdr:colOff>22412</xdr:colOff>
      <xdr:row>39</xdr:row>
      <xdr:rowOff>89648</xdr:rowOff>
    </xdr:from>
    <xdr:to>
      <xdr:col>9</xdr:col>
      <xdr:colOff>629478</xdr:colOff>
      <xdr:row>41</xdr:row>
      <xdr:rowOff>11206</xdr:rowOff>
    </xdr:to>
    <xdr:sp macro="" textlink="">
      <xdr:nvSpPr>
        <xdr:cNvPr id="5" name="テキスト ボックス 4">
          <a:extLst>
            <a:ext uri="{FF2B5EF4-FFF2-40B4-BE49-F238E27FC236}">
              <a16:creationId xmlns:a16="http://schemas.microsoft.com/office/drawing/2014/main" id="{080FC5AD-1484-6D6E-D9E7-B3EEE2D9D44A}"/>
            </a:ext>
          </a:extLst>
        </xdr:cNvPr>
        <xdr:cNvSpPr txBox="1"/>
      </xdr:nvSpPr>
      <xdr:spPr>
        <a:xfrm>
          <a:off x="22412" y="7196126"/>
          <a:ext cx="5965914" cy="28599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50" b="1">
              <a:latin typeface="+mj-ea"/>
              <a:ea typeface="+mj-ea"/>
            </a:rPr>
            <a:t>図　「延べ入込客数」、「観光消費額単価」、「観光消費額」の算出プロセス</a:t>
          </a:r>
        </a:p>
      </xdr:txBody>
    </xdr:sp>
    <xdr:clientData/>
  </xdr:twoCellAnchor>
  <xdr:twoCellAnchor editAs="oneCell">
    <xdr:from>
      <xdr:col>0</xdr:col>
      <xdr:colOff>190501</xdr:colOff>
      <xdr:row>40</xdr:row>
      <xdr:rowOff>128430</xdr:rowOff>
    </xdr:from>
    <xdr:to>
      <xdr:col>9</xdr:col>
      <xdr:colOff>405848</xdr:colOff>
      <xdr:row>47</xdr:row>
      <xdr:rowOff>800624</xdr:rowOff>
    </xdr:to>
    <xdr:pic>
      <xdr:nvPicPr>
        <xdr:cNvPr id="4" name="図 3">
          <a:extLst>
            <a:ext uri="{FF2B5EF4-FFF2-40B4-BE49-F238E27FC236}">
              <a16:creationId xmlns:a16="http://schemas.microsoft.com/office/drawing/2014/main" id="{007B91B3-77B0-8434-40E9-10B11F11ED6E}"/>
            </a:ext>
          </a:extLst>
        </xdr:cNvPr>
        <xdr:cNvPicPr>
          <a:picLocks noChangeAspect="1"/>
        </xdr:cNvPicPr>
      </xdr:nvPicPr>
      <xdr:blipFill>
        <a:blip xmlns:r="http://schemas.openxmlformats.org/officeDocument/2006/relationships" r:embed="rId1"/>
        <a:stretch>
          <a:fillRect/>
        </a:stretch>
      </xdr:blipFill>
      <xdr:spPr>
        <a:xfrm>
          <a:off x="190501" y="7417126"/>
          <a:ext cx="5574195" cy="194771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4</xdr:col>
      <xdr:colOff>516525</xdr:colOff>
      <xdr:row>42</xdr:row>
      <xdr:rowOff>115800</xdr:rowOff>
    </xdr:from>
    <xdr:to>
      <xdr:col>7</xdr:col>
      <xdr:colOff>619125</xdr:colOff>
      <xdr:row>50</xdr:row>
      <xdr:rowOff>0</xdr:rowOff>
    </xdr:to>
    <xdr:sp macro="" textlink="">
      <xdr:nvSpPr>
        <xdr:cNvPr id="5" name="テキスト ボックス 4">
          <a:extLst>
            <a:ext uri="{FF2B5EF4-FFF2-40B4-BE49-F238E27FC236}">
              <a16:creationId xmlns:a16="http://schemas.microsoft.com/office/drawing/2014/main" id="{00000000-0008-0000-2C00-000005000000}"/>
            </a:ext>
          </a:extLst>
        </xdr:cNvPr>
        <xdr:cNvSpPr txBox="1"/>
      </xdr:nvSpPr>
      <xdr:spPr>
        <a:xfrm>
          <a:off x="3259725" y="7716750"/>
          <a:ext cx="2160000" cy="1332000"/>
        </a:xfrm>
        <a:prstGeom prst="rect">
          <a:avLst/>
        </a:prstGeom>
        <a:solidFill>
          <a:schemeClr val="lt1"/>
        </a:solidFill>
        <a:ln w="9525" cmpd="sng">
          <a:solidFill>
            <a:schemeClr val="bg1">
              <a:lumMod val="7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kumimoji="1" lang="ja-JP" altLang="en-US" sz="1000"/>
            <a:t>　発行者 ：</a:t>
          </a:r>
          <a:endParaRPr kumimoji="1" lang="en-US" altLang="ja-JP" sz="1000"/>
        </a:p>
        <a:p>
          <a:r>
            <a:rPr kumimoji="1" lang="ja-JP" altLang="en-US" sz="1000"/>
            <a:t>　　 熊本県　観光戦略部</a:t>
          </a:r>
          <a:endParaRPr kumimoji="1" lang="en-US" altLang="ja-JP" sz="1000"/>
        </a:p>
        <a:p>
          <a:r>
            <a:rPr kumimoji="1" lang="ja-JP" altLang="en-US" sz="1000"/>
            <a:t>　　 観光企画課</a:t>
          </a:r>
          <a:endParaRPr kumimoji="1" lang="en-US" altLang="ja-JP" sz="1000"/>
        </a:p>
        <a:p>
          <a:endParaRPr kumimoji="1" lang="en-US" altLang="ja-JP" sz="1000"/>
        </a:p>
        <a:p>
          <a:r>
            <a:rPr kumimoji="1" lang="ja-JP" altLang="en-US" sz="1000"/>
            <a:t>　発行年度 ：</a:t>
          </a:r>
          <a:endParaRPr kumimoji="1" lang="en-US" altLang="ja-JP" sz="1000"/>
        </a:p>
        <a:p>
          <a:r>
            <a:rPr kumimoji="1" lang="ja-JP" altLang="en-US" sz="1000"/>
            <a:t>　　 </a:t>
          </a:r>
          <a:r>
            <a:rPr kumimoji="1" lang="en-US" altLang="ja-JP" sz="1000"/>
            <a:t>2023</a:t>
          </a:r>
          <a:r>
            <a:rPr kumimoji="1" lang="ja-JP" altLang="en-US" sz="1000"/>
            <a:t>年度</a:t>
          </a:r>
          <a:r>
            <a:rPr kumimoji="1" lang="ja-JP" altLang="en-US" sz="800"/>
            <a:t> （ 令和</a:t>
          </a:r>
          <a:r>
            <a:rPr kumimoji="1" lang="en-US" altLang="ja-JP" sz="800"/>
            <a:t>5</a:t>
          </a:r>
          <a:r>
            <a:rPr kumimoji="1" lang="ja-JP" altLang="en-US" sz="800"/>
            <a:t>年度 ）</a:t>
          </a:r>
        </a:p>
      </xdr:txBody>
    </xdr:sp>
    <xdr:clientData/>
  </xdr:twoCellAnchor>
  <xdr:twoCellAnchor editAs="oneCell">
    <xdr:from>
      <xdr:col>2</xdr:col>
      <xdr:colOff>62498</xdr:colOff>
      <xdr:row>16</xdr:row>
      <xdr:rowOff>9482</xdr:rowOff>
    </xdr:from>
    <xdr:to>
      <xdr:col>6</xdr:col>
      <xdr:colOff>159334</xdr:colOff>
      <xdr:row>32</xdr:row>
      <xdr:rowOff>31460</xdr:rowOff>
    </xdr:to>
    <xdr:pic>
      <xdr:nvPicPr>
        <xdr:cNvPr id="17" name="図 16">
          <a:extLst>
            <a:ext uri="{FF2B5EF4-FFF2-40B4-BE49-F238E27FC236}">
              <a16:creationId xmlns:a16="http://schemas.microsoft.com/office/drawing/2014/main" id="{F077B059-8D3C-5F82-DC68-4B354A0391B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9616" y="2878188"/>
          <a:ext cx="2831071" cy="2890684"/>
        </a:xfrm>
        <a:prstGeom prst="rect">
          <a:avLst/>
        </a:prstGeom>
        <a:ln>
          <a:solidFill>
            <a:schemeClr val="bg1"/>
          </a:solidFill>
        </a:ln>
      </xdr:spPr>
    </xdr:pic>
    <xdr:clientData/>
  </xdr:twoCellAnchor>
</xdr:wsDr>
</file>

<file path=xl/theme/theme1.xml><?xml version="1.0" encoding="utf-8"?>
<a:theme xmlns:a="http://schemas.openxmlformats.org/drawingml/2006/main" name="Office テーマ">
  <a:themeElements>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観光統計">
    <a:dk1>
      <a:sysClr val="windowText" lastClr="000000"/>
    </a:dk1>
    <a:lt1>
      <a:sysClr val="window" lastClr="FFFFFF"/>
    </a:lt1>
    <a:dk2>
      <a:srgbClr val="ED7D31"/>
    </a:dk2>
    <a:lt2>
      <a:srgbClr val="E7E6E6"/>
    </a:lt2>
    <a:accent1>
      <a:srgbClr val="44546A"/>
    </a:accent1>
    <a:accent2>
      <a:srgbClr val="FF5050"/>
    </a:accent2>
    <a:accent3>
      <a:srgbClr val="A5A5A5"/>
    </a:accent3>
    <a:accent4>
      <a:srgbClr val="FFC000"/>
    </a:accent4>
    <a:accent5>
      <a:srgbClr val="5B9BD5"/>
    </a:accent5>
    <a:accent6>
      <a:srgbClr val="70AD47"/>
    </a:accent6>
    <a:hlink>
      <a:srgbClr val="0563C1"/>
    </a:hlink>
    <a:folHlink>
      <a:srgbClr val="954F72"/>
    </a:folHlink>
  </a:clrScheme>
  <a:fontScheme name="報告書">
    <a:majorFont>
      <a:latin typeface="BIZ UDPゴシック"/>
      <a:ea typeface="BIZ UDPゴシック"/>
      <a:cs typeface=""/>
    </a:majorFont>
    <a:minorFont>
      <a:latin typeface="BIZ UDP明朝 Medium"/>
      <a:ea typeface="BIZ UDP明朝 Medium"/>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&#65279;<?xml version="1.0" encoding="utf-8" standalone="yes"?>
<Relationships xmlns="http://schemas.openxmlformats.org/package/2006/relationships">
  <Relationship Id="rId2" Type="http://schemas.openxmlformats.org/officeDocument/2006/relationships/drawing" Target="../drawings/drawing1.xml" />
</Relationships>
</file>

<file path=xl/worksheets/_rels/sheet2.xml.rels>&#65279;<?xml version="1.0" encoding="utf-8" standalone="yes"?>
<Relationships xmlns="http://schemas.openxmlformats.org/package/2006/relationships" />
</file>

<file path=xl/worksheets/_rels/sheet3.xml.rels>&#65279;<?xml version="1.0" encoding="utf-8" standalone="yes"?>
<Relationships xmlns="http://schemas.openxmlformats.org/package/2006/relationships" />
</file>

<file path=xl/worksheets/_rels/sheet4.xml.rels>&#65279;<?xml version="1.0" encoding="utf-8" standalone="yes"?>
<Relationships xmlns="http://schemas.openxmlformats.org/package/2006/relationships">
  <Relationship Id="rId2" Type="http://schemas.openxmlformats.org/officeDocument/2006/relationships/drawing" Target="../drawings/drawing2.xml" />
</Relationships>
</file>

<file path=xl/worksheets/_rels/sheet5.xml.rels>&#65279;<?xml version="1.0" encoding="utf-8" standalone="yes"?>
<Relationships xmlns="http://schemas.openxmlformats.org/package/2006/relationships">
  <Relationship Id="rId2" Type="http://schemas.openxmlformats.org/officeDocument/2006/relationships/drawing" Target="../drawings/drawing3.xml" />
</Relationships>
</file>

<file path=xl/worksheets/_rels/sheet6.xml.rels>&#65279;<?xml version="1.0" encoding="utf-8" standalone="yes"?>
<Relationships xmlns="http://schemas.openxmlformats.org/package/2006/relationships">
  <Relationship Id="rId2" Type="http://schemas.openxmlformats.org/officeDocument/2006/relationships/drawing" Target="../drawings/drawing4.xml" />
</Relationships>
</file>

<file path=xl/worksheets/_rels/sheet7.xml.rels>&#65279;<?xml version="1.0" encoding="utf-8" standalone="yes"?>
<Relationships xmlns="http://schemas.openxmlformats.org/package/2006/relationships">
  <Relationship Id="rId2" Type="http://schemas.openxmlformats.org/officeDocument/2006/relationships/drawing" Target="../drawings/drawing6.xml" />
</Relationships>
</file>

<file path=xl/worksheets/_rels/sheet8.xml.rels>&#65279;<?xml version="1.0" encoding="utf-8" standalone="yes"?>
<Relationships xmlns="http://schemas.openxmlformats.org/package/2006/relationships">
  <Relationship Id="rId2" Type="http://schemas.openxmlformats.org/officeDocument/2006/relationships/drawing" Target="../drawings/drawing7.xml" />
</Relationships>
</file>

<file path=xl/worksheets/_rels/sheet9.xml.rels>&#65279;<?xml version="1.0" encoding="utf-8" standalone="yes"?>
<Relationships xmlns="http://schemas.openxmlformats.org/package/2006/relationships">
  <Relationship Id="rId2" Type="http://schemas.openxmlformats.org/officeDocument/2006/relationships/drawing" Target="../drawings/drawing8.xml" />
</Relationships>
</file>

<file path=xl/worksheets/_rels/sheet10.xml.rels>&#65279;<?xml version="1.0" encoding="utf-8" standalone="yes"?>
<Relationships xmlns="http://schemas.openxmlformats.org/package/2006/relationships">
  <Relationship Id="rId2" Type="http://schemas.openxmlformats.org/officeDocument/2006/relationships/drawing" Target="../drawings/drawing9.xml" />
</Relationships>
</file>

<file path=xl/worksheets/_rels/sheet11.xml.rels>&#65279;<?xml version="1.0" encoding="utf-8" standalone="yes"?>
<Relationships xmlns="http://schemas.openxmlformats.org/package/2006/relationships">
  <Relationship Id="rId2" Type="http://schemas.openxmlformats.org/officeDocument/2006/relationships/drawing" Target="../drawings/drawing10.xml" />
</Relationships>
</file>

<file path=xl/worksheets/_rels/sheet12.xml.rels>&#65279;<?xml version="1.0" encoding="utf-8" standalone="yes"?>
<Relationships xmlns="http://schemas.openxmlformats.org/package/2006/relationships">
  <Relationship Id="rId2" Type="http://schemas.openxmlformats.org/officeDocument/2006/relationships/drawing" Target="../drawings/drawing11.xml" />
</Relationships>
</file>

<file path=xl/worksheets/_rels/sheet13.xml.rels>&#65279;<?xml version="1.0" encoding="utf-8" standalone="yes"?>
<Relationships xmlns="http://schemas.openxmlformats.org/package/2006/relationships" />
</file>

<file path=xl/worksheets/_rels/sheet14.xml.rels>&#65279;<?xml version="1.0" encoding="utf-8" standalone="yes"?>
<Relationships xmlns="http://schemas.openxmlformats.org/package/2006/relationships" />
</file>

<file path=xl/worksheets/_rels/sheet15.xml.rels>&#65279;<?xml version="1.0" encoding="utf-8" standalone="yes"?>
<Relationships xmlns="http://schemas.openxmlformats.org/package/2006/relationships">
  <Relationship Id="rId2" Type="http://schemas.openxmlformats.org/officeDocument/2006/relationships/drawing" Target="../drawings/drawing12.xml" />
</Relationships>
</file>

<file path=xl/worksheets/_rels/sheet16.xml.rels>&#65279;<?xml version="1.0" encoding="utf-8" standalone="yes"?>
<Relationships xmlns="http://schemas.openxmlformats.org/package/2006/relationships">
  <Relationship Id="rId2" Type="http://schemas.openxmlformats.org/officeDocument/2006/relationships/drawing" Target="../drawings/drawing14.xml" />
</Relationships>
</file>

<file path=xl/worksheets/_rels/sheet17.xml.rels>&#65279;<?xml version="1.0" encoding="utf-8" standalone="yes"?>
<Relationships xmlns="http://schemas.openxmlformats.org/package/2006/relationships" />
</file>

<file path=xl/worksheets/_rels/sheet18.xml.rels>&#65279;<?xml version="1.0" encoding="utf-8" standalone="yes"?>
<Relationships xmlns="http://schemas.openxmlformats.org/package/2006/relationships" />
</file>

<file path=xl/worksheets/_rels/sheet19.xml.rels>&#65279;<?xml version="1.0" encoding="utf-8" standalone="yes"?>
<Relationships xmlns="http://schemas.openxmlformats.org/package/2006/relationships">
  <Relationship Id="rId2" Type="http://schemas.openxmlformats.org/officeDocument/2006/relationships/drawing" Target="../drawings/drawing15.xml" />
</Relationships>
</file>

<file path=xl/worksheets/_rels/sheet20.xml.rels>&#65279;<?xml version="1.0" encoding="utf-8" standalone="yes"?>
<Relationships xmlns="http://schemas.openxmlformats.org/package/2006/relationships">
  <Relationship Id="rId2" Type="http://schemas.openxmlformats.org/officeDocument/2006/relationships/drawing" Target="../drawings/drawing16.xml" />
</Relationships>
</file>

<file path=xl/worksheets/_rels/sheet21.xml.rels>&#65279;<?xml version="1.0" encoding="utf-8" standalone="yes"?>
<Relationships xmlns="http://schemas.openxmlformats.org/package/2006/relationships" />
</file>

<file path=xl/worksheets/_rels/sheet22.xml.rels>&#65279;<?xml version="1.0" encoding="utf-8" standalone="yes"?>
<Relationships xmlns="http://schemas.openxmlformats.org/package/2006/relationships">
  <Relationship Id="rId2" Type="http://schemas.openxmlformats.org/officeDocument/2006/relationships/drawing" Target="../drawings/drawing17.xml" />
</Relationships>
</file>

<file path=xl/worksheets/_rels/sheet23.xml.rels>&#65279;<?xml version="1.0" encoding="utf-8" standalone="yes"?>
<Relationships xmlns="http://schemas.openxmlformats.org/package/2006/relationships">
  <Relationship Id="rId2" Type="http://schemas.openxmlformats.org/officeDocument/2006/relationships/drawing" Target="../drawings/drawing18.xml" />
</Relationships>
</file>

<file path=xl/worksheets/_rels/sheet24.xml.rels>&#65279;<?xml version="1.0" encoding="utf-8" standalone="yes"?>
<Relationships xmlns="http://schemas.openxmlformats.org/package/2006/relationships" />
</file>

<file path=xl/worksheets/_rels/sheet25.xml.rels>&#65279;<?xml version="1.0" encoding="utf-8" standalone="yes"?>
<Relationships xmlns="http://schemas.openxmlformats.org/package/2006/relationships" />
</file>

<file path=xl/worksheets/_rels/sheet26.xml.rels>&#65279;<?xml version="1.0" encoding="utf-8" standalone="yes"?>
<Relationships xmlns="http://schemas.openxmlformats.org/package/2006/relationships">
  <Relationship Id="rId2" Type="http://schemas.openxmlformats.org/officeDocument/2006/relationships/drawing" Target="../drawings/drawing19.xml" />
</Relationships>
</file>

<file path=xl/worksheets/_rels/sheet27.xml.rels>&#65279;<?xml version="1.0" encoding="utf-8" standalone="yes"?>
<Relationships xmlns="http://schemas.openxmlformats.org/package/2006/relationships">
  <Relationship Id="rId2" Type="http://schemas.openxmlformats.org/officeDocument/2006/relationships/drawing" Target="../drawings/drawing20.xml" />
</Relationships>
</file>

<file path=xl/worksheets/_rels/sheet28.xml.rels>&#65279;<?xml version="1.0" encoding="utf-8" standalone="yes"?>
<Relationships xmlns="http://schemas.openxmlformats.org/package/2006/relationships" />
</file>

<file path=xl/worksheets/_rels/sheet29.xml.rels>&#65279;<?xml version="1.0" encoding="utf-8" standalone="yes"?>
<Relationships xmlns="http://schemas.openxmlformats.org/package/2006/relationships" />
</file>

<file path=xl/worksheets/_rels/sheet30.xml.rels>&#65279;<?xml version="1.0" encoding="utf-8" standalone="yes"?>
<Relationships xmlns="http://schemas.openxmlformats.org/package/2006/relationships">
  <Relationship Id="rId2" Type="http://schemas.openxmlformats.org/officeDocument/2006/relationships/drawing" Target="../drawings/drawing21.xml" />
</Relationships>
</file>

<file path=xl/worksheets/_rels/sheet31.xml.rels>&#65279;<?xml version="1.0" encoding="utf-8" standalone="yes"?>
<Relationships xmlns="http://schemas.openxmlformats.org/package/2006/relationships">
  <Relationship Id="rId2" Type="http://schemas.openxmlformats.org/officeDocument/2006/relationships/drawing" Target="../drawings/drawing22.xml" />
</Relationships>
</file>

<file path=xl/worksheets/_rels/sheet32.xml.rels>&#65279;<?xml version="1.0" encoding="utf-8" standalone="yes"?>
<Relationships xmlns="http://schemas.openxmlformats.org/package/2006/relationships">
  <Relationship Id="rId2" Type="http://schemas.openxmlformats.org/officeDocument/2006/relationships/drawing" Target="../drawings/drawing23.xml" />
</Relationships>
</file>

<file path=xl/worksheets/_rels/sheet33.xml.rels>&#65279;<?xml version="1.0" encoding="utf-8" standalone="yes"?>
<Relationships xmlns="http://schemas.openxmlformats.org/package/2006/relationships" />
</file>

<file path=xl/worksheets/_rels/sheet34.xml.rels>&#65279;<?xml version="1.0" encoding="utf-8" standalone="yes"?>
<Relationships xmlns="http://schemas.openxmlformats.org/package/2006/relationships">
  <Relationship Id="rId2" Type="http://schemas.openxmlformats.org/officeDocument/2006/relationships/drawing" Target="../drawings/drawing24.xml" />
</Relationships>
</file>

<file path=xl/worksheets/_rels/sheet35.xml.rels>&#65279;<?xml version="1.0" encoding="utf-8" standalone="yes"?>
<Relationships xmlns="http://schemas.openxmlformats.org/package/2006/relationships" />
</file>

<file path=xl/worksheets/_rels/sheet36.xml.rels>&#65279;<?xml version="1.0" encoding="utf-8" standalone="yes"?>
<Relationships xmlns="http://schemas.openxmlformats.org/package/2006/relationships" />
</file>

<file path=xl/worksheets/_rels/sheet37.xml.rels>&#65279;<?xml version="1.0" encoding="utf-8" standalone="yes"?>
<Relationships xmlns="http://schemas.openxmlformats.org/package/2006/relationships" />
</file>

<file path=xl/worksheets/_rels/sheet38.xml.rels>&#65279;<?xml version="1.0" encoding="utf-8" standalone="yes"?>
<Relationships xmlns="http://schemas.openxmlformats.org/package/2006/relationships">
  <Relationship Id="rId2" Type="http://schemas.openxmlformats.org/officeDocument/2006/relationships/drawing" Target="../drawings/drawing25.xml" />
</Relationships>
</file>

<file path=xl/worksheets/_rels/sheet39.xml.rels>&#65279;<?xml version="1.0" encoding="utf-8" standalone="yes"?>
<Relationships xmlns="http://schemas.openxmlformats.org/package/2006/relationships">
  <Relationship Id="rId2" Type="http://schemas.openxmlformats.org/officeDocument/2006/relationships/drawing" Target="../drawings/drawing27.xml" />
</Relationships>
</file>

<file path=xl/worksheets/_rels/sheet40.xml.rels>&#65279;<?xml version="1.0" encoding="utf-8" standalone="yes"?>
<Relationships xmlns="http://schemas.openxmlformats.org/package/2006/relationships" />
</file>

<file path=xl/worksheets/_rels/sheet41.xml.rels>&#65279;<?xml version="1.0" encoding="utf-8" standalone="yes"?>
<Relationships xmlns="http://schemas.openxmlformats.org/package/2006/relationships" />
</file>

<file path=xl/worksheets/_rels/sheet42.xml.rels>&#65279;<?xml version="1.0" encoding="utf-8" standalone="yes"?>
<Relationships xmlns="http://schemas.openxmlformats.org/package/2006/relationships" />
</file>

<file path=xl/worksheets/_rels/sheet43.xml.rels>&#65279;<?xml version="1.0" encoding="utf-8" standalone="yes"?>
<Relationships xmlns="http://schemas.openxmlformats.org/package/2006/relationships">
  <Relationship Id="rId2" Type="http://schemas.openxmlformats.org/officeDocument/2006/relationships/drawing" Target="../drawings/drawing28.xml" />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FF0000"/>
    <pageSetUpPr fitToPage="1"/>
  </sheetPr>
  <dimension ref="A1:T53"/>
  <sheetViews>
    <sheetView showGridLines="0" view="pageBreakPreview" zoomScale="70" zoomScaleNormal="115" zoomScaleSheetLayoutView="70" workbookViewId="0">
      <selection activeCell="V22" sqref="V22"/>
    </sheetView>
  </sheetViews>
  <sheetFormatPr defaultColWidth="9" defaultRowHeight="14" x14ac:dyDescent="0.3"/>
  <cols>
    <col min="1" max="12" width="6.08203125" customWidth="1"/>
    <col min="13" max="13" width="9" style="2"/>
    <col min="14" max="16384" width="9" style="1"/>
  </cols>
  <sheetData>
    <row r="1" spans="1:20" ht="12.75" customHeight="1" x14ac:dyDescent="0.35">
      <c r="A1" s="753"/>
      <c r="B1" s="753"/>
      <c r="C1" s="753"/>
      <c r="D1" s="753"/>
      <c r="E1" s="753"/>
      <c r="F1" s="753"/>
      <c r="G1" s="753"/>
      <c r="H1" s="753"/>
      <c r="I1" s="753"/>
      <c r="J1" s="753"/>
      <c r="K1" s="753"/>
      <c r="L1" s="753"/>
      <c r="M1" s="413"/>
      <c r="N1" s="413"/>
      <c r="O1" s="413"/>
      <c r="P1" s="413"/>
      <c r="Q1" s="413"/>
      <c r="R1" s="413"/>
      <c r="S1" s="413"/>
      <c r="T1" s="413"/>
    </row>
    <row r="2" spans="1:20" ht="12.75" customHeight="1" x14ac:dyDescent="0.35">
      <c r="A2" s="753"/>
      <c r="B2" s="753"/>
      <c r="C2" s="753"/>
      <c r="D2" s="753"/>
      <c r="E2" s="753"/>
      <c r="F2" s="753"/>
      <c r="G2" s="753"/>
      <c r="H2" s="753"/>
      <c r="I2" s="753"/>
      <c r="J2" s="753"/>
      <c r="K2" s="753"/>
      <c r="L2" s="753"/>
      <c r="M2" s="413"/>
      <c r="N2" s="413"/>
      <c r="O2" s="413"/>
      <c r="P2" s="413"/>
      <c r="Q2" s="413"/>
      <c r="R2" s="413"/>
      <c r="S2" s="413"/>
      <c r="T2" s="413"/>
    </row>
    <row r="3" spans="1:20" ht="12.75" customHeight="1" x14ac:dyDescent="0.35">
      <c r="A3" s="1069" t="s">
        <v>639</v>
      </c>
      <c r="B3" s="1069"/>
      <c r="C3" s="1069"/>
      <c r="D3" s="1069"/>
      <c r="E3" s="1069"/>
      <c r="F3" s="1069"/>
      <c r="G3" s="1069"/>
      <c r="H3" s="1069"/>
      <c r="I3" s="1069"/>
      <c r="J3" s="1069"/>
      <c r="K3" s="1069"/>
      <c r="L3" s="1069"/>
      <c r="M3" s="413"/>
      <c r="N3" s="413"/>
      <c r="O3" s="413"/>
      <c r="P3" s="413"/>
      <c r="Q3" s="413"/>
      <c r="R3" s="413"/>
      <c r="S3" s="413"/>
      <c r="T3" s="413"/>
    </row>
    <row r="4" spans="1:20" ht="12.75" customHeight="1" x14ac:dyDescent="0.3">
      <c r="A4" s="1069"/>
      <c r="B4" s="1069"/>
      <c r="C4" s="1069"/>
      <c r="D4" s="1069"/>
      <c r="E4" s="1069"/>
      <c r="F4" s="1069"/>
      <c r="G4" s="1069"/>
      <c r="H4" s="1069"/>
      <c r="I4" s="1069"/>
      <c r="J4" s="1069"/>
      <c r="K4" s="1069"/>
      <c r="L4" s="1069"/>
      <c r="M4" s="1067"/>
      <c r="N4" s="1067"/>
      <c r="O4" s="1067"/>
      <c r="P4" s="1067"/>
      <c r="Q4" s="1067"/>
      <c r="R4" s="1067"/>
      <c r="S4" s="1067"/>
      <c r="T4" s="1067"/>
    </row>
    <row r="5" spans="1:20" ht="12.75" customHeight="1" x14ac:dyDescent="0.3">
      <c r="A5" s="1069"/>
      <c r="B5" s="1069"/>
      <c r="C5" s="1069"/>
      <c r="D5" s="1069"/>
      <c r="E5" s="1069"/>
      <c r="F5" s="1069"/>
      <c r="G5" s="1069"/>
      <c r="H5" s="1069"/>
      <c r="I5" s="1069"/>
      <c r="J5" s="1069"/>
      <c r="K5" s="1069"/>
      <c r="L5" s="1069"/>
      <c r="M5" s="1067"/>
      <c r="N5" s="1067"/>
      <c r="O5" s="1067"/>
      <c r="P5" s="1067"/>
      <c r="Q5" s="1067"/>
      <c r="R5" s="1067"/>
      <c r="S5" s="1067"/>
      <c r="T5" s="1067"/>
    </row>
    <row r="6" spans="1:20" ht="12.75" customHeight="1" x14ac:dyDescent="0.3">
      <c r="A6" s="1069"/>
      <c r="B6" s="1069"/>
      <c r="C6" s="1069"/>
      <c r="D6" s="1069"/>
      <c r="E6" s="1069"/>
      <c r="F6" s="1069"/>
      <c r="G6" s="1069"/>
      <c r="H6" s="1069"/>
      <c r="I6" s="1069"/>
      <c r="J6" s="1069"/>
      <c r="K6" s="1069"/>
      <c r="L6" s="1069"/>
      <c r="M6" s="1067"/>
      <c r="N6" s="1067"/>
      <c r="O6" s="1067"/>
      <c r="P6" s="1067"/>
      <c r="Q6" s="1067"/>
      <c r="R6" s="1067"/>
      <c r="S6" s="1067"/>
      <c r="T6" s="1067"/>
    </row>
    <row r="7" spans="1:20" ht="12.75" customHeight="1" x14ac:dyDescent="0.3">
      <c r="A7" s="1070" t="s">
        <v>608</v>
      </c>
      <c r="B7" s="1070"/>
      <c r="C7" s="1070"/>
      <c r="D7" s="1070"/>
      <c r="E7" s="1070"/>
      <c r="F7" s="1070"/>
      <c r="G7" s="1070"/>
      <c r="H7" s="1070"/>
      <c r="I7" s="1070"/>
      <c r="J7" s="1070"/>
      <c r="K7" s="1070"/>
      <c r="L7" s="1070"/>
      <c r="M7" s="1067"/>
      <c r="N7" s="1067"/>
      <c r="O7" s="1067"/>
      <c r="P7" s="1067"/>
      <c r="Q7" s="1067"/>
      <c r="R7" s="1067"/>
      <c r="S7" s="1067"/>
      <c r="T7" s="1067"/>
    </row>
    <row r="8" spans="1:20" ht="12.75" customHeight="1" x14ac:dyDescent="0.3">
      <c r="A8" s="1070"/>
      <c r="B8" s="1070"/>
      <c r="C8" s="1070"/>
      <c r="D8" s="1070"/>
      <c r="E8" s="1070"/>
      <c r="F8" s="1070"/>
      <c r="G8" s="1070"/>
      <c r="H8" s="1070"/>
      <c r="I8" s="1070"/>
      <c r="J8" s="1070"/>
      <c r="K8" s="1070"/>
      <c r="L8" s="1070"/>
      <c r="M8" s="414"/>
      <c r="N8" s="414"/>
      <c r="O8" s="414"/>
      <c r="P8" s="414"/>
      <c r="Q8" s="414"/>
      <c r="R8" s="414"/>
      <c r="S8" s="414"/>
      <c r="T8" s="414"/>
    </row>
    <row r="9" spans="1:20" ht="12.75" customHeight="1" x14ac:dyDescent="0.3">
      <c r="A9" s="1070"/>
      <c r="B9" s="1070"/>
      <c r="C9" s="1070"/>
      <c r="D9" s="1070"/>
      <c r="E9" s="1070"/>
      <c r="F9" s="1070"/>
      <c r="G9" s="1070"/>
      <c r="H9" s="1070"/>
      <c r="I9" s="1070"/>
      <c r="J9" s="1070"/>
      <c r="K9" s="1070"/>
      <c r="L9" s="1070"/>
      <c r="M9" s="1068"/>
      <c r="N9" s="1068"/>
      <c r="O9" s="1068"/>
      <c r="P9" s="1068"/>
      <c r="Q9" s="1068"/>
      <c r="R9" s="1068"/>
      <c r="S9" s="1068"/>
      <c r="T9" s="1068"/>
    </row>
    <row r="10" spans="1:20" ht="12.75" customHeight="1" x14ac:dyDescent="0.3">
      <c r="A10" s="1070"/>
      <c r="B10" s="1070"/>
      <c r="C10" s="1070"/>
      <c r="D10" s="1070"/>
      <c r="E10" s="1070"/>
      <c r="F10" s="1070"/>
      <c r="G10" s="1070"/>
      <c r="H10" s="1070"/>
      <c r="I10" s="1070"/>
      <c r="J10" s="1070"/>
      <c r="K10" s="1070"/>
      <c r="L10" s="1070"/>
      <c r="M10" s="1068"/>
      <c r="N10" s="1068"/>
      <c r="O10" s="1068"/>
      <c r="P10" s="1068"/>
      <c r="Q10" s="1068"/>
      <c r="R10" s="1068"/>
      <c r="S10" s="1068"/>
      <c r="T10" s="1068"/>
    </row>
    <row r="11" spans="1:20" ht="12.75" customHeight="1" x14ac:dyDescent="0.3">
      <c r="A11" s="1070"/>
      <c r="B11" s="1070"/>
      <c r="C11" s="1070"/>
      <c r="D11" s="1070"/>
      <c r="E11" s="1070"/>
      <c r="F11" s="1070"/>
      <c r="G11" s="1070"/>
      <c r="H11" s="1070"/>
      <c r="I11" s="1070"/>
      <c r="J11" s="1070"/>
      <c r="K11" s="1070"/>
      <c r="L11" s="1070"/>
      <c r="M11" s="1068"/>
      <c r="N11" s="1068"/>
      <c r="O11" s="1068"/>
      <c r="P11" s="1068"/>
      <c r="Q11" s="1068"/>
      <c r="R11" s="1068"/>
      <c r="S11" s="1068"/>
      <c r="T11" s="1068"/>
    </row>
    <row r="12" spans="1:20" ht="12.75" customHeight="1" x14ac:dyDescent="0.3">
      <c r="A12" s="1071" t="s">
        <v>832</v>
      </c>
      <c r="B12" s="1071"/>
      <c r="C12" s="1071"/>
      <c r="D12" s="1071"/>
      <c r="E12" s="1071"/>
      <c r="F12" s="1071"/>
      <c r="G12" s="1071"/>
      <c r="H12" s="1071"/>
      <c r="I12" s="1071"/>
      <c r="J12" s="1071"/>
      <c r="K12" s="1071"/>
      <c r="L12" s="1071"/>
      <c r="M12" s="1068"/>
      <c r="N12" s="1068"/>
      <c r="O12" s="1068"/>
      <c r="P12" s="1068"/>
      <c r="Q12" s="1068"/>
      <c r="R12" s="1068"/>
      <c r="S12" s="1068"/>
      <c r="T12" s="1068"/>
    </row>
    <row r="13" spans="1:20" ht="12.75" customHeight="1" x14ac:dyDescent="0.3">
      <c r="A13" s="1071"/>
      <c r="B13" s="1071"/>
      <c r="C13" s="1071"/>
      <c r="D13" s="1071"/>
      <c r="E13" s="1071"/>
      <c r="F13" s="1071"/>
      <c r="G13" s="1071"/>
      <c r="H13" s="1071"/>
      <c r="I13" s="1071"/>
      <c r="J13" s="1071"/>
      <c r="K13" s="1071"/>
      <c r="L13" s="1071"/>
      <c r="M13" s="1068"/>
      <c r="N13" s="1068"/>
      <c r="O13" s="1068"/>
      <c r="P13" s="1068"/>
      <c r="Q13" s="1068"/>
      <c r="R13" s="1068"/>
      <c r="S13" s="1068"/>
      <c r="T13" s="1068"/>
    </row>
    <row r="14" spans="1:20" ht="12.75" customHeight="1" x14ac:dyDescent="0.3">
      <c r="A14" s="1071"/>
      <c r="B14" s="1071"/>
      <c r="C14" s="1071"/>
      <c r="D14" s="1071"/>
      <c r="E14" s="1071"/>
      <c r="F14" s="1071"/>
      <c r="G14" s="1071"/>
      <c r="H14" s="1071"/>
      <c r="I14" s="1071"/>
      <c r="J14" s="1071"/>
      <c r="K14" s="1071"/>
      <c r="L14" s="1071"/>
      <c r="M14" s="1068"/>
      <c r="N14" s="1068"/>
      <c r="O14" s="1068"/>
      <c r="P14" s="1068"/>
      <c r="Q14" s="1068"/>
      <c r="R14" s="1068"/>
      <c r="S14" s="1068"/>
      <c r="T14" s="1068"/>
    </row>
    <row r="15" spans="1:20" ht="12.75" customHeight="1" x14ac:dyDescent="0.3">
      <c r="A15" s="1071"/>
      <c r="B15" s="1071"/>
      <c r="C15" s="1071"/>
      <c r="D15" s="1071"/>
      <c r="E15" s="1071"/>
      <c r="F15" s="1071"/>
      <c r="G15" s="1071"/>
      <c r="H15" s="1071"/>
      <c r="I15" s="1071"/>
      <c r="J15" s="1071"/>
      <c r="K15" s="1071"/>
      <c r="L15" s="1071"/>
    </row>
    <row r="16" spans="1:20" ht="12.75" customHeight="1" x14ac:dyDescent="0.3">
      <c r="A16" s="753"/>
      <c r="B16" s="753"/>
      <c r="C16" s="753"/>
      <c r="D16" s="753"/>
      <c r="E16" s="753"/>
      <c r="F16" s="753"/>
      <c r="G16" s="753"/>
      <c r="H16" s="753"/>
      <c r="I16" s="753"/>
      <c r="J16" s="753"/>
      <c r="K16" s="753"/>
      <c r="L16" s="753"/>
    </row>
    <row r="17" spans="1:12" ht="12.75" customHeight="1" x14ac:dyDescent="0.3">
      <c r="A17" s="753"/>
      <c r="B17" s="753"/>
      <c r="C17" s="753"/>
      <c r="D17" s="753"/>
      <c r="E17" s="753"/>
      <c r="F17" s="753"/>
      <c r="G17" s="753"/>
      <c r="H17" s="753"/>
      <c r="I17" s="753"/>
      <c r="J17" s="753"/>
      <c r="K17" s="753"/>
      <c r="L17" s="753"/>
    </row>
    <row r="18" spans="1:12" ht="12.75" customHeight="1" x14ac:dyDescent="0.3">
      <c r="A18" s="753"/>
      <c r="B18" s="753"/>
      <c r="C18" s="753"/>
      <c r="D18" s="753"/>
      <c r="E18" s="753"/>
      <c r="F18" s="753"/>
      <c r="G18" s="753"/>
      <c r="H18" s="753"/>
      <c r="I18" s="753"/>
      <c r="J18" s="753"/>
      <c r="K18" s="753"/>
      <c r="L18" s="753"/>
    </row>
    <row r="19" spans="1:12" ht="12.75" customHeight="1" x14ac:dyDescent="0.3">
      <c r="A19" s="753"/>
      <c r="B19" s="753"/>
      <c r="C19" s="753"/>
      <c r="D19" s="753"/>
      <c r="E19" s="753"/>
      <c r="F19" s="753"/>
      <c r="G19" s="753"/>
      <c r="H19" s="753"/>
      <c r="I19" s="753"/>
      <c r="J19" s="753"/>
      <c r="K19" s="753"/>
      <c r="L19" s="753"/>
    </row>
    <row r="20" spans="1:12" ht="12.75" customHeight="1" x14ac:dyDescent="0.3">
      <c r="A20" s="753"/>
      <c r="B20" s="753"/>
      <c r="C20" s="753"/>
      <c r="D20" s="753"/>
      <c r="E20" s="753"/>
      <c r="F20" s="753"/>
      <c r="G20" s="753"/>
      <c r="H20" s="753"/>
      <c r="I20" s="753"/>
      <c r="J20" s="753"/>
      <c r="K20" s="753"/>
      <c r="L20" s="753"/>
    </row>
    <row r="21" spans="1:12" ht="12.75" customHeight="1" x14ac:dyDescent="0.3">
      <c r="A21" s="753"/>
      <c r="B21" s="753"/>
      <c r="C21" s="753"/>
      <c r="D21" s="753"/>
      <c r="E21" s="753"/>
      <c r="F21" s="753"/>
      <c r="G21" s="753"/>
      <c r="H21" s="753"/>
      <c r="I21" s="753"/>
      <c r="J21" s="753"/>
      <c r="K21" s="753"/>
      <c r="L21" s="753"/>
    </row>
    <row r="22" spans="1:12" ht="12.75" customHeight="1" x14ac:dyDescent="0.3">
      <c r="A22" s="753"/>
      <c r="B22" s="753"/>
      <c r="C22" s="753"/>
      <c r="D22" s="753"/>
      <c r="E22" s="753"/>
      <c r="F22" s="753"/>
      <c r="G22" s="753"/>
      <c r="H22" s="753"/>
      <c r="I22" s="753"/>
      <c r="J22" s="753"/>
      <c r="K22" s="753"/>
      <c r="L22" s="753"/>
    </row>
    <row r="23" spans="1:12" ht="12.75" customHeight="1" x14ac:dyDescent="0.3">
      <c r="A23" s="753"/>
      <c r="B23" s="753"/>
      <c r="C23" s="753"/>
      <c r="D23" s="753"/>
      <c r="E23" s="753"/>
      <c r="F23" s="753"/>
      <c r="G23" s="753"/>
      <c r="H23" s="753"/>
      <c r="I23" s="753"/>
      <c r="J23" s="753"/>
      <c r="K23" s="753"/>
      <c r="L23" s="753"/>
    </row>
    <row r="24" spans="1:12" ht="12.75" customHeight="1" x14ac:dyDescent="0.3">
      <c r="A24" s="753"/>
      <c r="B24" s="753"/>
      <c r="C24" s="753"/>
      <c r="D24" s="753"/>
      <c r="E24" s="753"/>
      <c r="F24" s="753"/>
      <c r="G24" s="753"/>
      <c r="H24" s="753"/>
      <c r="I24" s="753"/>
      <c r="J24" s="753"/>
      <c r="K24" s="753"/>
      <c r="L24" s="753"/>
    </row>
    <row r="25" spans="1:12" ht="12.75" customHeight="1" x14ac:dyDescent="0.3">
      <c r="A25" s="753"/>
      <c r="B25" s="753"/>
      <c r="C25" s="753"/>
      <c r="D25" s="753"/>
      <c r="E25" s="753"/>
      <c r="F25" s="753"/>
      <c r="G25" s="753"/>
      <c r="H25" s="753"/>
      <c r="I25" s="753"/>
      <c r="J25" s="753"/>
      <c r="K25" s="753"/>
      <c r="L25" s="753"/>
    </row>
    <row r="26" spans="1:12" ht="12.75" customHeight="1" x14ac:dyDescent="0.3">
      <c r="A26" s="753"/>
      <c r="B26" s="753"/>
      <c r="C26" s="753"/>
      <c r="D26" s="753"/>
      <c r="E26" s="753"/>
      <c r="F26" s="753"/>
      <c r="G26" s="753"/>
      <c r="H26" s="753"/>
      <c r="I26" s="753"/>
      <c r="J26" s="753"/>
      <c r="K26" s="753"/>
      <c r="L26" s="753"/>
    </row>
    <row r="27" spans="1:12" ht="12.75" customHeight="1" x14ac:dyDescent="0.3">
      <c r="A27" s="753"/>
      <c r="B27" s="753"/>
      <c r="C27" s="753"/>
      <c r="D27" s="753"/>
      <c r="E27" s="753"/>
      <c r="F27" s="753"/>
      <c r="G27" s="753"/>
      <c r="H27" s="753"/>
      <c r="I27" s="753"/>
      <c r="J27" s="753"/>
      <c r="K27" s="753"/>
      <c r="L27" s="753"/>
    </row>
    <row r="28" spans="1:12" ht="12.75" customHeight="1" x14ac:dyDescent="0.3">
      <c r="A28" s="753"/>
      <c r="B28" s="753"/>
      <c r="C28" s="753"/>
      <c r="D28" s="753"/>
      <c r="E28" s="753"/>
      <c r="F28" s="753"/>
      <c r="G28" s="753"/>
      <c r="H28" s="753"/>
      <c r="I28" s="753"/>
      <c r="J28" s="753"/>
      <c r="K28" s="753"/>
      <c r="L28" s="753"/>
    </row>
    <row r="29" spans="1:12" ht="12.75" customHeight="1" x14ac:dyDescent="0.3">
      <c r="A29" s="753"/>
      <c r="B29" s="753"/>
      <c r="C29" s="753"/>
      <c r="D29" s="753"/>
      <c r="E29" s="753"/>
      <c r="F29" s="753"/>
      <c r="G29" s="753"/>
      <c r="H29" s="753"/>
      <c r="I29" s="753"/>
      <c r="J29" s="753"/>
      <c r="K29" s="753"/>
      <c r="L29" s="753"/>
    </row>
    <row r="30" spans="1:12" ht="12.75" customHeight="1" x14ac:dyDescent="0.3">
      <c r="A30" s="753"/>
      <c r="B30" s="753"/>
      <c r="C30" s="753"/>
      <c r="D30" s="753"/>
      <c r="E30" s="753"/>
      <c r="F30" s="753"/>
      <c r="G30" s="753"/>
      <c r="H30" s="753"/>
      <c r="I30" s="753"/>
      <c r="J30" s="753"/>
      <c r="K30" s="753"/>
      <c r="L30" s="753"/>
    </row>
    <row r="31" spans="1:12" ht="12.75" customHeight="1" x14ac:dyDescent="0.3">
      <c r="A31" s="753"/>
      <c r="B31" s="753"/>
      <c r="C31" s="753"/>
      <c r="D31" s="753"/>
      <c r="E31" s="753"/>
      <c r="F31" s="753"/>
      <c r="G31" s="753"/>
      <c r="H31" s="753"/>
      <c r="I31" s="753"/>
      <c r="J31" s="753"/>
      <c r="K31" s="753"/>
      <c r="L31" s="753"/>
    </row>
    <row r="32" spans="1:12" ht="12.75" customHeight="1" x14ac:dyDescent="0.3">
      <c r="A32" s="753"/>
      <c r="B32" s="753"/>
      <c r="C32" s="753"/>
      <c r="D32" s="753"/>
      <c r="E32" s="753"/>
      <c r="F32" s="753"/>
      <c r="G32" s="753"/>
      <c r="H32" s="753"/>
      <c r="I32" s="753"/>
      <c r="J32" s="753"/>
      <c r="K32" s="753"/>
      <c r="L32" s="753"/>
    </row>
    <row r="33" spans="1:20" ht="12.75" customHeight="1" x14ac:dyDescent="0.3">
      <c r="A33" s="753"/>
      <c r="B33" s="753"/>
      <c r="C33" s="753"/>
      <c r="D33" s="753"/>
      <c r="E33" s="753"/>
      <c r="F33" s="753"/>
      <c r="G33" s="753"/>
      <c r="H33" s="753"/>
      <c r="I33" s="753"/>
      <c r="J33" s="753"/>
      <c r="K33" s="753"/>
      <c r="L33" s="753"/>
    </row>
    <row r="34" spans="1:20" ht="12.75" customHeight="1" x14ac:dyDescent="0.3">
      <c r="A34" s="753"/>
      <c r="B34" s="753"/>
      <c r="C34" s="753"/>
      <c r="D34" s="753"/>
      <c r="E34" s="753"/>
      <c r="F34" s="753"/>
      <c r="G34" s="753"/>
      <c r="H34" s="753"/>
      <c r="I34" s="753"/>
      <c r="J34" s="753"/>
      <c r="K34" s="753"/>
      <c r="L34" s="753"/>
    </row>
    <row r="35" spans="1:20" ht="12.75" customHeight="1" x14ac:dyDescent="0.3">
      <c r="A35" s="753"/>
      <c r="B35" s="753"/>
      <c r="C35" s="753"/>
      <c r="D35" s="753"/>
      <c r="E35" s="753"/>
      <c r="F35" s="753"/>
      <c r="G35" s="753"/>
      <c r="H35" s="753"/>
      <c r="I35" s="753"/>
      <c r="J35" s="753"/>
      <c r="K35" s="753"/>
      <c r="L35" s="753"/>
    </row>
    <row r="36" spans="1:20" ht="12.75" customHeight="1" x14ac:dyDescent="0.3">
      <c r="A36" s="753"/>
      <c r="B36" s="753"/>
      <c r="C36" s="753"/>
      <c r="D36" s="753"/>
      <c r="E36" s="753"/>
      <c r="F36" s="753"/>
      <c r="G36" s="753"/>
      <c r="H36" s="753"/>
      <c r="I36" s="753"/>
      <c r="J36" s="753"/>
      <c r="K36" s="753"/>
      <c r="L36" s="753"/>
    </row>
    <row r="37" spans="1:20" ht="12.75" customHeight="1" x14ac:dyDescent="0.3">
      <c r="A37" s="753"/>
      <c r="B37" s="753"/>
      <c r="C37" s="753"/>
      <c r="D37" s="753"/>
      <c r="E37" s="753"/>
      <c r="F37" s="753"/>
      <c r="G37" s="753"/>
      <c r="H37" s="753"/>
      <c r="I37" s="753"/>
      <c r="J37" s="753"/>
      <c r="K37" s="753"/>
      <c r="L37" s="753"/>
    </row>
    <row r="38" spans="1:20" ht="12.75" customHeight="1" x14ac:dyDescent="0.3">
      <c r="A38" s="753"/>
      <c r="B38" s="753"/>
      <c r="C38" s="753"/>
      <c r="D38" s="753"/>
      <c r="E38" s="753"/>
      <c r="F38" s="753"/>
      <c r="G38" s="753"/>
      <c r="H38" s="753"/>
      <c r="I38" s="753"/>
      <c r="J38" s="753"/>
      <c r="K38" s="753"/>
      <c r="L38" s="753"/>
    </row>
    <row r="39" spans="1:20" ht="12.75" customHeight="1" x14ac:dyDescent="0.3">
      <c r="A39" s="753"/>
      <c r="B39" s="753"/>
      <c r="C39" s="753"/>
      <c r="D39" s="753"/>
      <c r="E39" s="753"/>
      <c r="F39" s="753"/>
      <c r="G39" s="753"/>
      <c r="H39" s="753"/>
      <c r="I39" s="753"/>
      <c r="J39" s="753"/>
      <c r="K39" s="753"/>
      <c r="L39" s="753"/>
    </row>
    <row r="40" spans="1:20" ht="12.75" customHeight="1" x14ac:dyDescent="0.3">
      <c r="A40" s="753"/>
      <c r="B40" s="753"/>
      <c r="C40" s="753"/>
      <c r="D40" s="753"/>
      <c r="E40" s="753"/>
      <c r="F40" s="753"/>
      <c r="G40" s="753"/>
      <c r="H40" s="753"/>
      <c r="I40" s="753"/>
      <c r="J40" s="753"/>
      <c r="K40" s="753"/>
      <c r="L40" s="753"/>
    </row>
    <row r="41" spans="1:20" ht="12.75" customHeight="1" x14ac:dyDescent="0.3">
      <c r="A41" s="753"/>
      <c r="B41" s="753"/>
      <c r="C41" s="753"/>
      <c r="D41" s="753"/>
      <c r="E41" s="753"/>
      <c r="F41" s="753"/>
      <c r="G41" s="753"/>
      <c r="H41" s="753"/>
      <c r="I41" s="753"/>
      <c r="J41" s="753"/>
      <c r="K41" s="753"/>
      <c r="L41" s="753"/>
      <c r="Q41" s="601"/>
      <c r="R41" s="51"/>
      <c r="S41" s="51"/>
      <c r="T41" s="51"/>
    </row>
    <row r="42" spans="1:20" ht="12.75" customHeight="1" x14ac:dyDescent="0.3">
      <c r="A42" s="753"/>
      <c r="B42" s="753"/>
      <c r="C42" s="753"/>
      <c r="D42" s="753"/>
      <c r="E42" s="753"/>
      <c r="F42" s="753"/>
      <c r="G42" s="753"/>
      <c r="H42" s="753"/>
      <c r="I42" s="753"/>
      <c r="J42" s="753"/>
      <c r="K42" s="753"/>
      <c r="L42" s="753"/>
      <c r="Q42" s="601"/>
      <c r="R42" s="51"/>
      <c r="S42" s="51"/>
      <c r="T42" s="51"/>
    </row>
    <row r="43" spans="1:20" ht="12.75" customHeight="1" x14ac:dyDescent="0.3">
      <c r="A43" s="753"/>
      <c r="Q43" s="601"/>
      <c r="R43" s="51"/>
      <c r="S43" s="51"/>
      <c r="T43" s="51"/>
    </row>
    <row r="44" spans="1:20" ht="12.75" customHeight="1" x14ac:dyDescent="0.3">
      <c r="A44" s="753"/>
      <c r="Q44" s="601"/>
      <c r="R44" s="51"/>
      <c r="S44" s="51"/>
      <c r="T44" s="51"/>
    </row>
    <row r="45" spans="1:20" ht="12.75" customHeight="1" x14ac:dyDescent="0.3">
      <c r="A45" s="753"/>
    </row>
    <row r="46" spans="1:20" ht="12.75" customHeight="1" x14ac:dyDescent="0.3">
      <c r="A46" s="753"/>
      <c r="D46" s="753"/>
      <c r="E46" s="753"/>
      <c r="F46" s="753"/>
      <c r="G46" s="753"/>
      <c r="H46" s="753"/>
      <c r="I46" s="753"/>
      <c r="J46" s="753"/>
      <c r="K46" s="753"/>
      <c r="L46" s="753"/>
    </row>
    <row r="47" spans="1:20" ht="12.75" customHeight="1" x14ac:dyDescent="0.3">
      <c r="A47" s="753"/>
      <c r="D47" s="1"/>
      <c r="G47" s="753"/>
      <c r="I47" s="753"/>
      <c r="J47" s="753"/>
      <c r="K47" s="753"/>
      <c r="L47" s="753"/>
    </row>
    <row r="48" spans="1:20" ht="12.75" customHeight="1" x14ac:dyDescent="0.3">
      <c r="A48" s="753"/>
      <c r="D48" s="1"/>
      <c r="G48" s="753"/>
      <c r="H48" s="753"/>
      <c r="I48" s="753"/>
      <c r="J48" s="753"/>
      <c r="K48" s="753"/>
      <c r="L48" s="753"/>
    </row>
    <row r="49" spans="1:12" ht="12.75" customHeight="1" x14ac:dyDescent="0.3">
      <c r="A49" s="753"/>
      <c r="D49" s="1"/>
      <c r="G49" s="753"/>
      <c r="H49" s="753"/>
      <c r="I49" s="753"/>
      <c r="J49" s="753"/>
      <c r="K49" s="753"/>
      <c r="L49" s="753"/>
    </row>
    <row r="50" spans="1:12" ht="12.75" customHeight="1" x14ac:dyDescent="0.3">
      <c r="A50" s="753"/>
      <c r="B50" s="1036" t="s">
        <v>803</v>
      </c>
      <c r="C50" s="1037" t="s">
        <v>828</v>
      </c>
      <c r="D50" s="1037"/>
      <c r="E50" s="1039"/>
      <c r="F50" s="1039"/>
      <c r="G50" s="1042"/>
      <c r="H50" s="1042"/>
      <c r="I50" s="1039"/>
      <c r="J50" s="1039"/>
      <c r="K50" s="1039"/>
      <c r="L50" s="1039"/>
    </row>
    <row r="51" spans="1:12" ht="12.75" customHeight="1" x14ac:dyDescent="0.3">
      <c r="A51" s="753"/>
      <c r="B51" s="1038"/>
      <c r="C51" s="1037" t="s">
        <v>805</v>
      </c>
      <c r="D51" s="1037"/>
      <c r="E51" s="1039"/>
      <c r="F51" s="1039"/>
      <c r="G51" s="1042"/>
      <c r="H51" s="1042"/>
      <c r="I51" s="1039"/>
      <c r="J51" s="1039"/>
      <c r="K51" s="1039"/>
      <c r="L51" s="1039"/>
    </row>
    <row r="52" spans="1:12" ht="12.75" customHeight="1" x14ac:dyDescent="0.3">
      <c r="A52" s="753"/>
      <c r="B52" s="1038"/>
      <c r="C52" s="1037" t="s">
        <v>804</v>
      </c>
      <c r="D52" s="1038"/>
      <c r="E52" s="1039"/>
      <c r="F52" s="1039"/>
      <c r="G52" s="1040"/>
      <c r="H52" s="1040"/>
      <c r="I52" s="1041"/>
      <c r="J52" s="1041"/>
      <c r="K52" s="1041"/>
      <c r="L52" s="1041"/>
    </row>
    <row r="53" spans="1:12" ht="12.75" customHeight="1" x14ac:dyDescent="0.3"/>
  </sheetData>
  <mergeCells count="5">
    <mergeCell ref="M4:T7"/>
    <mergeCell ref="M9:T14"/>
    <mergeCell ref="A3:L6"/>
    <mergeCell ref="A7:L11"/>
    <mergeCell ref="A12:L15"/>
  </mergeCells>
  <phoneticPr fontId="4"/>
  <printOptions horizontalCentered="1"/>
  <pageMargins left="0.70866141732283472" right="0.70866141732283472" top="0.74803149606299213" bottom="0.74803149606299213" header="0.31496062992125984" footer="0.31496062992125984"/>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5"/>
  <dimension ref="A1"/>
  <sheetViews>
    <sheetView view="pageBreakPreview" zoomScale="70" zoomScaleNormal="100" zoomScaleSheetLayoutView="70" workbookViewId="0"/>
  </sheetViews>
  <sheetFormatPr defaultRowHeight="13.5" x14ac:dyDescent="0.3"/>
  <sheetData/>
  <phoneticPr fontId="4"/>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N43"/>
  <sheetViews>
    <sheetView showGridLines="0" view="pageBreakPreview" zoomScale="85" zoomScaleNormal="85" zoomScaleSheetLayoutView="85" workbookViewId="0">
      <selection activeCell="S25" sqref="S25"/>
    </sheetView>
  </sheetViews>
  <sheetFormatPr defaultColWidth="9" defaultRowHeight="14" x14ac:dyDescent="0.3"/>
  <cols>
    <col min="1" max="1" width="3.58203125" style="106" customWidth="1"/>
    <col min="2" max="2" width="3.08203125" style="229" customWidth="1"/>
    <col min="3" max="4" width="3.08203125" style="226" customWidth="1"/>
    <col min="5" max="9" width="9" style="226"/>
    <col min="10" max="11" width="4.75" style="226" customWidth="1"/>
    <col min="12" max="12" width="3" style="228" bestFit="1" customWidth="1"/>
    <col min="13" max="13" width="4.5" style="226" bestFit="1" customWidth="1"/>
    <col min="14" max="14" width="3.58203125" style="226" customWidth="1"/>
    <col min="15" max="16384" width="9" style="51"/>
  </cols>
  <sheetData>
    <row r="1" spans="1:14" ht="14.25" customHeight="1" x14ac:dyDescent="0.3">
      <c r="A1" s="1072" t="s">
        <v>0</v>
      </c>
      <c r="B1" s="1072"/>
      <c r="C1" s="1072"/>
      <c r="D1" s="1072"/>
      <c r="E1" s="1072"/>
      <c r="F1" s="1072"/>
      <c r="G1" s="1072"/>
      <c r="H1" s="1072"/>
      <c r="I1" s="1072"/>
      <c r="J1" s="1072"/>
      <c r="K1" s="1072"/>
      <c r="L1" s="1072"/>
      <c r="M1" s="1072"/>
      <c r="N1" s="1072"/>
    </row>
    <row r="2" spans="1:14" ht="14.25" customHeight="1" x14ac:dyDescent="0.3">
      <c r="A2" s="1072"/>
      <c r="B2" s="1072"/>
      <c r="C2" s="1072"/>
      <c r="D2" s="1072"/>
      <c r="E2" s="1072"/>
      <c r="F2" s="1072"/>
      <c r="G2" s="1072"/>
      <c r="H2" s="1072"/>
      <c r="I2" s="1072"/>
      <c r="J2" s="1072"/>
      <c r="K2" s="1072"/>
      <c r="L2" s="1072"/>
      <c r="M2" s="1072"/>
      <c r="N2" s="1072"/>
    </row>
    <row r="3" spans="1:14" ht="30" customHeight="1" x14ac:dyDescent="0.3">
      <c r="A3" s="105"/>
      <c r="B3" s="105"/>
      <c r="C3" s="231"/>
      <c r="D3" s="232"/>
      <c r="E3" s="232"/>
      <c r="F3" s="232"/>
      <c r="G3" s="232"/>
      <c r="H3" s="232"/>
      <c r="I3" s="232"/>
      <c r="J3" s="232"/>
      <c r="K3" s="232"/>
      <c r="L3" s="232"/>
      <c r="M3" s="232"/>
      <c r="N3" s="232"/>
    </row>
    <row r="4" spans="1:14" s="230" customFormat="1" ht="18" customHeight="1" x14ac:dyDescent="0.3">
      <c r="A4" s="106"/>
      <c r="B4" s="229" t="s">
        <v>1</v>
      </c>
      <c r="C4" s="226"/>
      <c r="D4" s="226"/>
      <c r="E4" s="226"/>
      <c r="F4" s="226"/>
      <c r="G4" s="226"/>
      <c r="H4" s="226"/>
      <c r="I4" s="226"/>
      <c r="J4" s="226"/>
      <c r="K4" s="227" t="s">
        <v>2</v>
      </c>
      <c r="L4" s="228" t="s">
        <v>3</v>
      </c>
      <c r="M4" s="226">
        <v>2</v>
      </c>
      <c r="N4" s="226"/>
    </row>
    <row r="5" spans="1:14" s="230" customFormat="1" ht="18" customHeight="1" x14ac:dyDescent="0.3">
      <c r="A5" s="106"/>
      <c r="B5" s="229" t="s">
        <v>4</v>
      </c>
      <c r="C5" s="226"/>
      <c r="D5" s="226"/>
      <c r="E5" s="226"/>
      <c r="F5" s="226"/>
      <c r="G5" s="226"/>
      <c r="H5" s="226"/>
      <c r="I5" s="226"/>
      <c r="J5" s="226"/>
      <c r="K5" s="227" t="s">
        <v>2</v>
      </c>
      <c r="L5" s="228" t="s">
        <v>3</v>
      </c>
      <c r="M5" s="226">
        <v>3</v>
      </c>
      <c r="N5" s="226"/>
    </row>
    <row r="6" spans="1:14" s="230" customFormat="1" ht="18" customHeight="1" x14ac:dyDescent="0.3">
      <c r="A6" s="106"/>
      <c r="B6" s="229" t="s">
        <v>5</v>
      </c>
      <c r="C6" s="226"/>
      <c r="D6" s="226"/>
      <c r="E6" s="226"/>
      <c r="F6" s="226"/>
      <c r="G6" s="226"/>
      <c r="H6" s="226"/>
      <c r="I6" s="226"/>
      <c r="J6" s="226"/>
      <c r="K6" s="227" t="s">
        <v>2</v>
      </c>
      <c r="L6" s="228" t="s">
        <v>3</v>
      </c>
      <c r="M6" s="226">
        <v>4</v>
      </c>
      <c r="N6" s="226"/>
    </row>
    <row r="7" spans="1:14" s="230" customFormat="1" ht="18" customHeight="1" x14ac:dyDescent="0.3">
      <c r="A7" s="106"/>
      <c r="B7" s="229" t="s">
        <v>6</v>
      </c>
      <c r="C7" s="226"/>
      <c r="D7" s="226"/>
      <c r="E7" s="226"/>
      <c r="F7" s="226"/>
      <c r="G7" s="226"/>
      <c r="H7" s="226"/>
      <c r="I7" s="226"/>
      <c r="J7" s="226"/>
      <c r="K7" s="227" t="s">
        <v>2</v>
      </c>
      <c r="L7" s="228" t="s">
        <v>3</v>
      </c>
      <c r="M7" s="226">
        <v>5</v>
      </c>
      <c r="N7" s="226"/>
    </row>
    <row r="8" spans="1:14" s="230" customFormat="1" x14ac:dyDescent="0.3">
      <c r="A8" s="106"/>
      <c r="B8" s="229"/>
      <c r="C8" s="226" t="s">
        <v>668</v>
      </c>
      <c r="D8" s="226"/>
      <c r="E8" s="226"/>
      <c r="F8" s="226"/>
      <c r="G8" s="226"/>
      <c r="H8" s="226"/>
      <c r="I8" s="226"/>
      <c r="J8" s="226"/>
      <c r="K8" s="227"/>
      <c r="L8" s="228"/>
      <c r="M8" s="226"/>
      <c r="N8" s="226"/>
    </row>
    <row r="9" spans="1:14" s="230" customFormat="1" x14ac:dyDescent="0.3">
      <c r="A9" s="106"/>
      <c r="B9" s="229"/>
      <c r="C9" s="226" t="s">
        <v>669</v>
      </c>
      <c r="D9" s="226"/>
      <c r="E9" s="226"/>
      <c r="F9" s="226"/>
      <c r="G9" s="226"/>
      <c r="H9" s="226"/>
      <c r="I9" s="226"/>
      <c r="J9" s="226"/>
      <c r="K9" s="227"/>
      <c r="L9" s="228"/>
      <c r="M9" s="226"/>
      <c r="N9" s="226"/>
    </row>
    <row r="10" spans="1:14" s="230" customFormat="1" x14ac:dyDescent="0.3">
      <c r="A10" s="106"/>
      <c r="B10" s="229"/>
      <c r="C10" s="226" t="s">
        <v>670</v>
      </c>
      <c r="D10" s="226"/>
      <c r="E10" s="226"/>
      <c r="F10" s="226"/>
      <c r="G10" s="226"/>
      <c r="H10" s="226"/>
      <c r="I10" s="226"/>
      <c r="J10" s="226"/>
      <c r="K10" s="227"/>
      <c r="L10" s="228"/>
      <c r="M10" s="226"/>
      <c r="N10" s="226"/>
    </row>
    <row r="11" spans="1:14" s="230" customFormat="1" x14ac:dyDescent="0.3">
      <c r="A11" s="106"/>
      <c r="B11" s="229"/>
      <c r="C11" s="226" t="s">
        <v>702</v>
      </c>
      <c r="D11" s="226"/>
      <c r="E11" s="226"/>
      <c r="F11" s="226"/>
      <c r="G11" s="226"/>
      <c r="H11" s="226"/>
      <c r="I11" s="226"/>
      <c r="J11" s="226"/>
      <c r="K11" s="227"/>
      <c r="L11" s="228"/>
      <c r="M11" s="226"/>
      <c r="N11" s="226"/>
    </row>
    <row r="12" spans="1:14" s="230" customFormat="1" ht="18" customHeight="1" x14ac:dyDescent="0.3">
      <c r="A12" s="106"/>
      <c r="B12" s="229" t="s">
        <v>7</v>
      </c>
      <c r="C12" s="226"/>
      <c r="D12" s="226"/>
      <c r="E12" s="226"/>
      <c r="F12" s="226"/>
      <c r="G12" s="226"/>
      <c r="H12" s="226"/>
      <c r="I12" s="226"/>
      <c r="J12" s="226"/>
      <c r="K12" s="227" t="s">
        <v>2</v>
      </c>
      <c r="L12" s="228" t="s">
        <v>3</v>
      </c>
      <c r="M12" s="226">
        <v>9</v>
      </c>
      <c r="N12" s="226"/>
    </row>
    <row r="13" spans="1:14" s="230" customFormat="1" x14ac:dyDescent="0.3">
      <c r="A13" s="106"/>
      <c r="B13" s="229"/>
      <c r="C13" s="226" t="s">
        <v>8</v>
      </c>
      <c r="D13" s="226"/>
      <c r="E13" s="226"/>
      <c r="F13" s="226"/>
      <c r="G13" s="226"/>
      <c r="H13" s="226"/>
      <c r="I13" s="226"/>
      <c r="J13" s="226"/>
      <c r="K13" s="227"/>
      <c r="L13" s="228"/>
      <c r="M13" s="226"/>
      <c r="N13" s="226"/>
    </row>
    <row r="14" spans="1:14" s="230" customFormat="1" x14ac:dyDescent="0.3">
      <c r="A14" s="106"/>
      <c r="B14" s="229"/>
      <c r="C14" s="226" t="s">
        <v>9</v>
      </c>
      <c r="D14" s="226"/>
      <c r="E14" s="226"/>
      <c r="F14" s="226"/>
      <c r="G14" s="226"/>
      <c r="H14" s="226"/>
      <c r="I14" s="226"/>
      <c r="J14" s="226"/>
      <c r="K14" s="227"/>
      <c r="L14" s="228"/>
      <c r="M14" s="226"/>
      <c r="N14" s="226"/>
    </row>
    <row r="15" spans="1:14" s="230" customFormat="1" ht="18" customHeight="1" x14ac:dyDescent="0.3">
      <c r="A15" s="106"/>
      <c r="B15" s="229" t="s">
        <v>829</v>
      </c>
      <c r="C15" s="226"/>
      <c r="D15" s="226"/>
      <c r="E15" s="226"/>
      <c r="F15" s="226"/>
      <c r="G15" s="226"/>
      <c r="H15" s="226"/>
      <c r="I15" s="226"/>
      <c r="J15" s="226"/>
      <c r="K15" s="227" t="s">
        <v>2</v>
      </c>
      <c r="L15" s="228" t="s">
        <v>3</v>
      </c>
      <c r="M15" s="226">
        <v>12</v>
      </c>
      <c r="N15" s="226"/>
    </row>
    <row r="16" spans="1:14" s="230" customFormat="1" x14ac:dyDescent="0.3">
      <c r="A16" s="106"/>
      <c r="B16" s="229"/>
      <c r="C16" s="226" t="s">
        <v>10</v>
      </c>
      <c r="D16" s="226"/>
      <c r="E16" s="226"/>
      <c r="F16" s="226"/>
      <c r="G16" s="226"/>
      <c r="H16" s="226"/>
      <c r="I16" s="226"/>
      <c r="J16" s="226"/>
      <c r="K16" s="227"/>
      <c r="L16" s="228"/>
      <c r="M16" s="226"/>
      <c r="N16" s="226"/>
    </row>
    <row r="17" spans="1:14" s="230" customFormat="1" x14ac:dyDescent="0.3">
      <c r="A17" s="106"/>
      <c r="B17" s="229"/>
      <c r="C17" s="226" t="s">
        <v>11</v>
      </c>
      <c r="D17" s="226"/>
      <c r="E17" s="226"/>
      <c r="F17" s="226"/>
      <c r="G17" s="226"/>
      <c r="H17" s="226"/>
      <c r="I17" s="226"/>
      <c r="J17" s="226"/>
      <c r="K17" s="227"/>
      <c r="L17" s="228"/>
      <c r="M17" s="226"/>
      <c r="N17" s="226"/>
    </row>
    <row r="18" spans="1:14" s="230" customFormat="1" x14ac:dyDescent="0.3">
      <c r="A18" s="106"/>
      <c r="B18" s="229"/>
      <c r="C18" s="226" t="s">
        <v>12</v>
      </c>
      <c r="D18" s="226"/>
      <c r="E18" s="226"/>
      <c r="F18" s="226"/>
      <c r="G18" s="226"/>
      <c r="H18" s="226"/>
      <c r="I18" s="226"/>
      <c r="J18" s="226"/>
      <c r="K18" s="227"/>
      <c r="L18" s="228"/>
      <c r="M18" s="226"/>
      <c r="N18" s="226"/>
    </row>
    <row r="19" spans="1:14" s="230" customFormat="1" x14ac:dyDescent="0.3">
      <c r="A19" s="106"/>
      <c r="B19" s="229"/>
      <c r="C19" s="226" t="s">
        <v>13</v>
      </c>
      <c r="D19" s="226"/>
      <c r="E19" s="226"/>
      <c r="F19" s="226"/>
      <c r="G19" s="226"/>
      <c r="H19" s="226"/>
      <c r="I19" s="226"/>
      <c r="J19" s="226"/>
      <c r="K19" s="227"/>
      <c r="L19" s="228"/>
      <c r="M19" s="226"/>
      <c r="N19" s="226"/>
    </row>
    <row r="20" spans="1:14" s="230" customFormat="1" x14ac:dyDescent="0.3">
      <c r="A20" s="106"/>
      <c r="B20" s="229"/>
      <c r="C20" s="226" t="s">
        <v>14</v>
      </c>
      <c r="D20" s="226"/>
      <c r="E20" s="226"/>
      <c r="F20" s="226"/>
      <c r="G20" s="226"/>
      <c r="H20" s="226"/>
      <c r="I20" s="226"/>
      <c r="J20" s="226"/>
      <c r="K20" s="227"/>
      <c r="L20" s="228"/>
      <c r="M20" s="226"/>
      <c r="N20" s="226"/>
    </row>
    <row r="21" spans="1:14" s="230" customFormat="1" ht="18" customHeight="1" x14ac:dyDescent="0.3">
      <c r="A21" s="106"/>
      <c r="B21" s="229" t="s">
        <v>672</v>
      </c>
      <c r="C21" s="226"/>
      <c r="D21" s="226"/>
      <c r="E21" s="226"/>
      <c r="F21" s="226"/>
      <c r="G21" s="226"/>
      <c r="H21" s="226"/>
      <c r="I21" s="226"/>
      <c r="J21" s="226"/>
      <c r="K21" s="227" t="s">
        <v>2</v>
      </c>
      <c r="L21" s="228" t="s">
        <v>3</v>
      </c>
      <c r="M21" s="226">
        <v>30</v>
      </c>
      <c r="N21" s="226"/>
    </row>
    <row r="22" spans="1:14" s="230" customFormat="1" x14ac:dyDescent="0.3">
      <c r="A22" s="106"/>
      <c r="B22" s="229"/>
      <c r="C22" s="226" t="s">
        <v>15</v>
      </c>
      <c r="D22" s="226"/>
      <c r="E22" s="226"/>
      <c r="F22" s="226"/>
      <c r="G22" s="226"/>
      <c r="H22" s="226"/>
      <c r="I22" s="226"/>
      <c r="J22" s="226"/>
      <c r="K22" s="227"/>
      <c r="L22" s="228"/>
      <c r="M22" s="226"/>
      <c r="N22" s="226"/>
    </row>
    <row r="23" spans="1:14" s="230" customFormat="1" x14ac:dyDescent="0.3">
      <c r="A23" s="106"/>
      <c r="B23" s="229"/>
      <c r="C23" s="226" t="s">
        <v>673</v>
      </c>
      <c r="D23" s="226"/>
      <c r="E23" s="226"/>
      <c r="F23" s="226"/>
      <c r="G23" s="226"/>
      <c r="H23" s="226"/>
      <c r="I23" s="226"/>
      <c r="J23" s="226"/>
      <c r="K23" s="227"/>
      <c r="L23" s="228"/>
      <c r="M23" s="226"/>
      <c r="N23" s="226"/>
    </row>
    <row r="24" spans="1:14" s="230" customFormat="1" x14ac:dyDescent="0.3">
      <c r="A24" s="106"/>
      <c r="B24" s="229"/>
      <c r="C24" s="226" t="s">
        <v>703</v>
      </c>
      <c r="D24" s="226"/>
      <c r="E24" s="226"/>
      <c r="F24" s="226"/>
      <c r="G24" s="226"/>
      <c r="H24" s="226"/>
      <c r="I24" s="226"/>
      <c r="J24" s="226"/>
      <c r="K24" s="227"/>
      <c r="L24" s="228"/>
      <c r="M24" s="226"/>
      <c r="N24" s="226"/>
    </row>
    <row r="25" spans="1:14" s="230" customFormat="1" ht="18" customHeight="1" collapsed="1" x14ac:dyDescent="0.3">
      <c r="A25" s="106"/>
      <c r="B25" s="229" t="s">
        <v>16</v>
      </c>
      <c r="C25" s="226"/>
      <c r="D25" s="226"/>
      <c r="E25" s="226"/>
      <c r="F25" s="226"/>
      <c r="G25" s="226"/>
      <c r="H25" s="226"/>
      <c r="I25" s="226"/>
      <c r="J25" s="226"/>
      <c r="K25" s="227" t="s">
        <v>2</v>
      </c>
      <c r="L25" s="228" t="s">
        <v>3</v>
      </c>
      <c r="M25" s="226">
        <v>34</v>
      </c>
      <c r="N25" s="226"/>
    </row>
    <row r="26" spans="1:14" s="230" customFormat="1" x14ac:dyDescent="0.3">
      <c r="A26" s="106"/>
      <c r="B26" s="229"/>
      <c r="C26" s="226" t="s">
        <v>17</v>
      </c>
      <c r="D26" s="226"/>
      <c r="E26" s="226"/>
      <c r="F26" s="226"/>
      <c r="G26" s="226"/>
      <c r="H26" s="226"/>
      <c r="I26" s="226"/>
      <c r="J26" s="226"/>
      <c r="K26" s="227"/>
      <c r="L26" s="228"/>
      <c r="M26" s="226"/>
      <c r="N26" s="226"/>
    </row>
    <row r="27" spans="1:14" s="230" customFormat="1" x14ac:dyDescent="0.3">
      <c r="A27" s="106"/>
      <c r="B27" s="229"/>
      <c r="C27" s="226" t="s">
        <v>18</v>
      </c>
      <c r="D27" s="226"/>
      <c r="E27" s="226"/>
      <c r="F27" s="226"/>
      <c r="G27" s="226"/>
      <c r="H27" s="226"/>
      <c r="I27" s="226"/>
      <c r="J27" s="226"/>
      <c r="K27" s="227"/>
      <c r="L27" s="228"/>
      <c r="M27" s="226"/>
      <c r="N27" s="226"/>
    </row>
    <row r="28" spans="1:14" s="230" customFormat="1" ht="18" customHeight="1" x14ac:dyDescent="0.3">
      <c r="A28" s="106"/>
      <c r="B28" s="229" t="s">
        <v>19</v>
      </c>
      <c r="C28" s="226"/>
      <c r="D28" s="226"/>
      <c r="E28" s="226"/>
      <c r="F28" s="226"/>
      <c r="G28" s="226"/>
      <c r="H28" s="226"/>
      <c r="I28" s="226"/>
      <c r="J28" s="226"/>
      <c r="K28" s="227" t="s">
        <v>2</v>
      </c>
      <c r="L28" s="228" t="s">
        <v>3</v>
      </c>
      <c r="M28" s="226">
        <v>38</v>
      </c>
      <c r="N28" s="226"/>
    </row>
    <row r="29" spans="1:14" s="230" customFormat="1" x14ac:dyDescent="0.3">
      <c r="A29" s="106"/>
      <c r="B29" s="229"/>
      <c r="C29" s="226" t="s">
        <v>20</v>
      </c>
      <c r="D29" s="226"/>
      <c r="E29" s="226"/>
      <c r="F29" s="226"/>
      <c r="G29" s="226"/>
      <c r="H29" s="226"/>
      <c r="I29" s="226"/>
      <c r="J29" s="226"/>
      <c r="K29" s="227"/>
      <c r="L29" s="228"/>
      <c r="M29" s="226"/>
      <c r="N29" s="226"/>
    </row>
    <row r="30" spans="1:14" s="230" customFormat="1" x14ac:dyDescent="0.3">
      <c r="A30" s="106"/>
      <c r="B30" s="229"/>
      <c r="C30" s="226" t="s">
        <v>664</v>
      </c>
      <c r="D30" s="226"/>
      <c r="E30" s="226"/>
      <c r="F30" s="226"/>
      <c r="G30" s="226"/>
      <c r="H30" s="226"/>
      <c r="I30" s="226"/>
      <c r="J30" s="226"/>
      <c r="K30" s="227"/>
      <c r="L30" s="228"/>
      <c r="M30" s="226"/>
      <c r="N30" s="226"/>
    </row>
    <row r="31" spans="1:14" s="230" customFormat="1" x14ac:dyDescent="0.3">
      <c r="A31" s="106"/>
      <c r="B31" s="229"/>
      <c r="C31" s="226" t="s">
        <v>21</v>
      </c>
      <c r="D31" s="226"/>
      <c r="E31" s="226"/>
      <c r="F31" s="226"/>
      <c r="G31" s="226"/>
      <c r="H31" s="226"/>
      <c r="I31" s="226"/>
      <c r="J31" s="226"/>
      <c r="K31" s="227"/>
      <c r="L31" s="228"/>
      <c r="M31" s="226"/>
      <c r="N31" s="226"/>
    </row>
    <row r="32" spans="1:14" s="230" customFormat="1" ht="18" customHeight="1" x14ac:dyDescent="0.3">
      <c r="A32" s="106"/>
      <c r="B32" s="229" t="s">
        <v>22</v>
      </c>
      <c r="C32" s="226"/>
      <c r="D32" s="226"/>
      <c r="E32" s="226"/>
      <c r="F32" s="226"/>
      <c r="G32" s="226"/>
      <c r="H32" s="226"/>
      <c r="I32" s="226"/>
      <c r="J32" s="226"/>
      <c r="K32" s="227" t="s">
        <v>2</v>
      </c>
      <c r="L32" s="228" t="s">
        <v>3</v>
      </c>
      <c r="M32" s="226">
        <v>42</v>
      </c>
      <c r="N32" s="226"/>
    </row>
    <row r="33" spans="1:14" s="230" customFormat="1" x14ac:dyDescent="0.3">
      <c r="A33" s="106"/>
      <c r="B33" s="229"/>
      <c r="C33" s="226" t="s">
        <v>23</v>
      </c>
      <c r="D33" s="226"/>
      <c r="E33" s="226"/>
      <c r="F33" s="226"/>
      <c r="G33" s="226"/>
      <c r="H33" s="226"/>
      <c r="I33" s="226"/>
      <c r="J33" s="226"/>
      <c r="K33" s="227"/>
      <c r="L33" s="228"/>
      <c r="M33" s="226"/>
      <c r="N33" s="226"/>
    </row>
    <row r="34" spans="1:14" s="230" customFormat="1" x14ac:dyDescent="0.3">
      <c r="A34" s="106"/>
      <c r="B34" s="229"/>
      <c r="C34" s="226" t="s">
        <v>674</v>
      </c>
      <c r="D34" s="226"/>
      <c r="E34" s="226"/>
      <c r="F34" s="226"/>
      <c r="G34" s="226"/>
      <c r="H34" s="226"/>
      <c r="I34" s="226"/>
      <c r="J34" s="226"/>
      <c r="K34" s="227"/>
      <c r="L34" s="228"/>
      <c r="M34" s="226"/>
      <c r="N34" s="226"/>
    </row>
    <row r="35" spans="1:14" s="230" customFormat="1" x14ac:dyDescent="0.3">
      <c r="A35" s="106"/>
      <c r="B35" s="229"/>
      <c r="C35" s="226" t="s">
        <v>24</v>
      </c>
      <c r="D35" s="226"/>
      <c r="E35" s="226"/>
      <c r="F35" s="226"/>
      <c r="G35" s="226"/>
      <c r="H35" s="226"/>
      <c r="I35" s="226"/>
      <c r="J35" s="226"/>
      <c r="K35" s="227"/>
      <c r="L35" s="228"/>
      <c r="M35" s="226"/>
      <c r="N35" s="226"/>
    </row>
    <row r="36" spans="1:14" s="230" customFormat="1" ht="24" customHeight="1" x14ac:dyDescent="0.3">
      <c r="A36" s="106"/>
      <c r="B36" s="229" t="s">
        <v>755</v>
      </c>
      <c r="D36" s="226"/>
      <c r="E36" s="226"/>
      <c r="F36" s="226"/>
      <c r="G36" s="226"/>
      <c r="H36" s="226"/>
      <c r="I36" s="226"/>
      <c r="J36" s="226"/>
      <c r="K36" s="227" t="s">
        <v>2</v>
      </c>
      <c r="L36" s="228" t="s">
        <v>3</v>
      </c>
      <c r="M36" s="226">
        <v>48</v>
      </c>
      <c r="N36" s="226"/>
    </row>
    <row r="37" spans="1:14" s="230" customFormat="1" ht="24" customHeight="1" x14ac:dyDescent="0.3">
      <c r="A37" s="106"/>
      <c r="B37" s="229" t="s">
        <v>756</v>
      </c>
      <c r="D37" s="226"/>
      <c r="E37" s="226"/>
      <c r="F37" s="226"/>
      <c r="G37" s="226"/>
      <c r="H37" s="226"/>
      <c r="I37" s="226"/>
      <c r="J37" s="226"/>
      <c r="K37" s="227" t="s">
        <v>2</v>
      </c>
      <c r="L37" s="228" t="s">
        <v>3</v>
      </c>
      <c r="M37" s="226">
        <v>49</v>
      </c>
      <c r="N37" s="226"/>
    </row>
    <row r="38" spans="1:14" s="230" customFormat="1" ht="24" customHeight="1" x14ac:dyDescent="0.3">
      <c r="A38" s="106"/>
      <c r="B38" s="229" t="s">
        <v>25</v>
      </c>
      <c r="C38" s="226"/>
      <c r="D38" s="226"/>
      <c r="E38" s="226"/>
      <c r="F38" s="226"/>
      <c r="G38" s="226"/>
      <c r="H38" s="226"/>
      <c r="I38" s="226"/>
      <c r="J38" s="226"/>
      <c r="K38" s="227" t="s">
        <v>2</v>
      </c>
      <c r="L38" s="228" t="s">
        <v>3</v>
      </c>
      <c r="M38" s="226">
        <v>50</v>
      </c>
      <c r="N38" s="226"/>
    </row>
    <row r="40" spans="1:14" x14ac:dyDescent="0.3">
      <c r="B40" s="3" t="s">
        <v>837</v>
      </c>
      <c r="C40" s="61"/>
      <c r="D40" s="61"/>
      <c r="E40" s="61"/>
      <c r="F40" s="61"/>
    </row>
    <row r="41" spans="1:14" x14ac:dyDescent="0.3">
      <c r="B41" s="986" t="s">
        <v>838</v>
      </c>
      <c r="C41" s="61"/>
      <c r="D41" s="61"/>
      <c r="E41" s="61"/>
      <c r="F41" s="61"/>
    </row>
    <row r="42" spans="1:14" x14ac:dyDescent="0.3">
      <c r="B42" s="3" t="s">
        <v>839</v>
      </c>
      <c r="C42" s="61"/>
      <c r="D42" s="61"/>
      <c r="E42" s="61"/>
      <c r="F42" s="61"/>
    </row>
    <row r="43" spans="1:14" x14ac:dyDescent="0.3">
      <c r="B43" s="3" t="s">
        <v>840</v>
      </c>
    </row>
  </sheetData>
  <mergeCells count="1">
    <mergeCell ref="A1:N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&amp;C&amp;"-,標準"&amp;8&amp;K01+039令和4年熊本県観光統計表&amp;R&amp;"-,標準"&amp;8&amp;K01+039P. &amp;P-2 </oddFooter>
    <evenFooter>&amp;L&amp;"-,標準"&amp;8&amp;K6B6B6BP. &amp;P-2 &amp;C&amp;"-,標準"&amp;8&amp;K6B6B6B令和4年熊本県観光統計表</even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dimension ref="A1:J48"/>
  <sheetViews>
    <sheetView showGridLines="0" view="pageBreakPreview" zoomScale="70" zoomScaleNormal="100" zoomScaleSheetLayoutView="70" workbookViewId="0">
      <selection sqref="A1:F1"/>
    </sheetView>
  </sheetViews>
  <sheetFormatPr defaultColWidth="9" defaultRowHeight="14" x14ac:dyDescent="0.3"/>
  <cols>
    <col min="1" max="1" width="3.33203125" style="2" customWidth="1"/>
    <col min="2" max="2" width="9" style="1"/>
    <col min="3" max="3" width="15.58203125" style="113" customWidth="1"/>
    <col min="4" max="5" width="22.5" style="1" customWidth="1"/>
    <col min="6" max="6" width="4.25" style="1" customWidth="1"/>
    <col min="7" max="9" width="9" style="1"/>
    <col min="10" max="10" width="3.33203125" style="1" customWidth="1"/>
    <col min="11" max="11" width="9" style="1"/>
    <col min="12" max="12" width="14.83203125" style="1" customWidth="1"/>
    <col min="13" max="13" width="20.5" style="1" customWidth="1"/>
    <col min="14" max="14" width="14.5" style="1" customWidth="1"/>
    <col min="15" max="16384" width="9" style="1"/>
  </cols>
  <sheetData>
    <row r="1" spans="1:10" ht="14.25" customHeight="1" x14ac:dyDescent="0.3">
      <c r="A1" s="1075" t="s">
        <v>26</v>
      </c>
      <c r="B1" s="1075"/>
      <c r="C1" s="1075"/>
      <c r="D1" s="1075"/>
      <c r="E1" s="1075"/>
      <c r="F1" s="1075"/>
      <c r="G1" s="4"/>
      <c r="H1" s="4"/>
      <c r="I1" s="4"/>
      <c r="J1" s="4"/>
    </row>
    <row r="2" spans="1:10" ht="14.25" customHeight="1" x14ac:dyDescent="0.3">
      <c r="A2" s="4"/>
      <c r="B2" s="4"/>
      <c r="C2" s="4"/>
      <c r="D2" s="4"/>
      <c r="E2" s="4"/>
      <c r="F2" s="4"/>
      <c r="G2" s="4"/>
      <c r="H2" s="4"/>
      <c r="I2" s="4"/>
      <c r="J2" s="4"/>
    </row>
    <row r="4" spans="1:10" x14ac:dyDescent="0.3">
      <c r="B4" s="1" t="s">
        <v>27</v>
      </c>
      <c r="C4" s="613" t="s">
        <v>619</v>
      </c>
      <c r="G4" s="51"/>
    </row>
    <row r="5" spans="1:10" x14ac:dyDescent="0.3">
      <c r="C5" s="113" t="s">
        <v>620</v>
      </c>
    </row>
    <row r="6" spans="1:10" x14ac:dyDescent="0.3">
      <c r="C6" s="113" t="s">
        <v>621</v>
      </c>
    </row>
    <row r="9" spans="1:10" x14ac:dyDescent="0.3">
      <c r="B9" s="1" t="s">
        <v>28</v>
      </c>
      <c r="C9" s="113" t="s">
        <v>642</v>
      </c>
    </row>
    <row r="12" spans="1:10" x14ac:dyDescent="0.3">
      <c r="B12" s="1" t="s">
        <v>29</v>
      </c>
      <c r="C12" s="113" t="s">
        <v>30</v>
      </c>
    </row>
    <row r="15" spans="1:10" x14ac:dyDescent="0.3">
      <c r="B15" s="1" t="s">
        <v>31</v>
      </c>
      <c r="C15" s="113" t="s">
        <v>614</v>
      </c>
    </row>
    <row r="18" spans="2:9" ht="14.25" customHeight="1" x14ac:dyDescent="0.3">
      <c r="B18" s="1" t="s">
        <v>32</v>
      </c>
      <c r="C18" s="113" t="s">
        <v>796</v>
      </c>
    </row>
    <row r="19" spans="2:9" ht="14.25" customHeight="1" x14ac:dyDescent="0.3">
      <c r="C19" s="113" t="s">
        <v>797</v>
      </c>
    </row>
    <row r="20" spans="2:9" ht="14.25" customHeight="1" x14ac:dyDescent="0.3"/>
    <row r="21" spans="2:9" x14ac:dyDescent="0.3">
      <c r="C21" s="1076" t="s">
        <v>799</v>
      </c>
      <c r="D21" s="1076"/>
      <c r="E21" s="1076"/>
    </row>
    <row r="22" spans="2:9" ht="12.75" customHeight="1" x14ac:dyDescent="0.3">
      <c r="C22" s="1033" t="s">
        <v>800</v>
      </c>
      <c r="D22" s="1077" t="s">
        <v>791</v>
      </c>
      <c r="E22" s="1077" t="s">
        <v>801</v>
      </c>
      <c r="I22" s="216"/>
    </row>
    <row r="23" spans="2:9" ht="12.75" customHeight="1" x14ac:dyDescent="0.3">
      <c r="C23" s="1034" t="s">
        <v>798</v>
      </c>
      <c r="D23" s="1077"/>
      <c r="E23" s="1077"/>
      <c r="I23" s="216"/>
    </row>
    <row r="24" spans="2:9" ht="39.75" customHeight="1" x14ac:dyDescent="0.3">
      <c r="C24" s="1029" t="s">
        <v>786</v>
      </c>
      <c r="D24" s="1030" t="s">
        <v>789</v>
      </c>
      <c r="E24" s="1031" t="s">
        <v>793</v>
      </c>
    </row>
    <row r="25" spans="2:9" ht="23.25" customHeight="1" x14ac:dyDescent="0.3">
      <c r="C25" s="1029" t="s">
        <v>787</v>
      </c>
      <c r="D25" s="1073" t="s">
        <v>792</v>
      </c>
      <c r="E25" s="1074"/>
    </row>
    <row r="26" spans="2:9" ht="28.5" customHeight="1" x14ac:dyDescent="0.3">
      <c r="C26" s="1032" t="s">
        <v>788</v>
      </c>
      <c r="D26" s="1031" t="s">
        <v>794</v>
      </c>
      <c r="E26" s="1035"/>
    </row>
    <row r="27" spans="2:9" x14ac:dyDescent="0.3">
      <c r="C27" s="1029" t="s">
        <v>278</v>
      </c>
      <c r="D27" s="1074" t="s">
        <v>790</v>
      </c>
      <c r="E27" s="1074"/>
    </row>
    <row r="28" spans="2:9" x14ac:dyDescent="0.3">
      <c r="F28" s="104" t="s">
        <v>802</v>
      </c>
    </row>
    <row r="29" spans="2:9" x14ac:dyDescent="0.3">
      <c r="F29" s="104" t="s">
        <v>795</v>
      </c>
    </row>
    <row r="31" spans="2:9" x14ac:dyDescent="0.3">
      <c r="C31" s="113" t="s">
        <v>622</v>
      </c>
    </row>
    <row r="32" spans="2:9" x14ac:dyDescent="0.3">
      <c r="C32" s="113" t="s">
        <v>624</v>
      </c>
    </row>
    <row r="33" spans="2:3" x14ac:dyDescent="0.3">
      <c r="C33" s="113" t="s">
        <v>623</v>
      </c>
    </row>
    <row r="35" spans="2:3" x14ac:dyDescent="0.3">
      <c r="B35" s="1" t="s">
        <v>35</v>
      </c>
      <c r="C35" s="113" t="s">
        <v>625</v>
      </c>
    </row>
    <row r="36" spans="2:3" x14ac:dyDescent="0.3">
      <c r="C36" s="113" t="s">
        <v>626</v>
      </c>
    </row>
    <row r="37" spans="2:3" x14ac:dyDescent="0.3">
      <c r="C37" s="113" t="s">
        <v>627</v>
      </c>
    </row>
    <row r="40" spans="2:3" x14ac:dyDescent="0.3">
      <c r="B40" s="1" t="s">
        <v>36</v>
      </c>
      <c r="C40" s="259" t="s">
        <v>711</v>
      </c>
    </row>
    <row r="41" spans="2:3" x14ac:dyDescent="0.3">
      <c r="C41" s="260" t="s">
        <v>712</v>
      </c>
    </row>
    <row r="42" spans="2:3" x14ac:dyDescent="0.3">
      <c r="C42" s="260" t="s">
        <v>713</v>
      </c>
    </row>
    <row r="44" spans="2:3" x14ac:dyDescent="0.3">
      <c r="C44" s="260"/>
    </row>
    <row r="45" spans="2:3" x14ac:dyDescent="0.3">
      <c r="C45" s="260"/>
    </row>
    <row r="46" spans="2:3" x14ac:dyDescent="0.3">
      <c r="C46" s="260"/>
    </row>
    <row r="48" spans="2:3" x14ac:dyDescent="0.3">
      <c r="C48" s="113" t="s">
        <v>37</v>
      </c>
    </row>
  </sheetData>
  <mergeCells count="6">
    <mergeCell ref="D25:E25"/>
    <mergeCell ref="D27:E27"/>
    <mergeCell ref="A1:F1"/>
    <mergeCell ref="C21:E21"/>
    <mergeCell ref="E22:E23"/>
    <mergeCell ref="D22:D23"/>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&amp;C&amp;"-,標準"&amp;8&amp;K01+039令和4年熊本県観光統計表&amp;R&amp;"-,標準"&amp;8&amp;K01+039P. &amp;P-2 </oddFooter>
    <evenFooter>&amp;L&amp;"-,標準"&amp;8&amp;K6B6B6BP. &amp;P-2 &amp;C&amp;"-,標準"&amp;8&amp;K6B6B6B令和4年熊本県観光統計表</even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
  <dimension ref="A1:J50"/>
  <sheetViews>
    <sheetView showGridLines="0" view="pageBreakPreview" zoomScale="70" zoomScaleNormal="100" zoomScaleSheetLayoutView="70" workbookViewId="0">
      <selection sqref="A1:J2"/>
    </sheetView>
  </sheetViews>
  <sheetFormatPr defaultColWidth="9" defaultRowHeight="14" x14ac:dyDescent="0.3"/>
  <cols>
    <col min="1" max="1" width="3.08203125" style="2" customWidth="1"/>
    <col min="2" max="2" width="9" style="1"/>
    <col min="3" max="3" width="12.58203125" style="1" bestFit="1" customWidth="1"/>
    <col min="4" max="4" width="5.83203125" style="1" customWidth="1"/>
    <col min="5" max="9" width="9" style="1"/>
    <col min="10" max="10" width="3.08203125" style="1" customWidth="1"/>
    <col min="11" max="16384" width="9" style="1"/>
  </cols>
  <sheetData>
    <row r="1" spans="1:10" ht="14.25" customHeight="1" x14ac:dyDescent="0.3">
      <c r="A1" s="1075" t="s">
        <v>38</v>
      </c>
      <c r="B1" s="1075"/>
      <c r="C1" s="1075"/>
      <c r="D1" s="1075"/>
      <c r="E1" s="1075"/>
      <c r="F1" s="1075"/>
      <c r="G1" s="1075"/>
      <c r="H1" s="1075"/>
      <c r="I1" s="1075"/>
      <c r="J1" s="1075"/>
    </row>
    <row r="2" spans="1:10" ht="14.25" customHeight="1" x14ac:dyDescent="0.3">
      <c r="A2" s="1075"/>
      <c r="B2" s="1075"/>
      <c r="C2" s="1075"/>
      <c r="D2" s="1075"/>
      <c r="E2" s="1075"/>
      <c r="F2" s="1075"/>
      <c r="G2" s="1075"/>
      <c r="H2" s="1075"/>
      <c r="I2" s="1075"/>
      <c r="J2" s="1075"/>
    </row>
    <row r="4" spans="1:10" x14ac:dyDescent="0.3">
      <c r="B4" s="1" t="s">
        <v>39</v>
      </c>
    </row>
    <row r="35" spans="2:9" x14ac:dyDescent="0.3">
      <c r="B35" s="1" t="s">
        <v>31</v>
      </c>
      <c r="C35" s="1" t="s">
        <v>40</v>
      </c>
    </row>
    <row r="36" spans="2:9" x14ac:dyDescent="0.3">
      <c r="C36" s="1" t="s">
        <v>41</v>
      </c>
      <c r="D36" s="51" t="s">
        <v>590</v>
      </c>
      <c r="E36" s="51"/>
      <c r="F36" s="51"/>
      <c r="G36" s="51"/>
      <c r="H36" s="51"/>
      <c r="I36" s="51"/>
    </row>
    <row r="37" spans="2:9" x14ac:dyDescent="0.3">
      <c r="C37" s="1" t="s">
        <v>42</v>
      </c>
      <c r="D37" s="51" t="s">
        <v>591</v>
      </c>
      <c r="E37" s="51"/>
      <c r="F37" s="51"/>
      <c r="G37" s="51"/>
      <c r="H37" s="51"/>
      <c r="I37" s="51"/>
    </row>
    <row r="38" spans="2:9" x14ac:dyDescent="0.3">
      <c r="C38" s="1" t="s">
        <v>43</v>
      </c>
      <c r="D38" s="51"/>
      <c r="E38" s="51"/>
      <c r="F38" s="51"/>
      <c r="G38" s="51"/>
      <c r="H38" s="51"/>
      <c r="I38" s="51"/>
    </row>
    <row r="39" spans="2:9" x14ac:dyDescent="0.3">
      <c r="C39" s="1" t="s">
        <v>44</v>
      </c>
      <c r="D39" s="51" t="s">
        <v>592</v>
      </c>
      <c r="E39" s="51"/>
      <c r="F39" s="51"/>
      <c r="G39" s="51"/>
      <c r="H39" s="51"/>
      <c r="I39" s="51"/>
    </row>
    <row r="40" spans="2:9" x14ac:dyDescent="0.3">
      <c r="C40" s="1" t="s">
        <v>45</v>
      </c>
      <c r="D40" s="51" t="s">
        <v>46</v>
      </c>
      <c r="E40" s="51"/>
      <c r="F40" s="51"/>
      <c r="G40" s="51"/>
      <c r="H40" s="51"/>
      <c r="I40" s="51"/>
    </row>
    <row r="41" spans="2:9" x14ac:dyDescent="0.3">
      <c r="C41" s="1" t="s">
        <v>47</v>
      </c>
      <c r="D41" s="51" t="s">
        <v>48</v>
      </c>
      <c r="E41" s="51"/>
      <c r="F41" s="51"/>
      <c r="G41" s="51"/>
      <c r="H41" s="51"/>
      <c r="I41" s="51"/>
    </row>
    <row r="42" spans="2:9" x14ac:dyDescent="0.3">
      <c r="C42" s="1" t="s">
        <v>49</v>
      </c>
      <c r="D42" s="51" t="s">
        <v>606</v>
      </c>
      <c r="E42" s="51"/>
      <c r="F42" s="51"/>
      <c r="G42" s="51"/>
      <c r="H42" s="51"/>
      <c r="I42" s="51"/>
    </row>
    <row r="43" spans="2:9" x14ac:dyDescent="0.3">
      <c r="D43" s="51" t="s">
        <v>607</v>
      </c>
      <c r="E43" s="51"/>
      <c r="F43" s="51"/>
      <c r="G43" s="51"/>
      <c r="H43" s="51"/>
      <c r="I43" s="51"/>
    </row>
    <row r="44" spans="2:9" x14ac:dyDescent="0.3">
      <c r="C44" s="1" t="s">
        <v>50</v>
      </c>
      <c r="D44" s="51" t="s">
        <v>51</v>
      </c>
      <c r="E44" s="51"/>
      <c r="F44" s="51"/>
      <c r="G44" s="51"/>
      <c r="H44" s="51"/>
      <c r="I44" s="51"/>
    </row>
    <row r="45" spans="2:9" x14ac:dyDescent="0.3">
      <c r="C45" s="1" t="s">
        <v>52</v>
      </c>
      <c r="D45" s="51" t="s">
        <v>53</v>
      </c>
      <c r="E45" s="51"/>
      <c r="F45" s="51"/>
      <c r="G45" s="51"/>
      <c r="H45" s="51"/>
      <c r="I45" s="51"/>
    </row>
    <row r="46" spans="2:9" x14ac:dyDescent="0.3">
      <c r="C46" s="1" t="s">
        <v>54</v>
      </c>
      <c r="D46" s="51" t="s">
        <v>55</v>
      </c>
      <c r="E46" s="51"/>
      <c r="F46" s="51"/>
      <c r="G46" s="51"/>
      <c r="H46" s="51"/>
      <c r="I46" s="51"/>
    </row>
    <row r="48" spans="2:9" x14ac:dyDescent="0.3">
      <c r="C48" s="3"/>
      <c r="D48" s="3"/>
      <c r="E48" s="3"/>
      <c r="F48" s="3"/>
      <c r="G48" s="3"/>
    </row>
    <row r="49" spans="3:7" x14ac:dyDescent="0.3">
      <c r="C49" s="234"/>
      <c r="D49" s="591"/>
      <c r="E49" s="3"/>
      <c r="F49" s="3"/>
      <c r="G49" s="3"/>
    </row>
    <row r="50" spans="3:7" x14ac:dyDescent="0.3">
      <c r="C50" s="234"/>
      <c r="D50" s="591"/>
      <c r="E50" s="3"/>
      <c r="F50" s="3"/>
      <c r="G50" s="3"/>
    </row>
  </sheetData>
  <mergeCells count="1">
    <mergeCell ref="A1:J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&amp;C&amp;"-,標準"&amp;8&amp;K01+039令和4年熊本県観光統計表&amp;R&amp;"-,標準"&amp;8&amp;K01+039P. &amp;P-2 </oddFooter>
    <evenFooter>&amp;L&amp;"-,標準"&amp;8&amp;K6B6B6BP. &amp;P-2 &amp;C&amp;"-,標準"&amp;8&amp;K6B6B6B令和4年熊本県観光統計表</even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8"/>
  </sheetPr>
  <dimension ref="A1:AN60"/>
  <sheetViews>
    <sheetView showGridLines="0" view="pageBreakPreview" zoomScale="85" zoomScaleNormal="85" zoomScaleSheetLayoutView="85" workbookViewId="0">
      <selection activeCell="S44" sqref="S44"/>
    </sheetView>
  </sheetViews>
  <sheetFormatPr defaultColWidth="9" defaultRowHeight="14" x14ac:dyDescent="0.3"/>
  <cols>
    <col min="1" max="13" width="4.58203125" style="2" customWidth="1"/>
    <col min="14" max="14" width="2.58203125" style="2" customWidth="1"/>
    <col min="15" max="15" width="1" style="2" customWidth="1"/>
    <col min="16" max="16" width="7.75" style="2" customWidth="1"/>
    <col min="17" max="17" width="4.58203125" style="2" customWidth="1"/>
    <col min="18" max="40" width="9" style="1"/>
    <col min="41" max="41" width="10.75" style="1" customWidth="1"/>
    <col min="42" max="16384" width="9" style="1"/>
  </cols>
  <sheetData>
    <row r="1" spans="1:40" ht="14.25" customHeight="1" x14ac:dyDescent="0.3">
      <c r="A1" s="1078"/>
      <c r="B1" s="375"/>
      <c r="C1" s="376"/>
      <c r="D1" s="376"/>
      <c r="E1" s="376"/>
      <c r="F1" s="376"/>
      <c r="G1" s="376"/>
      <c r="H1" s="376"/>
      <c r="I1" s="376"/>
      <c r="J1" s="376"/>
      <c r="K1" s="376"/>
      <c r="L1" s="376"/>
      <c r="M1" s="376"/>
      <c r="N1" s="376"/>
      <c r="O1" s="377"/>
      <c r="P1" s="107"/>
      <c r="Q1" s="107"/>
    </row>
    <row r="2" spans="1:40" ht="14.25" customHeight="1" x14ac:dyDescent="0.3">
      <c r="A2" s="1078"/>
      <c r="B2" s="378"/>
      <c r="C2" s="107"/>
      <c r="D2" s="107"/>
      <c r="E2" s="107"/>
      <c r="F2" s="107"/>
      <c r="G2" s="107"/>
      <c r="H2" s="107"/>
      <c r="I2" s="107"/>
      <c r="J2" s="107"/>
      <c r="K2" s="107"/>
      <c r="L2" s="107"/>
      <c r="M2" s="107"/>
      <c r="N2" s="107"/>
      <c r="O2" s="379"/>
      <c r="P2" s="107"/>
      <c r="Q2" s="107"/>
      <c r="T2" s="1" t="s">
        <v>56</v>
      </c>
    </row>
    <row r="3" spans="1:40" ht="14.25" customHeight="1" x14ac:dyDescent="0.3">
      <c r="A3" s="1078"/>
      <c r="B3" s="378"/>
      <c r="C3" s="107"/>
      <c r="D3" s="107"/>
      <c r="E3" s="107"/>
      <c r="F3" s="107"/>
      <c r="G3" s="107"/>
      <c r="H3" s="107"/>
      <c r="I3" s="107"/>
      <c r="J3" s="107"/>
      <c r="K3" s="107"/>
      <c r="L3" s="107"/>
      <c r="M3" s="107"/>
      <c r="N3" s="107"/>
      <c r="O3" s="379"/>
      <c r="P3" s="107"/>
      <c r="Q3" s="107"/>
      <c r="T3" s="1" t="s">
        <v>57</v>
      </c>
    </row>
    <row r="4" spans="1:40" ht="14.25" customHeight="1" x14ac:dyDescent="0.3">
      <c r="A4" s="1078"/>
      <c r="B4" s="378"/>
      <c r="C4" s="107"/>
      <c r="D4" s="107"/>
      <c r="E4" s="107"/>
      <c r="F4" s="107"/>
      <c r="G4" s="107"/>
      <c r="H4" s="107"/>
      <c r="I4" s="107"/>
      <c r="J4" s="107"/>
      <c r="K4" s="107"/>
      <c r="L4" s="107"/>
      <c r="M4" s="107"/>
      <c r="N4" s="107"/>
      <c r="O4" s="379"/>
      <c r="P4" s="107"/>
      <c r="Q4" s="107"/>
      <c r="T4" s="1" t="s">
        <v>58</v>
      </c>
    </row>
    <row r="5" spans="1:40" ht="14.25" customHeight="1" x14ac:dyDescent="0.3">
      <c r="A5" s="1078"/>
      <c r="B5" s="378"/>
      <c r="C5" s="107"/>
      <c r="D5" s="107"/>
      <c r="E5" s="107"/>
      <c r="F5" s="107"/>
      <c r="G5" s="107"/>
      <c r="H5" s="107"/>
      <c r="I5" s="107"/>
      <c r="J5" s="107"/>
      <c r="K5" s="107"/>
      <c r="L5" s="107"/>
      <c r="M5" s="107"/>
      <c r="N5" s="107"/>
      <c r="O5" s="379"/>
      <c r="P5" s="107"/>
      <c r="Q5" s="107"/>
      <c r="T5" s="1" t="s">
        <v>643</v>
      </c>
    </row>
    <row r="6" spans="1:40" ht="14.25" customHeight="1" x14ac:dyDescent="0.3">
      <c r="A6" s="1078"/>
      <c r="B6" s="378"/>
      <c r="C6" s="107"/>
      <c r="D6" s="107"/>
      <c r="E6" s="107"/>
      <c r="F6" s="107"/>
      <c r="G6" s="107"/>
      <c r="H6" s="107"/>
      <c r="I6" s="107"/>
      <c r="J6" s="107"/>
      <c r="K6" s="107"/>
      <c r="L6" s="107"/>
      <c r="M6" s="107"/>
      <c r="N6" s="107"/>
      <c r="O6" s="379"/>
      <c r="P6" s="107"/>
      <c r="Q6" s="107"/>
    </row>
    <row r="7" spans="1:40" ht="14.25" customHeight="1" x14ac:dyDescent="0.3">
      <c r="A7" s="1078"/>
      <c r="B7" s="378"/>
      <c r="C7" s="107"/>
      <c r="D7" s="107"/>
      <c r="E7" s="107"/>
      <c r="F7" s="107"/>
      <c r="G7" s="107"/>
      <c r="H7" s="107"/>
      <c r="I7" s="107"/>
      <c r="J7" s="107"/>
      <c r="K7" s="107"/>
      <c r="L7" s="107"/>
      <c r="M7" s="107"/>
      <c r="N7" s="107"/>
      <c r="O7" s="379"/>
      <c r="P7" s="107"/>
      <c r="Q7" s="107"/>
      <c r="T7" s="1" t="s">
        <v>59</v>
      </c>
    </row>
    <row r="8" spans="1:40" ht="14.25" customHeight="1" x14ac:dyDescent="0.3">
      <c r="A8" s="1078"/>
      <c r="B8" s="378"/>
      <c r="C8" s="107"/>
      <c r="D8" s="107"/>
      <c r="E8" s="107"/>
      <c r="F8" s="107"/>
      <c r="G8" s="107"/>
      <c r="H8" s="107"/>
      <c r="I8" s="107"/>
      <c r="J8" s="107"/>
      <c r="K8" s="107"/>
      <c r="L8" s="107"/>
      <c r="M8" s="107"/>
      <c r="N8" s="107"/>
      <c r="O8" s="379"/>
      <c r="P8" s="107"/>
      <c r="Q8" s="107"/>
      <c r="T8" s="38" t="s">
        <v>60</v>
      </c>
      <c r="U8" s="38" t="s">
        <v>61</v>
      </c>
      <c r="V8" s="38" t="s">
        <v>62</v>
      </c>
      <c r="W8" s="38" t="s">
        <v>63</v>
      </c>
      <c r="X8" s="38" t="s">
        <v>64</v>
      </c>
      <c r="Y8" s="38" t="s">
        <v>65</v>
      </c>
      <c r="Z8" s="38" t="s">
        <v>66</v>
      </c>
      <c r="AA8" s="38" t="s">
        <v>67</v>
      </c>
      <c r="AB8" s="38" t="s">
        <v>68</v>
      </c>
      <c r="AC8" s="38" t="s">
        <v>69</v>
      </c>
      <c r="AD8" s="38" t="s">
        <v>70</v>
      </c>
      <c r="AE8" s="38" t="s">
        <v>71</v>
      </c>
      <c r="AF8" s="38" t="s">
        <v>72</v>
      </c>
      <c r="AG8" s="38" t="s">
        <v>73</v>
      </c>
      <c r="AH8" s="38" t="s">
        <v>74</v>
      </c>
      <c r="AI8" s="38" t="s">
        <v>75</v>
      </c>
      <c r="AJ8" s="38" t="s">
        <v>76</v>
      </c>
      <c r="AK8" s="38" t="s">
        <v>77</v>
      </c>
      <c r="AL8" s="38" t="s">
        <v>78</v>
      </c>
      <c r="AM8" s="38" t="s">
        <v>596</v>
      </c>
      <c r="AN8" s="38" t="s">
        <v>636</v>
      </c>
    </row>
    <row r="9" spans="1:40" ht="14.25" customHeight="1" x14ac:dyDescent="0.3">
      <c r="A9" s="1078"/>
      <c r="B9" s="378"/>
      <c r="C9" s="107"/>
      <c r="D9" s="107"/>
      <c r="E9" s="107"/>
      <c r="F9" s="107"/>
      <c r="G9" s="107"/>
      <c r="H9" s="107"/>
      <c r="I9" s="107"/>
      <c r="J9" s="107"/>
      <c r="K9" s="107"/>
      <c r="L9" s="107"/>
      <c r="M9" s="107"/>
      <c r="N9" s="107"/>
      <c r="O9" s="379"/>
      <c r="P9" s="107"/>
      <c r="Q9" s="107"/>
      <c r="T9" s="38" t="s">
        <v>79</v>
      </c>
      <c r="U9" s="895">
        <v>62551</v>
      </c>
      <c r="V9" s="895">
        <v>61849</v>
      </c>
      <c r="W9" s="895">
        <v>61197</v>
      </c>
      <c r="X9" s="895">
        <v>62063</v>
      </c>
      <c r="Y9" s="895">
        <v>62645</v>
      </c>
      <c r="Z9" s="895">
        <v>58115.5</v>
      </c>
      <c r="AA9" s="895">
        <v>59209.000999999997</v>
      </c>
      <c r="AB9" s="895">
        <v>57237.563000000002</v>
      </c>
      <c r="AC9" s="895">
        <v>58174.281000000003</v>
      </c>
      <c r="AD9" s="895">
        <v>59196.118999999999</v>
      </c>
      <c r="AE9" s="895">
        <v>61189.334999999999</v>
      </c>
      <c r="AF9" s="895">
        <v>58989.065999999999</v>
      </c>
      <c r="AG9" s="895">
        <v>59723.644999999997</v>
      </c>
      <c r="AH9" s="895"/>
      <c r="AI9" s="895"/>
      <c r="AJ9" s="895"/>
      <c r="AK9" s="901"/>
      <c r="AL9" s="901"/>
      <c r="AM9" s="482"/>
      <c r="AN9" s="482"/>
    </row>
    <row r="10" spans="1:40" ht="14.25" customHeight="1" x14ac:dyDescent="0.3">
      <c r="A10" s="1078"/>
      <c r="B10" s="378"/>
      <c r="C10" s="107"/>
      <c r="D10" s="107"/>
      <c r="E10" s="107"/>
      <c r="F10" s="107"/>
      <c r="G10" s="107"/>
      <c r="H10" s="107"/>
      <c r="I10" s="107"/>
      <c r="J10" s="107"/>
      <c r="K10" s="107"/>
      <c r="L10" s="107"/>
      <c r="M10" s="107"/>
      <c r="N10" s="107"/>
      <c r="O10" s="379"/>
      <c r="P10" s="107"/>
      <c r="Q10" s="107"/>
      <c r="T10" s="38" t="s">
        <v>80</v>
      </c>
      <c r="U10" s="901"/>
      <c r="V10" s="901"/>
      <c r="W10" s="901"/>
      <c r="X10" s="901"/>
      <c r="Y10" s="901"/>
      <c r="Z10" s="901"/>
      <c r="AA10" s="901"/>
      <c r="AB10" s="901"/>
      <c r="AC10" s="901"/>
      <c r="AD10" s="895"/>
      <c r="AE10" s="895"/>
      <c r="AF10" s="895"/>
      <c r="AG10" s="895">
        <v>57355.917999999998</v>
      </c>
      <c r="AH10" s="895">
        <v>46280.483</v>
      </c>
      <c r="AI10" s="895">
        <v>46621.618000000002</v>
      </c>
      <c r="AJ10" s="895">
        <v>48133.834999999999</v>
      </c>
      <c r="AK10" s="895">
        <v>48893.644999999997</v>
      </c>
      <c r="AL10" s="895">
        <v>33052.756000000001</v>
      </c>
      <c r="AM10" s="895">
        <v>32435.652999999998</v>
      </c>
      <c r="AN10" s="895">
        <v>40264.955999999998</v>
      </c>
    </row>
    <row r="11" spans="1:40" ht="14.25" customHeight="1" x14ac:dyDescent="0.3">
      <c r="A11" s="1078"/>
      <c r="B11" s="378"/>
      <c r="C11" s="107"/>
      <c r="D11" s="107"/>
      <c r="E11" s="107"/>
      <c r="F11" s="107"/>
      <c r="G11" s="107"/>
      <c r="H11" s="107"/>
      <c r="I11" s="107"/>
      <c r="J11" s="107"/>
      <c r="K11" s="107"/>
      <c r="L11" s="107"/>
      <c r="M11" s="107"/>
      <c r="N11" s="107"/>
      <c r="O11" s="379"/>
      <c r="P11" s="107"/>
      <c r="Q11" s="107"/>
    </row>
    <row r="12" spans="1:40" ht="14.25" customHeight="1" x14ac:dyDescent="0.3">
      <c r="A12" s="1078"/>
      <c r="B12" s="378"/>
      <c r="C12" s="107"/>
      <c r="D12" s="107"/>
      <c r="E12" s="107"/>
      <c r="F12" s="107"/>
      <c r="G12" s="107"/>
      <c r="H12" s="107"/>
      <c r="I12" s="107"/>
      <c r="J12" s="107"/>
      <c r="K12" s="107"/>
      <c r="L12" s="107"/>
      <c r="M12" s="107"/>
      <c r="N12" s="107"/>
      <c r="O12" s="379"/>
      <c r="P12" s="107"/>
      <c r="Q12" s="107"/>
    </row>
    <row r="13" spans="1:40" ht="14.25" customHeight="1" x14ac:dyDescent="0.3">
      <c r="A13" s="1078"/>
      <c r="B13" s="378"/>
      <c r="C13" s="107"/>
      <c r="D13" s="107"/>
      <c r="E13" s="107"/>
      <c r="F13" s="107"/>
      <c r="G13" s="107"/>
      <c r="H13" s="107"/>
      <c r="I13" s="107"/>
      <c r="J13" s="107"/>
      <c r="K13" s="107"/>
      <c r="L13" s="107"/>
      <c r="M13" s="107"/>
      <c r="N13" s="107"/>
      <c r="O13" s="379"/>
      <c r="P13" s="107"/>
      <c r="Q13" s="107"/>
    </row>
    <row r="14" spans="1:40" ht="14.25" customHeight="1" x14ac:dyDescent="0.3">
      <c r="A14" s="1078"/>
      <c r="B14" s="378"/>
      <c r="C14" s="107"/>
      <c r="D14" s="107"/>
      <c r="E14" s="107"/>
      <c r="F14" s="107"/>
      <c r="G14" s="107"/>
      <c r="H14" s="107"/>
      <c r="I14" s="107"/>
      <c r="J14" s="107"/>
      <c r="K14" s="107"/>
      <c r="L14" s="107"/>
      <c r="M14" s="107"/>
      <c r="N14" s="107"/>
      <c r="O14" s="379"/>
      <c r="P14" s="107"/>
      <c r="Q14" s="107"/>
    </row>
    <row r="15" spans="1:40" ht="14.25" customHeight="1" x14ac:dyDescent="0.3">
      <c r="A15" s="1078"/>
      <c r="B15" s="378"/>
      <c r="C15" s="107"/>
      <c r="D15" s="107"/>
      <c r="E15" s="107"/>
      <c r="F15" s="107"/>
      <c r="G15" s="107"/>
      <c r="H15" s="107"/>
      <c r="I15" s="107"/>
      <c r="J15" s="107"/>
      <c r="K15" s="107"/>
      <c r="L15" s="107"/>
      <c r="M15" s="107"/>
      <c r="N15" s="107"/>
      <c r="O15" s="379"/>
      <c r="P15" s="107"/>
      <c r="Q15" s="107"/>
    </row>
    <row r="16" spans="1:40" ht="14.25" customHeight="1" x14ac:dyDescent="0.3">
      <c r="A16" s="1078"/>
      <c r="B16" s="378"/>
      <c r="C16" s="107"/>
      <c r="D16" s="107"/>
      <c r="E16" s="107"/>
      <c r="F16" s="107"/>
      <c r="G16" s="107"/>
      <c r="H16" s="107"/>
      <c r="I16" s="107"/>
      <c r="J16" s="107"/>
      <c r="K16" s="107"/>
      <c r="L16" s="107"/>
      <c r="M16" s="107"/>
      <c r="N16" s="107"/>
      <c r="O16" s="379"/>
      <c r="P16" s="107"/>
      <c r="Q16" s="107"/>
    </row>
    <row r="17" spans="1:17" ht="14.25" customHeight="1" x14ac:dyDescent="0.3">
      <c r="A17" s="1078"/>
      <c r="B17" s="378"/>
      <c r="C17" s="107"/>
      <c r="D17" s="107"/>
      <c r="E17" s="107"/>
      <c r="F17" s="107"/>
      <c r="G17" s="107"/>
      <c r="H17" s="107"/>
      <c r="I17" s="107"/>
      <c r="J17" s="107"/>
      <c r="K17" s="107"/>
      <c r="L17" s="107"/>
      <c r="M17" s="107"/>
      <c r="N17" s="107"/>
      <c r="O17" s="379"/>
      <c r="P17" s="107"/>
      <c r="Q17" s="107"/>
    </row>
    <row r="18" spans="1:17" ht="14.25" customHeight="1" x14ac:dyDescent="0.3">
      <c r="A18" s="1078"/>
      <c r="B18" s="378"/>
      <c r="C18" s="107"/>
      <c r="D18" s="107"/>
      <c r="E18" s="107"/>
      <c r="F18" s="107"/>
      <c r="G18" s="107"/>
      <c r="H18" s="107"/>
      <c r="I18" s="107"/>
      <c r="J18" s="107"/>
      <c r="K18" s="107"/>
      <c r="L18" s="107"/>
      <c r="M18" s="107"/>
      <c r="N18" s="107"/>
      <c r="O18" s="379"/>
      <c r="P18" s="107"/>
      <c r="Q18" s="107"/>
    </row>
    <row r="19" spans="1:17" ht="14.25" customHeight="1" x14ac:dyDescent="0.3">
      <c r="A19" s="1078"/>
      <c r="B19" s="378"/>
      <c r="C19" s="107"/>
      <c r="D19" s="107"/>
      <c r="E19" s="107"/>
      <c r="F19" s="107"/>
      <c r="G19" s="107"/>
      <c r="H19" s="107"/>
      <c r="I19" s="107"/>
      <c r="J19" s="107"/>
      <c r="K19" s="107"/>
      <c r="L19" s="107"/>
      <c r="M19" s="107"/>
      <c r="N19" s="107"/>
      <c r="O19" s="379"/>
      <c r="P19" s="107"/>
      <c r="Q19" s="107"/>
    </row>
    <row r="20" spans="1:17" ht="14.25" customHeight="1" x14ac:dyDescent="0.3">
      <c r="A20" s="1078"/>
      <c r="B20" s="378"/>
      <c r="C20" s="107"/>
      <c r="D20" s="107"/>
      <c r="E20" s="107"/>
      <c r="F20" s="107"/>
      <c r="G20" s="107"/>
      <c r="H20" s="107"/>
      <c r="I20" s="107"/>
      <c r="J20" s="107"/>
      <c r="K20" s="107"/>
      <c r="L20" s="107"/>
      <c r="M20" s="107"/>
      <c r="N20" s="107"/>
      <c r="O20" s="379"/>
      <c r="P20" s="107"/>
      <c r="Q20" s="107"/>
    </row>
    <row r="21" spans="1:17" ht="14.25" customHeight="1" x14ac:dyDescent="0.3">
      <c r="A21" s="1078"/>
      <c r="B21" s="378"/>
      <c r="C21" s="107"/>
      <c r="D21" s="107"/>
      <c r="E21" s="107"/>
      <c r="F21" s="107"/>
      <c r="G21" s="107"/>
      <c r="H21" s="107"/>
      <c r="I21" s="107"/>
      <c r="J21" s="107"/>
      <c r="K21" s="107"/>
      <c r="L21" s="107"/>
      <c r="M21" s="107"/>
      <c r="N21" s="107"/>
      <c r="O21" s="379"/>
      <c r="P21" s="107"/>
      <c r="Q21" s="107"/>
    </row>
    <row r="22" spans="1:17" ht="14.25" customHeight="1" x14ac:dyDescent="0.3">
      <c r="A22" s="1078"/>
      <c r="B22" s="378"/>
      <c r="C22" s="107"/>
      <c r="D22" s="107"/>
      <c r="E22" s="107"/>
      <c r="F22" s="107"/>
      <c r="G22" s="107"/>
      <c r="H22" s="107"/>
      <c r="I22" s="107"/>
      <c r="J22" s="107"/>
      <c r="K22" s="107"/>
      <c r="L22" s="107"/>
      <c r="M22" s="107"/>
      <c r="N22" s="107"/>
      <c r="O22" s="379"/>
      <c r="P22" s="107"/>
      <c r="Q22" s="107"/>
    </row>
    <row r="23" spans="1:17" ht="14.25" customHeight="1" x14ac:dyDescent="0.3">
      <c r="A23" s="1078"/>
      <c r="B23" s="378"/>
      <c r="C23" s="107"/>
      <c r="D23" s="107"/>
      <c r="E23" s="107"/>
      <c r="F23" s="107"/>
      <c r="G23" s="107"/>
      <c r="H23" s="107"/>
      <c r="I23" s="107"/>
      <c r="J23" s="107"/>
      <c r="K23" s="107"/>
      <c r="L23" s="107"/>
      <c r="M23" s="107"/>
      <c r="N23" s="107"/>
      <c r="O23" s="379"/>
      <c r="P23" s="107"/>
      <c r="Q23" s="107"/>
    </row>
    <row r="24" spans="1:17" ht="14.25" customHeight="1" x14ac:dyDescent="0.3">
      <c r="A24" s="1078"/>
      <c r="B24" s="378"/>
      <c r="C24" s="107"/>
      <c r="D24" s="107"/>
      <c r="E24" s="107"/>
      <c r="F24" s="107"/>
      <c r="G24" s="107"/>
      <c r="H24" s="107"/>
      <c r="I24" s="107"/>
      <c r="J24" s="107"/>
      <c r="K24" s="107"/>
      <c r="L24" s="107"/>
      <c r="M24" s="107"/>
      <c r="N24" s="107"/>
      <c r="O24" s="379"/>
      <c r="P24" s="107"/>
      <c r="Q24" s="107"/>
    </row>
    <row r="25" spans="1:17" ht="14.25" customHeight="1" x14ac:dyDescent="0.3">
      <c r="A25" s="1078"/>
      <c r="B25" s="378"/>
      <c r="C25" s="107"/>
      <c r="D25" s="107"/>
      <c r="E25" s="107"/>
      <c r="F25" s="107"/>
      <c r="G25" s="107"/>
      <c r="H25" s="107"/>
      <c r="I25" s="107"/>
      <c r="J25" s="107"/>
      <c r="K25" s="107"/>
      <c r="L25" s="107"/>
      <c r="M25" s="107"/>
      <c r="N25" s="107"/>
      <c r="O25" s="379"/>
      <c r="P25" s="107"/>
      <c r="Q25" s="107"/>
    </row>
    <row r="26" spans="1:17" ht="14.25" customHeight="1" x14ac:dyDescent="0.3">
      <c r="A26" s="1078"/>
      <c r="B26" s="378"/>
      <c r="C26" s="107"/>
      <c r="D26" s="107"/>
      <c r="E26" s="107"/>
      <c r="F26" s="107"/>
      <c r="G26" s="107"/>
      <c r="H26" s="107"/>
      <c r="I26" s="107"/>
      <c r="J26" s="107"/>
      <c r="K26" s="107"/>
      <c r="L26" s="107"/>
      <c r="M26" s="107"/>
      <c r="N26" s="107"/>
      <c r="O26" s="379"/>
      <c r="P26" s="107"/>
      <c r="Q26" s="107"/>
    </row>
    <row r="27" spans="1:17" ht="14.25" customHeight="1" x14ac:dyDescent="0.3">
      <c r="A27" s="1078"/>
      <c r="B27" s="378"/>
      <c r="C27" s="107"/>
      <c r="D27" s="107"/>
      <c r="E27" s="107"/>
      <c r="F27" s="107"/>
      <c r="G27" s="107"/>
      <c r="H27" s="107"/>
      <c r="I27" s="107"/>
      <c r="J27" s="107"/>
      <c r="K27" s="107"/>
      <c r="L27" s="107"/>
      <c r="M27" s="107"/>
      <c r="N27" s="107"/>
      <c r="O27" s="379"/>
      <c r="P27" s="107"/>
      <c r="Q27" s="107"/>
    </row>
    <row r="28" spans="1:17" ht="14.25" customHeight="1" x14ac:dyDescent="0.3">
      <c r="A28" s="1078"/>
      <c r="B28" s="378"/>
      <c r="C28" s="107"/>
      <c r="D28" s="107"/>
      <c r="E28" s="107"/>
      <c r="F28" s="107"/>
      <c r="G28" s="107"/>
      <c r="H28" s="107"/>
      <c r="I28" s="107"/>
      <c r="J28" s="107"/>
      <c r="K28" s="107"/>
      <c r="L28" s="107"/>
      <c r="M28" s="107"/>
      <c r="N28" s="107"/>
      <c r="O28" s="379"/>
      <c r="P28" s="107"/>
      <c r="Q28" s="107"/>
    </row>
    <row r="29" spans="1:17" ht="14.25" customHeight="1" x14ac:dyDescent="0.3">
      <c r="A29" s="1078"/>
      <c r="B29" s="378"/>
      <c r="C29" s="107"/>
      <c r="D29" s="107"/>
      <c r="E29" s="107"/>
      <c r="F29" s="107"/>
      <c r="G29" s="107"/>
      <c r="H29" s="107"/>
      <c r="I29" s="107"/>
      <c r="J29" s="107"/>
      <c r="K29" s="107"/>
      <c r="L29" s="107"/>
      <c r="M29" s="107"/>
      <c r="N29" s="107"/>
      <c r="O29" s="379"/>
      <c r="P29" s="107"/>
      <c r="Q29" s="107"/>
    </row>
    <row r="30" spans="1:17" ht="14.25" customHeight="1" x14ac:dyDescent="0.3">
      <c r="A30" s="1078"/>
      <c r="B30" s="378"/>
      <c r="C30" s="107"/>
      <c r="D30" s="107"/>
      <c r="E30" s="107"/>
      <c r="F30" s="107"/>
      <c r="G30" s="107"/>
      <c r="H30" s="107"/>
      <c r="I30" s="107"/>
      <c r="J30" s="107"/>
      <c r="K30" s="107"/>
      <c r="L30" s="107"/>
      <c r="M30" s="107"/>
      <c r="N30" s="107"/>
      <c r="O30" s="379"/>
      <c r="P30" s="107"/>
      <c r="Q30" s="107"/>
    </row>
    <row r="31" spans="1:17" ht="14.25" customHeight="1" x14ac:dyDescent="0.3">
      <c r="A31" s="1078"/>
      <c r="B31" s="378"/>
      <c r="C31" s="107"/>
      <c r="D31" s="107"/>
      <c r="E31" s="107"/>
      <c r="F31" s="107"/>
      <c r="G31" s="107"/>
      <c r="H31" s="107"/>
      <c r="I31" s="107"/>
      <c r="J31" s="107"/>
      <c r="K31" s="107"/>
      <c r="L31" s="107"/>
      <c r="M31" s="107"/>
      <c r="N31" s="107"/>
      <c r="O31" s="379"/>
      <c r="P31" s="107"/>
      <c r="Q31" s="107"/>
    </row>
    <row r="32" spans="1:17" ht="14.25" customHeight="1" x14ac:dyDescent="0.3">
      <c r="A32" s="1078"/>
      <c r="B32" s="378"/>
      <c r="C32" s="107"/>
      <c r="D32" s="107"/>
      <c r="E32" s="107"/>
      <c r="F32" s="107"/>
      <c r="G32" s="107"/>
      <c r="H32" s="107"/>
      <c r="I32" s="107"/>
      <c r="J32" s="107"/>
      <c r="K32" s="107"/>
      <c r="L32" s="107"/>
      <c r="M32" s="107"/>
      <c r="N32" s="107"/>
      <c r="O32" s="379"/>
      <c r="P32" s="107"/>
      <c r="Q32" s="107"/>
    </row>
    <row r="33" spans="1:29" ht="14.25" customHeight="1" x14ac:dyDescent="0.3">
      <c r="A33" s="1078"/>
      <c r="B33" s="378"/>
      <c r="C33" s="107"/>
      <c r="D33" s="107"/>
      <c r="E33" s="107"/>
      <c r="F33" s="107"/>
      <c r="G33" s="107"/>
      <c r="H33" s="107"/>
      <c r="I33" s="107"/>
      <c r="J33" s="107"/>
      <c r="K33" s="107"/>
      <c r="L33" s="107"/>
      <c r="M33" s="107"/>
      <c r="N33" s="107"/>
      <c r="O33" s="379"/>
      <c r="P33" s="107"/>
      <c r="Q33" s="107"/>
    </row>
    <row r="34" spans="1:29" ht="14.25" customHeight="1" x14ac:dyDescent="0.3">
      <c r="A34" s="1078"/>
      <c r="B34" s="378"/>
      <c r="C34" s="107"/>
      <c r="D34" s="107"/>
      <c r="E34" s="107"/>
      <c r="F34" s="107"/>
      <c r="G34" s="107"/>
      <c r="H34" s="107"/>
      <c r="I34" s="107"/>
      <c r="J34" s="107"/>
      <c r="K34" s="107"/>
      <c r="L34" s="107"/>
      <c r="M34" s="107"/>
      <c r="N34" s="107"/>
      <c r="O34" s="379"/>
      <c r="P34" s="107"/>
      <c r="Q34" s="107"/>
    </row>
    <row r="35" spans="1:29" ht="14.25" customHeight="1" x14ac:dyDescent="0.3">
      <c r="A35" s="1078"/>
      <c r="B35" s="378"/>
      <c r="C35" s="107"/>
      <c r="D35" s="107"/>
      <c r="E35" s="107"/>
      <c r="F35" s="107"/>
      <c r="G35" s="107"/>
      <c r="H35" s="107"/>
      <c r="I35" s="107"/>
      <c r="J35" s="107"/>
      <c r="K35" s="107"/>
      <c r="L35" s="107"/>
      <c r="M35" s="107"/>
      <c r="N35" s="107"/>
      <c r="O35" s="379"/>
      <c r="P35" s="107"/>
      <c r="Q35" s="107"/>
    </row>
    <row r="36" spans="1:29" ht="14.25" customHeight="1" x14ac:dyDescent="0.3">
      <c r="A36" s="1078"/>
      <c r="B36" s="378"/>
      <c r="C36" s="107"/>
      <c r="D36" s="107"/>
      <c r="E36" s="107"/>
      <c r="F36" s="107"/>
      <c r="G36" s="107"/>
      <c r="H36" s="107"/>
      <c r="I36" s="107"/>
      <c r="J36" s="107"/>
      <c r="K36" s="107"/>
      <c r="L36" s="107"/>
      <c r="M36" s="107"/>
      <c r="N36" s="107"/>
      <c r="O36" s="379"/>
      <c r="P36" s="107"/>
      <c r="Q36" s="107"/>
    </row>
    <row r="37" spans="1:29" ht="14.25" customHeight="1" x14ac:dyDescent="0.3">
      <c r="A37" s="1078"/>
      <c r="B37" s="378"/>
      <c r="C37" s="107"/>
      <c r="D37" s="107"/>
      <c r="E37" s="107"/>
      <c r="F37" s="107"/>
      <c r="G37" s="107"/>
      <c r="H37" s="107"/>
      <c r="I37" s="107"/>
      <c r="J37" s="107"/>
      <c r="K37" s="107"/>
      <c r="L37" s="107"/>
      <c r="M37" s="107"/>
      <c r="N37" s="107"/>
      <c r="O37" s="379"/>
      <c r="P37" s="107"/>
      <c r="Q37" s="107"/>
    </row>
    <row r="38" spans="1:29" ht="14.25" customHeight="1" x14ac:dyDescent="0.3">
      <c r="A38" s="1078"/>
      <c r="B38" s="378"/>
      <c r="C38" s="107"/>
      <c r="D38" s="107"/>
      <c r="E38" s="107"/>
      <c r="F38" s="107"/>
      <c r="G38" s="107"/>
      <c r="H38" s="107"/>
      <c r="I38" s="107"/>
      <c r="J38" s="107"/>
      <c r="K38" s="107"/>
      <c r="L38" s="107"/>
      <c r="M38" s="107"/>
      <c r="N38" s="107"/>
      <c r="O38" s="379"/>
      <c r="P38" s="107"/>
      <c r="Q38" s="107"/>
    </row>
    <row r="39" spans="1:29" ht="14.25" customHeight="1" x14ac:dyDescent="0.3">
      <c r="A39" s="1078"/>
      <c r="B39" s="378"/>
      <c r="C39" s="107"/>
      <c r="D39" s="107"/>
      <c r="E39" s="107"/>
      <c r="F39" s="107"/>
      <c r="G39" s="107"/>
      <c r="H39" s="107"/>
      <c r="I39" s="107"/>
      <c r="J39" s="107"/>
      <c r="K39" s="107"/>
      <c r="L39" s="107"/>
      <c r="M39" s="107"/>
      <c r="N39" s="107"/>
      <c r="O39" s="379"/>
      <c r="P39" s="107"/>
      <c r="Q39" s="107"/>
    </row>
    <row r="40" spans="1:29" ht="14.25" customHeight="1" x14ac:dyDescent="0.3">
      <c r="A40" s="1078"/>
      <c r="B40" s="378"/>
      <c r="C40" s="107"/>
      <c r="D40" s="107"/>
      <c r="E40" s="107"/>
      <c r="F40" s="107"/>
      <c r="G40" s="107"/>
      <c r="H40" s="107"/>
      <c r="I40" s="107"/>
      <c r="J40" s="107"/>
      <c r="K40" s="107"/>
      <c r="L40" s="107"/>
      <c r="M40" s="107"/>
      <c r="N40" s="107"/>
      <c r="O40" s="379"/>
      <c r="P40" s="107"/>
      <c r="Q40" s="107"/>
    </row>
    <row r="41" spans="1:29" ht="14.25" customHeight="1" x14ac:dyDescent="0.3">
      <c r="A41" s="1078"/>
      <c r="B41" s="378"/>
      <c r="C41" s="107"/>
      <c r="D41" s="107"/>
      <c r="E41" s="107"/>
      <c r="F41" s="107"/>
      <c r="G41" s="107"/>
      <c r="H41" s="107"/>
      <c r="I41" s="107"/>
      <c r="J41" s="107"/>
      <c r="K41" s="107"/>
      <c r="L41" s="107"/>
      <c r="M41" s="107"/>
      <c r="O41" s="379"/>
      <c r="P41" s="107"/>
      <c r="Q41" s="107"/>
    </row>
    <row r="42" spans="1:29" ht="26.15" customHeight="1" x14ac:dyDescent="0.3">
      <c r="A42" s="1078"/>
      <c r="B42" s="378"/>
      <c r="C42" s="107"/>
      <c r="D42" s="107"/>
      <c r="E42" s="107"/>
      <c r="F42" s="107"/>
      <c r="G42" s="107"/>
      <c r="H42" s="107"/>
      <c r="I42" s="107"/>
      <c r="J42" s="107"/>
      <c r="K42" s="107"/>
      <c r="L42" s="107"/>
      <c r="M42" s="107"/>
      <c r="N42" s="107"/>
      <c r="O42" s="379"/>
      <c r="P42" s="107"/>
      <c r="Q42" s="107"/>
    </row>
    <row r="43" spans="1:29" ht="14.15" customHeight="1" x14ac:dyDescent="0.3">
      <c r="A43" s="1078"/>
      <c r="B43" s="378"/>
      <c r="C43" s="107"/>
      <c r="D43" s="107"/>
      <c r="E43" s="107"/>
      <c r="F43" s="107"/>
      <c r="G43" s="107"/>
      <c r="H43" s="107"/>
      <c r="I43" s="107"/>
      <c r="J43" s="107"/>
      <c r="K43" s="107"/>
      <c r="L43" s="107"/>
      <c r="M43" s="107"/>
      <c r="N43" s="107"/>
      <c r="O43" s="379"/>
      <c r="P43" s="107"/>
      <c r="Q43" s="107"/>
      <c r="T43" s="1" t="s">
        <v>91</v>
      </c>
    </row>
    <row r="44" spans="1:29" ht="14.15" customHeight="1" x14ac:dyDescent="0.3">
      <c r="A44" s="1078"/>
      <c r="B44" s="378"/>
      <c r="C44" s="107"/>
      <c r="D44" s="107"/>
      <c r="E44" s="107"/>
      <c r="F44" s="107"/>
      <c r="G44" s="107"/>
      <c r="H44" s="107"/>
      <c r="I44" s="107"/>
      <c r="J44" s="107"/>
      <c r="K44" s="107"/>
      <c r="L44" s="107"/>
      <c r="M44" s="107"/>
      <c r="N44" s="107"/>
      <c r="O44" s="379"/>
      <c r="P44" s="107"/>
      <c r="Q44" s="107"/>
      <c r="T44" s="1">
        <v>1997</v>
      </c>
      <c r="U44" s="51" t="s">
        <v>92</v>
      </c>
      <c r="V44" s="51" t="s">
        <v>93</v>
      </c>
      <c r="W44" s="51"/>
      <c r="AC44" s="1" t="s">
        <v>94</v>
      </c>
    </row>
    <row r="45" spans="1:29" ht="14.25" customHeight="1" x14ac:dyDescent="0.3">
      <c r="A45" s="1078"/>
      <c r="B45" s="378"/>
      <c r="C45" s="107"/>
      <c r="D45" s="107"/>
      <c r="E45" s="107"/>
      <c r="F45" s="107"/>
      <c r="G45" s="107"/>
      <c r="H45" s="107"/>
      <c r="I45" s="107"/>
      <c r="J45" s="107"/>
      <c r="K45" s="107"/>
      <c r="L45" s="107"/>
      <c r="M45" s="107"/>
      <c r="N45" s="107"/>
      <c r="O45" s="379"/>
      <c r="P45" s="107"/>
      <c r="Q45" s="107"/>
      <c r="T45" s="1" t="s">
        <v>95</v>
      </c>
      <c r="U45" s="51" t="s">
        <v>95</v>
      </c>
      <c r="V45" s="51" t="s">
        <v>96</v>
      </c>
      <c r="W45" s="51"/>
      <c r="AC45" s="1" t="s">
        <v>97</v>
      </c>
    </row>
    <row r="46" spans="1:29" ht="14.25" customHeight="1" x14ac:dyDescent="0.3">
      <c r="A46" s="1078"/>
      <c r="B46" s="378"/>
      <c r="C46" s="107"/>
      <c r="D46" s="107"/>
      <c r="E46" s="107"/>
      <c r="F46" s="107"/>
      <c r="G46" s="107"/>
      <c r="H46" s="107"/>
      <c r="I46" s="107"/>
      <c r="J46" s="107"/>
      <c r="K46" s="107"/>
      <c r="L46" s="107"/>
      <c r="M46" s="107"/>
      <c r="N46" s="107"/>
      <c r="O46" s="379"/>
      <c r="P46" s="107"/>
      <c r="Q46" s="107"/>
      <c r="T46" s="1">
        <v>2004</v>
      </c>
      <c r="U46" s="51" t="s">
        <v>98</v>
      </c>
      <c r="V46" s="51" t="s">
        <v>99</v>
      </c>
      <c r="W46" s="51"/>
      <c r="AC46" s="1" t="s">
        <v>100</v>
      </c>
    </row>
    <row r="47" spans="1:29" ht="14.25" customHeight="1" x14ac:dyDescent="0.3">
      <c r="A47" s="1078"/>
      <c r="B47" s="378"/>
      <c r="C47" s="107"/>
      <c r="D47" s="107"/>
      <c r="E47" s="107"/>
      <c r="F47" s="107"/>
      <c r="G47" s="107"/>
      <c r="H47" s="107"/>
      <c r="I47" s="107"/>
      <c r="J47" s="107"/>
      <c r="K47" s="107"/>
      <c r="L47" s="107"/>
      <c r="M47" s="107"/>
      <c r="N47" s="107"/>
      <c r="O47" s="379"/>
      <c r="P47" s="107"/>
      <c r="Q47" s="107"/>
      <c r="T47" s="1">
        <v>2006</v>
      </c>
      <c r="U47" s="1" t="s">
        <v>101</v>
      </c>
      <c r="V47" s="1" t="s">
        <v>102</v>
      </c>
      <c r="W47" s="51"/>
      <c r="AC47" s="1" t="s">
        <v>103</v>
      </c>
    </row>
    <row r="48" spans="1:29" ht="14.25" customHeight="1" x14ac:dyDescent="0.3">
      <c r="A48" s="1078"/>
      <c r="B48" s="378"/>
      <c r="C48" s="107"/>
      <c r="D48" s="107"/>
      <c r="E48" s="107"/>
      <c r="F48" s="107"/>
      <c r="G48" s="107"/>
      <c r="H48" s="107"/>
      <c r="I48" s="107"/>
      <c r="J48" s="107"/>
      <c r="K48" s="107"/>
      <c r="L48" s="107"/>
      <c r="M48" s="107"/>
      <c r="N48" s="107"/>
      <c r="O48" s="379"/>
      <c r="P48" s="107"/>
      <c r="Q48" s="107"/>
      <c r="T48" s="1">
        <v>2007</v>
      </c>
      <c r="U48" s="1" t="s">
        <v>104</v>
      </c>
      <c r="V48" s="1" t="s">
        <v>105</v>
      </c>
      <c r="W48" s="51"/>
      <c r="AC48" s="1" t="s">
        <v>106</v>
      </c>
    </row>
    <row r="49" spans="1:29" ht="14.25" customHeight="1" x14ac:dyDescent="0.3">
      <c r="A49" s="1078"/>
      <c r="B49" s="380"/>
      <c r="C49" s="381"/>
      <c r="D49" s="381"/>
      <c r="E49" s="381"/>
      <c r="F49" s="381"/>
      <c r="G49" s="381"/>
      <c r="H49" s="381"/>
      <c r="I49" s="381"/>
      <c r="J49" s="381"/>
      <c r="K49" s="381"/>
      <c r="L49" s="381"/>
      <c r="M49" s="381"/>
      <c r="N49" s="381"/>
      <c r="O49" s="382"/>
      <c r="P49" s="107"/>
      <c r="Q49" s="107"/>
      <c r="T49" s="1">
        <v>2008</v>
      </c>
      <c r="U49" s="1" t="s">
        <v>107</v>
      </c>
      <c r="V49" s="1" t="s">
        <v>108</v>
      </c>
      <c r="W49" s="51"/>
      <c r="AC49" s="1" t="s">
        <v>109</v>
      </c>
    </row>
    <row r="50" spans="1:29" ht="14.25" customHeight="1" x14ac:dyDescent="0.3">
      <c r="A50" s="1078"/>
      <c r="B50" s="376"/>
      <c r="C50" s="376"/>
      <c r="D50" s="376"/>
      <c r="E50" s="376"/>
      <c r="F50" s="376"/>
      <c r="G50" s="376"/>
      <c r="H50" s="376"/>
      <c r="I50" s="376"/>
      <c r="J50" s="376"/>
      <c r="K50" s="376"/>
      <c r="L50" s="376"/>
      <c r="M50" s="376"/>
      <c r="N50" s="376"/>
      <c r="O50" s="376"/>
      <c r="P50" s="107"/>
      <c r="Q50" s="107"/>
      <c r="T50" s="1">
        <v>2009</v>
      </c>
      <c r="U50" s="1" t="s">
        <v>110</v>
      </c>
      <c r="V50" s="1" t="s">
        <v>111</v>
      </c>
      <c r="W50" s="51"/>
      <c r="AC50" s="1" t="s">
        <v>112</v>
      </c>
    </row>
    <row r="51" spans="1:29" x14ac:dyDescent="0.3">
      <c r="T51" s="1">
        <v>2010</v>
      </c>
      <c r="U51" s="1" t="s">
        <v>113</v>
      </c>
      <c r="V51" s="1" t="s">
        <v>114</v>
      </c>
      <c r="W51" s="51"/>
      <c r="AC51" s="1" t="s">
        <v>112</v>
      </c>
    </row>
    <row r="52" spans="1:29" x14ac:dyDescent="0.3">
      <c r="T52" s="1">
        <v>2011</v>
      </c>
      <c r="U52" s="1" t="s">
        <v>82</v>
      </c>
      <c r="V52" s="1" t="s">
        <v>115</v>
      </c>
      <c r="W52" s="51"/>
      <c r="AC52" s="1" t="s">
        <v>116</v>
      </c>
    </row>
    <row r="53" spans="1:29" x14ac:dyDescent="0.3">
      <c r="T53" s="1">
        <v>2012</v>
      </c>
      <c r="U53" s="1" t="s">
        <v>84</v>
      </c>
      <c r="V53" s="1" t="s">
        <v>117</v>
      </c>
      <c r="W53" s="51"/>
      <c r="AC53" s="1" t="s">
        <v>118</v>
      </c>
    </row>
    <row r="54" spans="1:29" x14ac:dyDescent="0.3">
      <c r="T54" s="1">
        <v>2013</v>
      </c>
      <c r="U54" s="1" t="s">
        <v>85</v>
      </c>
      <c r="V54" s="1" t="s">
        <v>119</v>
      </c>
      <c r="W54" s="51"/>
      <c r="AC54" s="1" t="s">
        <v>112</v>
      </c>
    </row>
    <row r="55" spans="1:29" x14ac:dyDescent="0.3">
      <c r="T55" s="1">
        <v>2014</v>
      </c>
      <c r="U55" s="1" t="s">
        <v>86</v>
      </c>
      <c r="V55" s="1" t="s">
        <v>120</v>
      </c>
      <c r="W55" s="51"/>
      <c r="AC55" s="1" t="s">
        <v>112</v>
      </c>
    </row>
    <row r="56" spans="1:29" x14ac:dyDescent="0.3">
      <c r="T56" s="1">
        <v>2015</v>
      </c>
      <c r="U56" s="1" t="s">
        <v>87</v>
      </c>
      <c r="V56" s="1" t="s">
        <v>121</v>
      </c>
      <c r="W56" s="51"/>
      <c r="AC56" s="1" t="s">
        <v>122</v>
      </c>
    </row>
    <row r="57" spans="1:29" x14ac:dyDescent="0.3">
      <c r="T57" s="1">
        <v>2016</v>
      </c>
      <c r="U57" s="1" t="s">
        <v>88</v>
      </c>
      <c r="V57" s="1" t="s">
        <v>123</v>
      </c>
      <c r="W57" s="51"/>
      <c r="AC57" s="1" t="s">
        <v>124</v>
      </c>
    </row>
    <row r="58" spans="1:29" x14ac:dyDescent="0.3">
      <c r="T58" s="1">
        <v>2017</v>
      </c>
      <c r="U58" s="1" t="s">
        <v>89</v>
      </c>
      <c r="V58" s="1" t="s">
        <v>125</v>
      </c>
      <c r="W58" s="51"/>
      <c r="AC58" s="1" t="s">
        <v>126</v>
      </c>
    </row>
    <row r="59" spans="1:29" x14ac:dyDescent="0.3">
      <c r="T59" s="1">
        <v>2018</v>
      </c>
      <c r="U59" s="1" t="s">
        <v>127</v>
      </c>
      <c r="V59" s="1" t="s">
        <v>128</v>
      </c>
      <c r="W59" s="51"/>
      <c r="AC59" s="1" t="s">
        <v>129</v>
      </c>
    </row>
    <row r="60" spans="1:29" x14ac:dyDescent="0.3">
      <c r="T60" s="1">
        <v>2019</v>
      </c>
      <c r="U60" s="1" t="s">
        <v>90</v>
      </c>
      <c r="V60" s="1" t="s">
        <v>130</v>
      </c>
      <c r="AC60" s="1" t="s">
        <v>129</v>
      </c>
    </row>
  </sheetData>
  <mergeCells count="1">
    <mergeCell ref="A1:A50"/>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&amp;C&amp;"-,標準"&amp;8&amp;K01+039令和4年熊本県観光統計表&amp;R&amp;"-,標準"&amp;8&amp;K01+039P. &amp;P-2 </oddFooter>
    <evenFooter>&amp;L&amp;"-,標準"&amp;8&amp;K6B6B6BP. &amp;P-2 &amp;C&amp;"-,標準"&amp;8&amp;K6B6B6B令和4年熊本県観光統計表</even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5">
    <tabColor theme="3"/>
  </sheetPr>
  <dimension ref="A1:U53"/>
  <sheetViews>
    <sheetView showGridLines="0" view="pageBreakPreview" zoomScale="70" zoomScaleNormal="100" zoomScaleSheetLayoutView="70" workbookViewId="0">
      <selection activeCell="K10" sqref="K10"/>
    </sheetView>
  </sheetViews>
  <sheetFormatPr defaultColWidth="9" defaultRowHeight="14" x14ac:dyDescent="0.3"/>
  <cols>
    <col min="1" max="1" width="3.08203125" style="2" customWidth="1"/>
    <col min="2" max="9" width="9" style="1"/>
    <col min="10" max="10" width="3.08203125" style="1" customWidth="1"/>
    <col min="11" max="12" width="9" style="1"/>
    <col min="13" max="13" width="11.83203125" style="1" bestFit="1" customWidth="1"/>
    <col min="14" max="14" width="10.75" style="1" bestFit="1" customWidth="1"/>
    <col min="15" max="17" width="9" style="1"/>
    <col min="18" max="18" width="13.58203125" style="1" bestFit="1" customWidth="1"/>
    <col min="19" max="20" width="9" style="1"/>
    <col min="21" max="21" width="10.5" style="1" bestFit="1" customWidth="1"/>
    <col min="22" max="16384" width="9" style="1"/>
  </cols>
  <sheetData>
    <row r="1" spans="1:21" x14ac:dyDescent="0.3">
      <c r="A1" s="4" t="s">
        <v>6</v>
      </c>
    </row>
    <row r="2" spans="1:21" x14ac:dyDescent="0.3">
      <c r="L2" s="1" t="s">
        <v>131</v>
      </c>
    </row>
    <row r="3" spans="1:21" x14ac:dyDescent="0.3">
      <c r="A3" s="2" t="s">
        <v>668</v>
      </c>
      <c r="L3" s="1" t="s">
        <v>676</v>
      </c>
    </row>
    <row r="4" spans="1:21" x14ac:dyDescent="0.3">
      <c r="I4" s="219" t="s">
        <v>634</v>
      </c>
    </row>
    <row r="5" spans="1:21" x14ac:dyDescent="0.3">
      <c r="L5" s="1" t="s">
        <v>677</v>
      </c>
      <c r="Q5" s="1" t="s">
        <v>132</v>
      </c>
      <c r="R5" s="220">
        <f>SUM(R7:R53)</f>
        <v>45045.847999999991</v>
      </c>
    </row>
    <row r="6" spans="1:21" x14ac:dyDescent="0.3">
      <c r="M6" s="1" t="s">
        <v>133</v>
      </c>
      <c r="N6" s="1" t="s">
        <v>134</v>
      </c>
      <c r="O6" s="1" t="s">
        <v>135</v>
      </c>
      <c r="P6" s="1" t="s">
        <v>136</v>
      </c>
      <c r="Q6" s="1" t="s">
        <v>137</v>
      </c>
      <c r="R6" s="1" t="s">
        <v>186</v>
      </c>
      <c r="T6" s="1" t="s">
        <v>138</v>
      </c>
    </row>
    <row r="7" spans="1:21" x14ac:dyDescent="0.3">
      <c r="L7" s="1" t="s">
        <v>139</v>
      </c>
      <c r="M7" s="902">
        <v>29169350</v>
      </c>
      <c r="N7" s="1">
        <f>M7/10000</f>
        <v>2916.9349999999999</v>
      </c>
      <c r="O7" s="1">
        <f>_xlfn.RANK.EQ(N7,N$7:N$53,0)</f>
        <v>3</v>
      </c>
      <c r="P7" s="1">
        <v>1</v>
      </c>
      <c r="Q7" s="1" t="str">
        <f>INDEX(L$7:L$53,MATCH(P7,O$7:O$53,0))</f>
        <v>東京都</v>
      </c>
      <c r="R7" s="266">
        <f>INDEX(N$7:N$53,MATCH(P7,O$7:O$53,0))</f>
        <v>5903.6970000000001</v>
      </c>
      <c r="T7" s="1" t="s">
        <v>135</v>
      </c>
      <c r="U7" s="221">
        <f>O49</f>
        <v>24</v>
      </c>
    </row>
    <row r="8" spans="1:21" x14ac:dyDescent="0.3">
      <c r="L8" s="1" t="s">
        <v>140</v>
      </c>
      <c r="M8" s="902">
        <v>4078250</v>
      </c>
      <c r="N8" s="1">
        <f t="shared" ref="N8:N53" si="0">M8/10000</f>
        <v>407.82499999999999</v>
      </c>
      <c r="O8" s="1">
        <f t="shared" ref="O8:O53" si="1">_xlfn.RANK.EQ(N8,N$7:N$53,0)</f>
        <v>31</v>
      </c>
      <c r="P8" s="1">
        <v>2</v>
      </c>
      <c r="Q8" s="1" t="str">
        <f t="shared" ref="Q8:Q53" si="2">INDEX(L$7:L$53,MATCH(P8,O$7:O$53,0))</f>
        <v>大阪府</v>
      </c>
      <c r="R8" s="266">
        <f t="shared" ref="R8:R53" si="3">INDEX(N$7:N$53,MATCH(P8,O$7:O$53,0))</f>
        <v>3052.248</v>
      </c>
      <c r="T8" s="1" t="s">
        <v>141</v>
      </c>
      <c r="U8" s="220">
        <f>N49</f>
        <v>630.08399999999995</v>
      </c>
    </row>
    <row r="9" spans="1:21" x14ac:dyDescent="0.3">
      <c r="L9" s="1" t="s">
        <v>142</v>
      </c>
      <c r="M9" s="902">
        <v>5038930</v>
      </c>
      <c r="N9" s="1">
        <f t="shared" si="0"/>
        <v>503.89299999999997</v>
      </c>
      <c r="O9" s="1">
        <f t="shared" si="1"/>
        <v>28</v>
      </c>
      <c r="P9" s="1">
        <v>3</v>
      </c>
      <c r="Q9" s="1" t="str">
        <f t="shared" si="2"/>
        <v>北海道</v>
      </c>
      <c r="R9" s="266">
        <f t="shared" si="3"/>
        <v>2916.9349999999999</v>
      </c>
    </row>
    <row r="10" spans="1:21" x14ac:dyDescent="0.3">
      <c r="L10" s="1" t="s">
        <v>143</v>
      </c>
      <c r="M10" s="902">
        <v>8383450</v>
      </c>
      <c r="N10" s="1">
        <f t="shared" si="0"/>
        <v>838.34500000000003</v>
      </c>
      <c r="O10" s="1">
        <f t="shared" si="1"/>
        <v>17</v>
      </c>
      <c r="P10" s="1">
        <v>4</v>
      </c>
      <c r="Q10" s="1" t="str">
        <f t="shared" si="2"/>
        <v>千葉県</v>
      </c>
      <c r="R10" s="266">
        <f t="shared" si="3"/>
        <v>2280.0169999999998</v>
      </c>
    </row>
    <row r="11" spans="1:21" x14ac:dyDescent="0.3">
      <c r="L11" s="1" t="s">
        <v>144</v>
      </c>
      <c r="M11" s="902">
        <v>2772210</v>
      </c>
      <c r="N11" s="1">
        <f t="shared" si="0"/>
        <v>277.221</v>
      </c>
      <c r="O11" s="1">
        <f t="shared" si="1"/>
        <v>41</v>
      </c>
      <c r="P11" s="1">
        <v>5</v>
      </c>
      <c r="Q11" s="1" t="str">
        <f t="shared" si="2"/>
        <v>神奈川県</v>
      </c>
      <c r="R11" s="266">
        <f t="shared" si="3"/>
        <v>2209.08</v>
      </c>
    </row>
    <row r="12" spans="1:21" x14ac:dyDescent="0.3">
      <c r="L12" s="1" t="s">
        <v>145</v>
      </c>
      <c r="M12" s="902">
        <v>4040420</v>
      </c>
      <c r="N12" s="1">
        <f t="shared" si="0"/>
        <v>404.04199999999997</v>
      </c>
      <c r="O12" s="1">
        <f t="shared" si="1"/>
        <v>32</v>
      </c>
      <c r="P12" s="1">
        <v>6</v>
      </c>
      <c r="Q12" s="1" t="str">
        <f t="shared" si="2"/>
        <v>京都府</v>
      </c>
      <c r="R12" s="266">
        <f t="shared" si="3"/>
        <v>2111.0419999999999</v>
      </c>
    </row>
    <row r="13" spans="1:21" x14ac:dyDescent="0.3">
      <c r="L13" s="1" t="s">
        <v>146</v>
      </c>
      <c r="M13" s="902">
        <v>8794110</v>
      </c>
      <c r="N13" s="1">
        <f t="shared" si="0"/>
        <v>879.41099999999994</v>
      </c>
      <c r="O13" s="1">
        <f t="shared" si="1"/>
        <v>14</v>
      </c>
      <c r="P13" s="1">
        <v>7</v>
      </c>
      <c r="Q13" s="1" t="str">
        <f t="shared" si="2"/>
        <v>静岡県</v>
      </c>
      <c r="R13" s="266">
        <f t="shared" si="3"/>
        <v>1830.76</v>
      </c>
    </row>
    <row r="14" spans="1:21" x14ac:dyDescent="0.3">
      <c r="L14" s="1" t="s">
        <v>147</v>
      </c>
      <c r="M14" s="902">
        <v>5274670</v>
      </c>
      <c r="N14" s="1">
        <f t="shared" si="0"/>
        <v>527.46699999999998</v>
      </c>
      <c r="O14" s="1">
        <f t="shared" si="1"/>
        <v>27</v>
      </c>
      <c r="P14" s="1">
        <v>8</v>
      </c>
      <c r="Q14" s="1" t="str">
        <f t="shared" si="2"/>
        <v>沖縄県</v>
      </c>
      <c r="R14" s="266">
        <f t="shared" si="3"/>
        <v>1823.2940000000001</v>
      </c>
    </row>
    <row r="15" spans="1:21" x14ac:dyDescent="0.3">
      <c r="L15" s="1" t="s">
        <v>148</v>
      </c>
      <c r="M15" s="902">
        <v>9320350</v>
      </c>
      <c r="N15" s="1">
        <f t="shared" si="0"/>
        <v>932.03499999999997</v>
      </c>
      <c r="O15" s="1">
        <f t="shared" si="1"/>
        <v>13</v>
      </c>
      <c r="P15" s="1">
        <v>9</v>
      </c>
      <c r="Q15" s="1" t="str">
        <f t="shared" si="2"/>
        <v>愛知県</v>
      </c>
      <c r="R15" s="266">
        <f t="shared" si="3"/>
        <v>1581.155</v>
      </c>
    </row>
    <row r="16" spans="1:21" x14ac:dyDescent="0.3">
      <c r="L16" s="1" t="s">
        <v>149</v>
      </c>
      <c r="M16" s="902">
        <v>7098620</v>
      </c>
      <c r="N16" s="1">
        <f t="shared" si="0"/>
        <v>709.86199999999997</v>
      </c>
      <c r="O16" s="1">
        <f t="shared" si="1"/>
        <v>18</v>
      </c>
      <c r="P16" s="1">
        <v>10</v>
      </c>
      <c r="Q16" s="1" t="str">
        <f t="shared" si="2"/>
        <v>長野県</v>
      </c>
      <c r="R16" s="266">
        <f t="shared" si="3"/>
        <v>1417.221</v>
      </c>
    </row>
    <row r="17" spans="12:18" x14ac:dyDescent="0.3">
      <c r="L17" s="1" t="s">
        <v>150</v>
      </c>
      <c r="M17" s="902">
        <v>4639240</v>
      </c>
      <c r="N17" s="1">
        <f t="shared" si="0"/>
        <v>463.92399999999998</v>
      </c>
      <c r="O17" s="1">
        <f t="shared" si="1"/>
        <v>29</v>
      </c>
      <c r="P17" s="1">
        <v>11</v>
      </c>
      <c r="Q17" s="1" t="str">
        <f t="shared" si="2"/>
        <v>福岡県</v>
      </c>
      <c r="R17" s="266">
        <f t="shared" si="3"/>
        <v>1399.357</v>
      </c>
    </row>
    <row r="18" spans="12:18" x14ac:dyDescent="0.3">
      <c r="L18" s="1" t="s">
        <v>151</v>
      </c>
      <c r="M18" s="902">
        <v>22800170</v>
      </c>
      <c r="N18" s="1">
        <f t="shared" si="0"/>
        <v>2280.0169999999998</v>
      </c>
      <c r="O18" s="1">
        <f t="shared" si="1"/>
        <v>4</v>
      </c>
      <c r="P18" s="1">
        <v>12</v>
      </c>
      <c r="Q18" s="1" t="str">
        <f t="shared" si="2"/>
        <v>兵庫県</v>
      </c>
      <c r="R18" s="266">
        <f t="shared" si="3"/>
        <v>1263.3720000000001</v>
      </c>
    </row>
    <row r="19" spans="12:18" x14ac:dyDescent="0.3">
      <c r="L19" s="1" t="s">
        <v>152</v>
      </c>
      <c r="M19" s="902">
        <v>59036970</v>
      </c>
      <c r="N19" s="1">
        <f t="shared" si="0"/>
        <v>5903.6970000000001</v>
      </c>
      <c r="O19" s="1">
        <f t="shared" si="1"/>
        <v>1</v>
      </c>
      <c r="P19" s="1">
        <v>13</v>
      </c>
      <c r="Q19" s="1" t="str">
        <f t="shared" si="2"/>
        <v>栃木県</v>
      </c>
      <c r="R19" s="266">
        <f t="shared" si="3"/>
        <v>932.03499999999997</v>
      </c>
    </row>
    <row r="20" spans="12:18" x14ac:dyDescent="0.3">
      <c r="L20" s="1" t="s">
        <v>153</v>
      </c>
      <c r="M20" s="902">
        <v>22090800</v>
      </c>
      <c r="N20" s="1">
        <f t="shared" si="0"/>
        <v>2209.08</v>
      </c>
      <c r="O20" s="1">
        <f t="shared" si="1"/>
        <v>5</v>
      </c>
      <c r="P20" s="1">
        <v>14</v>
      </c>
      <c r="Q20" s="1" t="str">
        <f t="shared" si="2"/>
        <v>福島県</v>
      </c>
      <c r="R20" s="266">
        <f t="shared" si="3"/>
        <v>879.41099999999994</v>
      </c>
    </row>
    <row r="21" spans="12:18" x14ac:dyDescent="0.3">
      <c r="L21" s="1" t="s">
        <v>154</v>
      </c>
      <c r="M21" s="902">
        <v>8396590</v>
      </c>
      <c r="N21" s="1">
        <f t="shared" si="0"/>
        <v>839.65899999999999</v>
      </c>
      <c r="O21" s="1">
        <f t="shared" si="1"/>
        <v>16</v>
      </c>
      <c r="P21" s="1">
        <v>15</v>
      </c>
      <c r="Q21" s="1" t="str">
        <f t="shared" si="2"/>
        <v>広島県</v>
      </c>
      <c r="R21" s="266">
        <f t="shared" si="3"/>
        <v>853.029</v>
      </c>
    </row>
    <row r="22" spans="12:18" x14ac:dyDescent="0.3">
      <c r="L22" s="1" t="s">
        <v>155</v>
      </c>
      <c r="M22" s="902">
        <v>3067460</v>
      </c>
      <c r="N22" s="1">
        <f t="shared" si="0"/>
        <v>306.74599999999998</v>
      </c>
      <c r="O22" s="1">
        <f t="shared" si="1"/>
        <v>39</v>
      </c>
      <c r="P22" s="1">
        <v>16</v>
      </c>
      <c r="Q22" s="1" t="str">
        <f t="shared" si="2"/>
        <v>新潟県</v>
      </c>
      <c r="R22" s="266">
        <f t="shared" si="3"/>
        <v>839.65899999999999</v>
      </c>
    </row>
    <row r="23" spans="12:18" x14ac:dyDescent="0.3">
      <c r="L23" s="1" t="s">
        <v>156</v>
      </c>
      <c r="M23" s="902">
        <v>6551460</v>
      </c>
      <c r="N23" s="1">
        <f t="shared" si="0"/>
        <v>655.14599999999996</v>
      </c>
      <c r="O23" s="1">
        <f t="shared" si="1"/>
        <v>21</v>
      </c>
      <c r="P23" s="1">
        <v>17</v>
      </c>
      <c r="Q23" s="1" t="str">
        <f t="shared" si="2"/>
        <v>宮城県</v>
      </c>
      <c r="R23" s="266">
        <f t="shared" si="3"/>
        <v>838.34500000000003</v>
      </c>
    </row>
    <row r="24" spans="12:18" x14ac:dyDescent="0.3">
      <c r="L24" s="1" t="s">
        <v>157</v>
      </c>
      <c r="M24" s="902">
        <v>2711050</v>
      </c>
      <c r="N24" s="1">
        <f t="shared" si="0"/>
        <v>271.10500000000002</v>
      </c>
      <c r="O24" s="1">
        <f t="shared" si="1"/>
        <v>42</v>
      </c>
      <c r="P24" s="1">
        <v>18</v>
      </c>
      <c r="Q24" s="1" t="str">
        <f t="shared" si="2"/>
        <v>群馬県</v>
      </c>
      <c r="R24" s="266">
        <f t="shared" si="3"/>
        <v>709.86199999999997</v>
      </c>
    </row>
    <row r="25" spans="12:18" x14ac:dyDescent="0.3">
      <c r="L25" s="1" t="s">
        <v>158</v>
      </c>
      <c r="M25" s="902">
        <v>6867120</v>
      </c>
      <c r="N25" s="1">
        <f t="shared" si="0"/>
        <v>686.71199999999999</v>
      </c>
      <c r="O25" s="1">
        <f t="shared" si="1"/>
        <v>20</v>
      </c>
      <c r="P25" s="1">
        <v>19</v>
      </c>
      <c r="Q25" s="1" t="str">
        <f t="shared" si="2"/>
        <v>三重県</v>
      </c>
      <c r="R25" s="266">
        <f t="shared" si="3"/>
        <v>688.01199999999994</v>
      </c>
    </row>
    <row r="26" spans="12:18" x14ac:dyDescent="0.3">
      <c r="L26" s="1" t="s">
        <v>159</v>
      </c>
      <c r="M26" s="902">
        <v>14172210</v>
      </c>
      <c r="N26" s="1">
        <f t="shared" si="0"/>
        <v>1417.221</v>
      </c>
      <c r="O26" s="1">
        <f t="shared" si="1"/>
        <v>10</v>
      </c>
      <c r="P26" s="1">
        <v>20</v>
      </c>
      <c r="Q26" s="1" t="str">
        <f t="shared" si="2"/>
        <v>山梨県</v>
      </c>
      <c r="R26" s="266">
        <f t="shared" si="3"/>
        <v>686.71199999999999</v>
      </c>
    </row>
    <row r="27" spans="12:18" x14ac:dyDescent="0.3">
      <c r="L27" s="1" t="s">
        <v>160</v>
      </c>
      <c r="M27" s="902">
        <v>5489670</v>
      </c>
      <c r="N27" s="1">
        <f t="shared" si="0"/>
        <v>548.96699999999998</v>
      </c>
      <c r="O27" s="1">
        <f t="shared" si="1"/>
        <v>26</v>
      </c>
      <c r="P27" s="1">
        <v>21</v>
      </c>
      <c r="Q27" s="1" t="str">
        <f t="shared" si="2"/>
        <v>石川県</v>
      </c>
      <c r="R27" s="266">
        <f t="shared" si="3"/>
        <v>655.14599999999996</v>
      </c>
    </row>
    <row r="28" spans="12:18" x14ac:dyDescent="0.3">
      <c r="L28" s="1" t="s">
        <v>161</v>
      </c>
      <c r="M28" s="902">
        <v>18307600</v>
      </c>
      <c r="N28" s="1">
        <f t="shared" si="0"/>
        <v>1830.76</v>
      </c>
      <c r="O28" s="1">
        <f t="shared" si="1"/>
        <v>7</v>
      </c>
      <c r="P28" s="1">
        <v>22</v>
      </c>
      <c r="Q28" s="1" t="str">
        <f t="shared" si="2"/>
        <v>長崎県</v>
      </c>
      <c r="R28" s="266">
        <f t="shared" si="3"/>
        <v>634.08699999999999</v>
      </c>
    </row>
    <row r="29" spans="12:18" x14ac:dyDescent="0.3">
      <c r="L29" s="1" t="s">
        <v>162</v>
      </c>
      <c r="M29" s="902">
        <v>15811550</v>
      </c>
      <c r="N29" s="1">
        <f t="shared" si="0"/>
        <v>1581.155</v>
      </c>
      <c r="O29" s="1">
        <f t="shared" si="1"/>
        <v>9</v>
      </c>
      <c r="P29" s="1">
        <v>23</v>
      </c>
      <c r="Q29" s="1" t="str">
        <f t="shared" si="2"/>
        <v>大分県</v>
      </c>
      <c r="R29" s="266">
        <f t="shared" si="3"/>
        <v>630.17100000000005</v>
      </c>
    </row>
    <row r="30" spans="12:18" x14ac:dyDescent="0.3">
      <c r="L30" s="1" t="s">
        <v>163</v>
      </c>
      <c r="M30" s="902">
        <v>6880120</v>
      </c>
      <c r="N30" s="1">
        <f t="shared" si="0"/>
        <v>688.01199999999994</v>
      </c>
      <c r="O30" s="1">
        <f t="shared" si="1"/>
        <v>19</v>
      </c>
      <c r="P30" s="1">
        <v>24</v>
      </c>
      <c r="Q30" s="1" t="str">
        <f t="shared" si="2"/>
        <v>熊本県</v>
      </c>
      <c r="R30" s="266">
        <f t="shared" si="3"/>
        <v>630.08399999999995</v>
      </c>
    </row>
    <row r="31" spans="12:18" x14ac:dyDescent="0.3">
      <c r="L31" s="1" t="s">
        <v>164</v>
      </c>
      <c r="M31" s="902">
        <v>3555830</v>
      </c>
      <c r="N31" s="1">
        <f t="shared" si="0"/>
        <v>355.58300000000003</v>
      </c>
      <c r="O31" s="1">
        <f t="shared" si="1"/>
        <v>36</v>
      </c>
      <c r="P31" s="1">
        <v>25</v>
      </c>
      <c r="Q31" s="1" t="str">
        <f t="shared" si="2"/>
        <v>鹿児島県</v>
      </c>
      <c r="R31" s="266">
        <f t="shared" si="3"/>
        <v>608.94600000000003</v>
      </c>
    </row>
    <row r="32" spans="12:18" x14ac:dyDescent="0.3">
      <c r="L32" s="1" t="s">
        <v>165</v>
      </c>
      <c r="M32" s="902">
        <v>21110420</v>
      </c>
      <c r="N32" s="1">
        <f t="shared" si="0"/>
        <v>2111.0419999999999</v>
      </c>
      <c r="O32" s="1">
        <f t="shared" si="1"/>
        <v>6</v>
      </c>
      <c r="P32" s="1">
        <v>26</v>
      </c>
      <c r="Q32" s="1" t="str">
        <f t="shared" si="2"/>
        <v>岐阜県</v>
      </c>
      <c r="R32" s="266">
        <f t="shared" si="3"/>
        <v>548.96699999999998</v>
      </c>
    </row>
    <row r="33" spans="9:18" x14ac:dyDescent="0.3">
      <c r="L33" s="1" t="s">
        <v>166</v>
      </c>
      <c r="M33" s="902">
        <v>30522480</v>
      </c>
      <c r="N33" s="1">
        <f t="shared" si="0"/>
        <v>3052.248</v>
      </c>
      <c r="O33" s="1">
        <f t="shared" si="1"/>
        <v>2</v>
      </c>
      <c r="P33" s="1">
        <v>27</v>
      </c>
      <c r="Q33" s="1" t="str">
        <f t="shared" si="2"/>
        <v>茨城県</v>
      </c>
      <c r="R33" s="266">
        <f t="shared" si="3"/>
        <v>527.46699999999998</v>
      </c>
    </row>
    <row r="34" spans="9:18" x14ac:dyDescent="0.3">
      <c r="L34" s="1" t="s">
        <v>167</v>
      </c>
      <c r="M34" s="902">
        <v>12633720</v>
      </c>
      <c r="N34" s="1">
        <f t="shared" si="0"/>
        <v>1263.3720000000001</v>
      </c>
      <c r="O34" s="1">
        <f t="shared" si="1"/>
        <v>12</v>
      </c>
      <c r="P34" s="1">
        <v>28</v>
      </c>
      <c r="Q34" s="1" t="str">
        <f t="shared" si="2"/>
        <v>岩手県</v>
      </c>
      <c r="R34" s="266">
        <f t="shared" si="3"/>
        <v>503.89299999999997</v>
      </c>
    </row>
    <row r="35" spans="9:18" x14ac:dyDescent="0.3">
      <c r="L35" s="1" t="s">
        <v>168</v>
      </c>
      <c r="M35" s="902">
        <v>2071520</v>
      </c>
      <c r="N35" s="1">
        <f t="shared" si="0"/>
        <v>207.15199999999999</v>
      </c>
      <c r="O35" s="1">
        <f t="shared" si="1"/>
        <v>44</v>
      </c>
      <c r="P35" s="1">
        <v>29</v>
      </c>
      <c r="Q35" s="1" t="str">
        <f t="shared" si="2"/>
        <v>埼玉県</v>
      </c>
      <c r="R35" s="266">
        <f t="shared" si="3"/>
        <v>463.92399999999998</v>
      </c>
    </row>
    <row r="36" spans="9:18" x14ac:dyDescent="0.3">
      <c r="L36" s="1" t="s">
        <v>169</v>
      </c>
      <c r="M36" s="902">
        <v>4028270</v>
      </c>
      <c r="N36" s="1">
        <f t="shared" si="0"/>
        <v>402.827</v>
      </c>
      <c r="O36" s="1">
        <f t="shared" si="1"/>
        <v>33</v>
      </c>
      <c r="P36" s="1">
        <v>30</v>
      </c>
      <c r="Q36" s="1" t="str">
        <f t="shared" si="2"/>
        <v>岡山県</v>
      </c>
      <c r="R36" s="266">
        <f t="shared" si="3"/>
        <v>457.61399999999998</v>
      </c>
    </row>
    <row r="37" spans="9:18" x14ac:dyDescent="0.3">
      <c r="L37" s="1" t="s">
        <v>170</v>
      </c>
      <c r="M37" s="902">
        <v>1881870</v>
      </c>
      <c r="N37" s="1">
        <f t="shared" si="0"/>
        <v>188.18700000000001</v>
      </c>
      <c r="O37" s="1">
        <f t="shared" si="1"/>
        <v>46</v>
      </c>
      <c r="P37" s="1">
        <v>31</v>
      </c>
      <c r="Q37" s="1" t="str">
        <f t="shared" si="2"/>
        <v>青森県</v>
      </c>
      <c r="R37" s="266">
        <f t="shared" si="3"/>
        <v>407.82499999999999</v>
      </c>
    </row>
    <row r="38" spans="9:18" x14ac:dyDescent="0.3">
      <c r="L38" s="1" t="s">
        <v>171</v>
      </c>
      <c r="M38" s="902">
        <v>2872700</v>
      </c>
      <c r="N38" s="1">
        <f t="shared" si="0"/>
        <v>287.27</v>
      </c>
      <c r="O38" s="1">
        <f t="shared" si="1"/>
        <v>40</v>
      </c>
      <c r="P38" s="1">
        <v>32</v>
      </c>
      <c r="Q38" s="1" t="str">
        <f t="shared" si="2"/>
        <v>山形県</v>
      </c>
      <c r="R38" s="266">
        <f t="shared" si="3"/>
        <v>404.04199999999997</v>
      </c>
    </row>
    <row r="39" spans="9:18" x14ac:dyDescent="0.3">
      <c r="L39" s="1" t="s">
        <v>172</v>
      </c>
      <c r="M39" s="902">
        <v>4576140</v>
      </c>
      <c r="N39" s="1">
        <f t="shared" si="0"/>
        <v>457.61399999999998</v>
      </c>
      <c r="O39" s="1">
        <f t="shared" si="1"/>
        <v>30</v>
      </c>
      <c r="P39" s="1">
        <v>33</v>
      </c>
      <c r="Q39" s="1" t="str">
        <f t="shared" si="2"/>
        <v>和歌山県</v>
      </c>
      <c r="R39" s="266">
        <f t="shared" si="3"/>
        <v>402.827</v>
      </c>
    </row>
    <row r="40" spans="9:18" x14ac:dyDescent="0.3">
      <c r="L40" s="1" t="s">
        <v>173</v>
      </c>
      <c r="M40" s="902">
        <v>8530290</v>
      </c>
      <c r="N40" s="1">
        <f t="shared" si="0"/>
        <v>853.029</v>
      </c>
      <c r="O40" s="1">
        <f t="shared" si="1"/>
        <v>15</v>
      </c>
      <c r="P40" s="1">
        <v>34</v>
      </c>
      <c r="Q40" s="1" t="str">
        <f t="shared" si="2"/>
        <v>山口県</v>
      </c>
      <c r="R40" s="266">
        <f t="shared" si="3"/>
        <v>392.423</v>
      </c>
    </row>
    <row r="41" spans="9:18" x14ac:dyDescent="0.3">
      <c r="L41" s="1" t="s">
        <v>174</v>
      </c>
      <c r="M41" s="902">
        <v>3924230</v>
      </c>
      <c r="N41" s="1">
        <f t="shared" si="0"/>
        <v>392.423</v>
      </c>
      <c r="O41" s="1">
        <f t="shared" si="1"/>
        <v>34</v>
      </c>
      <c r="P41" s="1">
        <v>35</v>
      </c>
      <c r="Q41" s="1" t="str">
        <f t="shared" si="2"/>
        <v>愛媛県</v>
      </c>
      <c r="R41" s="266">
        <f t="shared" si="3"/>
        <v>375.87299999999999</v>
      </c>
    </row>
    <row r="42" spans="9:18" x14ac:dyDescent="0.3">
      <c r="L42" s="1" t="s">
        <v>175</v>
      </c>
      <c r="M42" s="902">
        <v>1842230</v>
      </c>
      <c r="N42" s="1">
        <f t="shared" si="0"/>
        <v>184.22300000000001</v>
      </c>
      <c r="O42" s="1">
        <f t="shared" si="1"/>
        <v>47</v>
      </c>
      <c r="P42" s="1">
        <v>36</v>
      </c>
      <c r="Q42" s="1" t="str">
        <f t="shared" si="2"/>
        <v>滋賀県</v>
      </c>
      <c r="R42" s="266">
        <f t="shared" si="3"/>
        <v>355.58300000000003</v>
      </c>
    </row>
    <row r="43" spans="9:18" x14ac:dyDescent="0.3">
      <c r="L43" s="1" t="s">
        <v>176</v>
      </c>
      <c r="M43" s="902">
        <v>3240390</v>
      </c>
      <c r="N43" s="1">
        <f t="shared" si="0"/>
        <v>324.03899999999999</v>
      </c>
      <c r="O43" s="1">
        <f t="shared" si="1"/>
        <v>38</v>
      </c>
      <c r="P43" s="1">
        <v>37</v>
      </c>
      <c r="Q43" s="1" t="str">
        <f t="shared" si="2"/>
        <v>宮崎県</v>
      </c>
      <c r="R43" s="266">
        <f t="shared" si="3"/>
        <v>329.90800000000002</v>
      </c>
    </row>
    <row r="44" spans="9:18" x14ac:dyDescent="0.3">
      <c r="L44" s="1" t="s">
        <v>177</v>
      </c>
      <c r="M44" s="902">
        <v>3758730</v>
      </c>
      <c r="N44" s="1">
        <f t="shared" si="0"/>
        <v>375.87299999999999</v>
      </c>
      <c r="O44" s="1">
        <f t="shared" si="1"/>
        <v>35</v>
      </c>
      <c r="P44" s="1">
        <v>38</v>
      </c>
      <c r="Q44" s="1" t="str">
        <f t="shared" si="2"/>
        <v>香川県</v>
      </c>
      <c r="R44" s="266">
        <f t="shared" si="3"/>
        <v>324.03899999999999</v>
      </c>
    </row>
    <row r="45" spans="9:18" x14ac:dyDescent="0.3">
      <c r="L45" s="1" t="s">
        <v>178</v>
      </c>
      <c r="M45" s="902">
        <v>2564090</v>
      </c>
      <c r="N45" s="1">
        <f t="shared" si="0"/>
        <v>256.40899999999999</v>
      </c>
      <c r="O45" s="1">
        <f t="shared" si="1"/>
        <v>43</v>
      </c>
      <c r="P45" s="1">
        <v>39</v>
      </c>
      <c r="Q45" s="1" t="str">
        <f t="shared" si="2"/>
        <v>富山県</v>
      </c>
      <c r="R45" s="266">
        <f t="shared" si="3"/>
        <v>306.74599999999998</v>
      </c>
    </row>
    <row r="46" spans="9:18" x14ac:dyDescent="0.3">
      <c r="L46" s="1" t="s">
        <v>179</v>
      </c>
      <c r="M46" s="902">
        <v>13993570</v>
      </c>
      <c r="N46" s="1">
        <f t="shared" si="0"/>
        <v>1399.357</v>
      </c>
      <c r="O46" s="1">
        <f t="shared" si="1"/>
        <v>11</v>
      </c>
      <c r="P46" s="1">
        <v>40</v>
      </c>
      <c r="Q46" s="1" t="str">
        <f t="shared" si="2"/>
        <v>島根県</v>
      </c>
      <c r="R46" s="266">
        <f t="shared" si="3"/>
        <v>287.27</v>
      </c>
    </row>
    <row r="47" spans="9:18" x14ac:dyDescent="0.3">
      <c r="L47" s="1" t="s">
        <v>180</v>
      </c>
      <c r="M47" s="902">
        <v>1994730</v>
      </c>
      <c r="N47" s="1">
        <f t="shared" si="0"/>
        <v>199.47300000000001</v>
      </c>
      <c r="O47" s="1">
        <f t="shared" si="1"/>
        <v>45</v>
      </c>
      <c r="P47" s="1">
        <v>41</v>
      </c>
      <c r="Q47" s="1" t="str">
        <f t="shared" si="2"/>
        <v>秋田県</v>
      </c>
      <c r="R47" s="266">
        <f t="shared" si="3"/>
        <v>277.221</v>
      </c>
    </row>
    <row r="48" spans="9:18" x14ac:dyDescent="0.15">
      <c r="I48" s="233" t="s">
        <v>609</v>
      </c>
      <c r="L48" s="1" t="s">
        <v>181</v>
      </c>
      <c r="M48" s="902">
        <v>6340870</v>
      </c>
      <c r="N48" s="1">
        <f t="shared" si="0"/>
        <v>634.08699999999999</v>
      </c>
      <c r="O48" s="1">
        <f t="shared" si="1"/>
        <v>22</v>
      </c>
      <c r="P48" s="1">
        <v>42</v>
      </c>
      <c r="Q48" s="1" t="str">
        <f t="shared" si="2"/>
        <v>福井県</v>
      </c>
      <c r="R48" s="266">
        <f t="shared" si="3"/>
        <v>271.10500000000002</v>
      </c>
    </row>
    <row r="49" spans="12:18" x14ac:dyDescent="0.3">
      <c r="L49" s="1" t="s">
        <v>138</v>
      </c>
      <c r="M49" s="902">
        <v>6300840</v>
      </c>
      <c r="N49" s="1">
        <f t="shared" si="0"/>
        <v>630.08399999999995</v>
      </c>
      <c r="O49" s="1">
        <f t="shared" si="1"/>
        <v>24</v>
      </c>
      <c r="P49" s="1">
        <v>43</v>
      </c>
      <c r="Q49" s="1" t="str">
        <f t="shared" si="2"/>
        <v>高知県</v>
      </c>
      <c r="R49" s="266">
        <f t="shared" si="3"/>
        <v>256.40899999999999</v>
      </c>
    </row>
    <row r="50" spans="12:18" x14ac:dyDescent="0.3">
      <c r="L50" s="1" t="s">
        <v>182</v>
      </c>
      <c r="M50" s="902">
        <v>6301710</v>
      </c>
      <c r="N50" s="1">
        <f t="shared" si="0"/>
        <v>630.17100000000005</v>
      </c>
      <c r="O50" s="1">
        <f t="shared" si="1"/>
        <v>23</v>
      </c>
      <c r="P50" s="1">
        <v>44</v>
      </c>
      <c r="Q50" s="1" t="str">
        <f t="shared" si="2"/>
        <v>奈良県</v>
      </c>
      <c r="R50" s="266">
        <f t="shared" si="3"/>
        <v>207.15199999999999</v>
      </c>
    </row>
    <row r="51" spans="12:18" x14ac:dyDescent="0.3">
      <c r="L51" s="1" t="s">
        <v>183</v>
      </c>
      <c r="M51" s="902">
        <v>3299080</v>
      </c>
      <c r="N51" s="1">
        <f t="shared" si="0"/>
        <v>329.90800000000002</v>
      </c>
      <c r="O51" s="1">
        <f t="shared" si="1"/>
        <v>37</v>
      </c>
      <c r="P51" s="1">
        <v>45</v>
      </c>
      <c r="Q51" s="1" t="str">
        <f t="shared" si="2"/>
        <v>佐賀県</v>
      </c>
      <c r="R51" s="266">
        <f t="shared" si="3"/>
        <v>199.47300000000001</v>
      </c>
    </row>
    <row r="52" spans="12:18" x14ac:dyDescent="0.3">
      <c r="L52" s="1" t="s">
        <v>184</v>
      </c>
      <c r="M52" s="902">
        <v>6089460</v>
      </c>
      <c r="N52" s="1">
        <f t="shared" si="0"/>
        <v>608.94600000000003</v>
      </c>
      <c r="O52" s="1">
        <f t="shared" si="1"/>
        <v>25</v>
      </c>
      <c r="P52" s="1">
        <v>46</v>
      </c>
      <c r="Q52" s="1" t="str">
        <f t="shared" si="2"/>
        <v>鳥取県</v>
      </c>
      <c r="R52" s="266">
        <f t="shared" si="3"/>
        <v>188.18700000000001</v>
      </c>
    </row>
    <row r="53" spans="12:18" x14ac:dyDescent="0.3">
      <c r="L53" s="1" t="s">
        <v>185</v>
      </c>
      <c r="M53" s="902">
        <v>18232940</v>
      </c>
      <c r="N53" s="1">
        <f t="shared" si="0"/>
        <v>1823.2940000000001</v>
      </c>
      <c r="O53" s="1">
        <f t="shared" si="1"/>
        <v>8</v>
      </c>
      <c r="P53" s="1">
        <v>47</v>
      </c>
      <c r="Q53" s="1" t="str">
        <f t="shared" si="2"/>
        <v>徳島県</v>
      </c>
      <c r="R53" s="266">
        <f t="shared" si="3"/>
        <v>184.22300000000001</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3">
    <tabColor theme="3"/>
  </sheetPr>
  <dimension ref="A1:U53"/>
  <sheetViews>
    <sheetView showGridLines="0" view="pageBreakPreview" zoomScale="70" zoomScaleNormal="100" zoomScaleSheetLayoutView="70" workbookViewId="0"/>
  </sheetViews>
  <sheetFormatPr defaultColWidth="9" defaultRowHeight="14" x14ac:dyDescent="0.3"/>
  <cols>
    <col min="1" max="1" width="3.08203125" style="2" customWidth="1"/>
    <col min="2" max="9" width="9" style="1"/>
    <col min="10" max="10" width="3.08203125" style="1" customWidth="1"/>
    <col min="11" max="12" width="9" style="1"/>
    <col min="13" max="13" width="11.83203125" style="1" bestFit="1" customWidth="1"/>
    <col min="14" max="14" width="10.75" style="1" bestFit="1" customWidth="1"/>
    <col min="15" max="17" width="9" style="1"/>
    <col min="18" max="18" width="13.58203125" style="1" bestFit="1" customWidth="1"/>
    <col min="19" max="20" width="9" style="1"/>
    <col min="21" max="21" width="10.5" style="1" bestFit="1" customWidth="1"/>
    <col min="22" max="16384" width="9" style="1"/>
  </cols>
  <sheetData>
    <row r="1" spans="1:21" x14ac:dyDescent="0.3">
      <c r="A1" s="4"/>
    </row>
    <row r="2" spans="1:21" x14ac:dyDescent="0.3">
      <c r="L2" s="1" t="s">
        <v>56</v>
      </c>
    </row>
    <row r="3" spans="1:21" x14ac:dyDescent="0.3">
      <c r="A3" s="2" t="s">
        <v>669</v>
      </c>
      <c r="L3" s="1" t="s">
        <v>678</v>
      </c>
    </row>
    <row r="4" spans="1:21" x14ac:dyDescent="0.3">
      <c r="I4" s="219" t="s">
        <v>635</v>
      </c>
    </row>
    <row r="5" spans="1:21" x14ac:dyDescent="0.3">
      <c r="L5" s="1" t="s">
        <v>677</v>
      </c>
      <c r="Q5" s="1" t="s">
        <v>132</v>
      </c>
      <c r="R5" s="220">
        <f>SUM(R7:R53)</f>
        <v>43395.557999999997</v>
      </c>
    </row>
    <row r="6" spans="1:21" x14ac:dyDescent="0.3">
      <c r="M6" s="1" t="s">
        <v>186</v>
      </c>
      <c r="N6" s="1" t="s">
        <v>134</v>
      </c>
      <c r="O6" s="1" t="s">
        <v>135</v>
      </c>
      <c r="P6" s="1" t="s">
        <v>136</v>
      </c>
      <c r="Q6" s="1" t="s">
        <v>137</v>
      </c>
      <c r="R6" s="1" t="s">
        <v>186</v>
      </c>
      <c r="T6" s="1" t="s">
        <v>138</v>
      </c>
    </row>
    <row r="7" spans="1:21" x14ac:dyDescent="0.3">
      <c r="L7" s="1" t="s">
        <v>187</v>
      </c>
      <c r="M7" s="222">
        <f>'【本】全国からみた（延べ）_P5'!M7-'【本】全国からみた（外国人）_P7'!M7</f>
        <v>28312180</v>
      </c>
      <c r="N7" s="1">
        <f>M7/10000</f>
        <v>2831.2179999999998</v>
      </c>
      <c r="O7" s="1">
        <f>_xlfn.RANK.EQ(N7,N$7:N$53,0)</f>
        <v>3</v>
      </c>
      <c r="P7" s="1">
        <v>1</v>
      </c>
      <c r="Q7" s="1" t="str">
        <f>INDEX(L$7:L$53,MATCH(P7,O$7:O$53,0))</f>
        <v>東京都</v>
      </c>
      <c r="R7" s="266">
        <f>INDEX(N$7:N$53,MATCH(P7,O$7:O$53,0))</f>
        <v>5226.1379999999999</v>
      </c>
      <c r="T7" s="1" t="s">
        <v>135</v>
      </c>
      <c r="U7" s="221">
        <f>O49</f>
        <v>23</v>
      </c>
    </row>
    <row r="8" spans="1:21" x14ac:dyDescent="0.3">
      <c r="L8" s="1" t="s">
        <v>188</v>
      </c>
      <c r="M8" s="222">
        <f>'【本】全国からみた（延べ）_P5'!M8-'【本】全国からみた（外国人）_P7'!M8</f>
        <v>4045320</v>
      </c>
      <c r="N8" s="1">
        <f t="shared" ref="N8:N53" si="0">M8/10000</f>
        <v>404.53199999999998</v>
      </c>
      <c r="O8" s="1">
        <f t="shared" ref="O8:O53" si="1">_xlfn.RANK.EQ(N8,N$7:N$53,0)</f>
        <v>31</v>
      </c>
      <c r="P8" s="1">
        <v>2</v>
      </c>
      <c r="Q8" s="1" t="str">
        <f t="shared" ref="Q8:Q53" si="2">INDEX(L$7:L$53,MATCH(P8,O$7:O$53,0))</f>
        <v>大阪府</v>
      </c>
      <c r="R8" s="266">
        <f t="shared" ref="R8:R53" si="3">INDEX(N$7:N$53,MATCH(P8,O$7:O$53,0))</f>
        <v>2839.28</v>
      </c>
      <c r="T8" s="1" t="s">
        <v>141</v>
      </c>
      <c r="U8" s="220">
        <f>N49</f>
        <v>620.06799999999998</v>
      </c>
    </row>
    <row r="9" spans="1:21" x14ac:dyDescent="0.3">
      <c r="L9" s="1" t="s">
        <v>189</v>
      </c>
      <c r="M9" s="222">
        <f>'【本】全国からみた（延べ）_P5'!M9-'【本】全国からみた（外国人）_P7'!M9</f>
        <v>5013290</v>
      </c>
      <c r="N9" s="1">
        <f t="shared" si="0"/>
        <v>501.32900000000001</v>
      </c>
      <c r="O9" s="1">
        <f t="shared" si="1"/>
        <v>28</v>
      </c>
      <c r="P9" s="1">
        <v>3</v>
      </c>
      <c r="Q9" s="1" t="str">
        <f t="shared" si="2"/>
        <v>北海道</v>
      </c>
      <c r="R9" s="266">
        <f t="shared" si="3"/>
        <v>2831.2179999999998</v>
      </c>
    </row>
    <row r="10" spans="1:21" x14ac:dyDescent="0.3">
      <c r="L10" s="1" t="s">
        <v>190</v>
      </c>
      <c r="M10" s="222">
        <f>'【本】全国からみた（延べ）_P5'!M10-'【本】全国からみた（外国人）_P7'!M10</f>
        <v>8317830</v>
      </c>
      <c r="N10" s="1">
        <f t="shared" si="0"/>
        <v>831.78300000000002</v>
      </c>
      <c r="O10" s="1">
        <f t="shared" si="1"/>
        <v>16</v>
      </c>
      <c r="P10" s="1">
        <v>4</v>
      </c>
      <c r="Q10" s="1" t="str">
        <f t="shared" si="2"/>
        <v>千葉県</v>
      </c>
      <c r="R10" s="266">
        <f t="shared" si="3"/>
        <v>2194.8530000000001</v>
      </c>
    </row>
    <row r="11" spans="1:21" x14ac:dyDescent="0.3">
      <c r="L11" s="1" t="s">
        <v>191</v>
      </c>
      <c r="M11" s="222">
        <f>'【本】全国からみた（延べ）_P5'!M11-'【本】全国からみた（外国人）_P7'!M11</f>
        <v>2755930</v>
      </c>
      <c r="N11" s="1">
        <f t="shared" si="0"/>
        <v>275.59300000000002</v>
      </c>
      <c r="O11" s="1">
        <f t="shared" si="1"/>
        <v>41</v>
      </c>
      <c r="P11" s="1">
        <v>5</v>
      </c>
      <c r="Q11" s="1" t="str">
        <f t="shared" si="2"/>
        <v>神奈川県</v>
      </c>
      <c r="R11" s="266">
        <f t="shared" si="3"/>
        <v>2158.17</v>
      </c>
    </row>
    <row r="12" spans="1:21" x14ac:dyDescent="0.3">
      <c r="L12" s="1" t="s">
        <v>192</v>
      </c>
      <c r="M12" s="222">
        <f>'【本】全国からみた（延べ）_P5'!M12-'【本】全国からみた（外国人）_P7'!M12</f>
        <v>4014520</v>
      </c>
      <c r="N12" s="1">
        <f t="shared" si="0"/>
        <v>401.452</v>
      </c>
      <c r="O12" s="1">
        <f t="shared" si="1"/>
        <v>32</v>
      </c>
      <c r="P12" s="1">
        <v>6</v>
      </c>
      <c r="Q12" s="1" t="str">
        <f t="shared" si="2"/>
        <v>京都府</v>
      </c>
      <c r="R12" s="266">
        <f t="shared" si="3"/>
        <v>1969.711</v>
      </c>
    </row>
    <row r="13" spans="1:21" x14ac:dyDescent="0.3">
      <c r="L13" s="1" t="s">
        <v>193</v>
      </c>
      <c r="M13" s="222">
        <f>'【本】全国からみた（延べ）_P5'!M13-'【本】全国からみた（外国人）_P7'!M13</f>
        <v>8755760</v>
      </c>
      <c r="N13" s="1">
        <f t="shared" si="0"/>
        <v>875.57600000000002</v>
      </c>
      <c r="O13" s="1">
        <f t="shared" si="1"/>
        <v>14</v>
      </c>
      <c r="P13" s="1">
        <v>7</v>
      </c>
      <c r="Q13" s="1" t="str">
        <f t="shared" si="2"/>
        <v>静岡県</v>
      </c>
      <c r="R13" s="266">
        <f t="shared" si="3"/>
        <v>1813.664</v>
      </c>
    </row>
    <row r="14" spans="1:21" x14ac:dyDescent="0.3">
      <c r="L14" s="1" t="s">
        <v>194</v>
      </c>
      <c r="M14" s="222">
        <f>'【本】全国からみた（延べ）_P5'!M14-'【本】全国からみた（外国人）_P7'!M14</f>
        <v>5219270</v>
      </c>
      <c r="N14" s="1">
        <f t="shared" si="0"/>
        <v>521.92700000000002</v>
      </c>
      <c r="O14" s="1">
        <f t="shared" si="1"/>
        <v>27</v>
      </c>
      <c r="P14" s="1">
        <v>8</v>
      </c>
      <c r="Q14" s="1" t="str">
        <f t="shared" si="2"/>
        <v>沖縄県</v>
      </c>
      <c r="R14" s="266">
        <f t="shared" si="3"/>
        <v>1765.0039999999999</v>
      </c>
    </row>
    <row r="15" spans="1:21" x14ac:dyDescent="0.3">
      <c r="L15" s="1" t="s">
        <v>195</v>
      </c>
      <c r="M15" s="222">
        <f>'【本】全国からみた（延べ）_P5'!M15-'【本】全国からみた（外国人）_P7'!M15</f>
        <v>9254990</v>
      </c>
      <c r="N15" s="1">
        <f t="shared" si="0"/>
        <v>925.49900000000002</v>
      </c>
      <c r="O15" s="1">
        <f t="shared" si="1"/>
        <v>13</v>
      </c>
      <c r="P15" s="1">
        <v>9</v>
      </c>
      <c r="Q15" s="1" t="str">
        <f t="shared" si="2"/>
        <v>愛知県</v>
      </c>
      <c r="R15" s="266">
        <f t="shared" si="3"/>
        <v>1546.9079999999999</v>
      </c>
    </row>
    <row r="16" spans="1:21" x14ac:dyDescent="0.3">
      <c r="L16" s="1" t="s">
        <v>196</v>
      </c>
      <c r="M16" s="222">
        <f>'【本】全国からみた（延べ）_P5'!M16-'【本】全国からみた（外国人）_P7'!M16</f>
        <v>7051950</v>
      </c>
      <c r="N16" s="1">
        <f t="shared" si="0"/>
        <v>705.19500000000005</v>
      </c>
      <c r="O16" s="1">
        <f t="shared" si="1"/>
        <v>18</v>
      </c>
      <c r="P16" s="1">
        <v>10</v>
      </c>
      <c r="Q16" s="1" t="str">
        <f t="shared" si="2"/>
        <v>長野県</v>
      </c>
      <c r="R16" s="266">
        <f t="shared" si="3"/>
        <v>1399.23</v>
      </c>
    </row>
    <row r="17" spans="12:18" x14ac:dyDescent="0.3">
      <c r="L17" s="1" t="s">
        <v>197</v>
      </c>
      <c r="M17" s="222">
        <f>'【本】全国からみた（延べ）_P5'!M17-'【本】全国からみた（外国人）_P7'!M17</f>
        <v>4582140</v>
      </c>
      <c r="N17" s="1">
        <f t="shared" si="0"/>
        <v>458.214</v>
      </c>
      <c r="O17" s="1">
        <f t="shared" si="1"/>
        <v>29</v>
      </c>
      <c r="P17" s="1">
        <v>11</v>
      </c>
      <c r="Q17" s="1" t="str">
        <f t="shared" si="2"/>
        <v>福岡県</v>
      </c>
      <c r="R17" s="266">
        <f t="shared" si="3"/>
        <v>1338.7149999999999</v>
      </c>
    </row>
    <row r="18" spans="12:18" x14ac:dyDescent="0.3">
      <c r="L18" s="1" t="s">
        <v>198</v>
      </c>
      <c r="M18" s="222">
        <f>'【本】全国からみた（延べ）_P5'!M18-'【本】全国からみた（外国人）_P7'!M18</f>
        <v>21948530</v>
      </c>
      <c r="N18" s="1">
        <f t="shared" si="0"/>
        <v>2194.8530000000001</v>
      </c>
      <c r="O18" s="1">
        <f t="shared" si="1"/>
        <v>4</v>
      </c>
      <c r="P18" s="1">
        <v>12</v>
      </c>
      <c r="Q18" s="1" t="str">
        <f t="shared" si="2"/>
        <v>兵庫県</v>
      </c>
      <c r="R18" s="266">
        <f t="shared" si="3"/>
        <v>1250.807</v>
      </c>
    </row>
    <row r="19" spans="12:18" x14ac:dyDescent="0.3">
      <c r="L19" s="1" t="s">
        <v>199</v>
      </c>
      <c r="M19" s="222">
        <f>'【本】全国からみた（延べ）_P5'!M19-'【本】全国からみた（外国人）_P7'!M19</f>
        <v>52261380</v>
      </c>
      <c r="N19" s="1">
        <f t="shared" si="0"/>
        <v>5226.1379999999999</v>
      </c>
      <c r="O19" s="1">
        <f t="shared" si="1"/>
        <v>1</v>
      </c>
      <c r="P19" s="1">
        <v>13</v>
      </c>
      <c r="Q19" s="1" t="str">
        <f t="shared" si="2"/>
        <v>栃木県</v>
      </c>
      <c r="R19" s="266">
        <f t="shared" si="3"/>
        <v>925.49900000000002</v>
      </c>
    </row>
    <row r="20" spans="12:18" x14ac:dyDescent="0.3">
      <c r="L20" s="1" t="s">
        <v>200</v>
      </c>
      <c r="M20" s="222">
        <f>'【本】全国からみた（延べ）_P5'!M20-'【本】全国からみた（外国人）_P7'!M20</f>
        <v>21581700</v>
      </c>
      <c r="N20" s="1">
        <f t="shared" si="0"/>
        <v>2158.17</v>
      </c>
      <c r="O20" s="1">
        <f t="shared" si="1"/>
        <v>5</v>
      </c>
      <c r="P20" s="1">
        <v>14</v>
      </c>
      <c r="Q20" s="1" t="str">
        <f t="shared" si="2"/>
        <v>福島県</v>
      </c>
      <c r="R20" s="266">
        <f t="shared" si="3"/>
        <v>875.57600000000002</v>
      </c>
    </row>
    <row r="21" spans="12:18" x14ac:dyDescent="0.3">
      <c r="L21" s="1" t="s">
        <v>201</v>
      </c>
      <c r="M21" s="222">
        <f>'【本】全国からみた（延べ）_P5'!M21-'【本】全国からみた（外国人）_P7'!M21</f>
        <v>8309140</v>
      </c>
      <c r="N21" s="1">
        <f t="shared" si="0"/>
        <v>830.91399999999999</v>
      </c>
      <c r="O21" s="1">
        <f t="shared" si="1"/>
        <v>17</v>
      </c>
      <c r="P21" s="1">
        <v>15</v>
      </c>
      <c r="Q21" s="1" t="str">
        <f t="shared" si="2"/>
        <v>広島県</v>
      </c>
      <c r="R21" s="266">
        <f t="shared" si="3"/>
        <v>838.77499999999998</v>
      </c>
    </row>
    <row r="22" spans="12:18" x14ac:dyDescent="0.3">
      <c r="L22" s="1" t="s">
        <v>202</v>
      </c>
      <c r="M22" s="222">
        <f>'【本】全国からみた（延べ）_P5'!M22-'【本】全国からみた（外国人）_P7'!M22</f>
        <v>3025800</v>
      </c>
      <c r="N22" s="1">
        <f t="shared" si="0"/>
        <v>302.58</v>
      </c>
      <c r="O22" s="1">
        <f t="shared" si="1"/>
        <v>39</v>
      </c>
      <c r="P22" s="1">
        <v>16</v>
      </c>
      <c r="Q22" s="1" t="str">
        <f t="shared" si="2"/>
        <v>宮城県</v>
      </c>
      <c r="R22" s="266">
        <f t="shared" si="3"/>
        <v>831.78300000000002</v>
      </c>
    </row>
    <row r="23" spans="12:18" x14ac:dyDescent="0.3">
      <c r="L23" s="1" t="s">
        <v>203</v>
      </c>
      <c r="M23" s="222">
        <f>'【本】全国からみた（延べ）_P5'!M23-'【本】全国からみた（外国人）_P7'!M23</f>
        <v>6464250</v>
      </c>
      <c r="N23" s="1">
        <f t="shared" si="0"/>
        <v>646.42499999999995</v>
      </c>
      <c r="O23" s="1">
        <f t="shared" si="1"/>
        <v>21</v>
      </c>
      <c r="P23" s="1">
        <v>17</v>
      </c>
      <c r="Q23" s="1" t="str">
        <f t="shared" si="2"/>
        <v>新潟県</v>
      </c>
      <c r="R23" s="266">
        <f t="shared" si="3"/>
        <v>830.91399999999999</v>
      </c>
    </row>
    <row r="24" spans="12:18" x14ac:dyDescent="0.3">
      <c r="L24" s="1" t="s">
        <v>204</v>
      </c>
      <c r="M24" s="222">
        <f>'【本】全国からみた（延べ）_P5'!M24-'【本】全国からみた（外国人）_P7'!M24</f>
        <v>2698590</v>
      </c>
      <c r="N24" s="1">
        <f t="shared" si="0"/>
        <v>269.85899999999998</v>
      </c>
      <c r="O24" s="1">
        <f t="shared" si="1"/>
        <v>42</v>
      </c>
      <c r="P24" s="1">
        <v>18</v>
      </c>
      <c r="Q24" s="1" t="str">
        <f t="shared" si="2"/>
        <v>群馬県</v>
      </c>
      <c r="R24" s="266">
        <f t="shared" si="3"/>
        <v>705.19500000000005</v>
      </c>
    </row>
    <row r="25" spans="12:18" x14ac:dyDescent="0.3">
      <c r="L25" s="1" t="s">
        <v>205</v>
      </c>
      <c r="M25" s="222">
        <f>'【本】全国からみた（延べ）_P5'!M25-'【本】全国からみた（外国人）_P7'!M25</f>
        <v>6699920</v>
      </c>
      <c r="N25" s="1">
        <f t="shared" si="0"/>
        <v>669.99199999999996</v>
      </c>
      <c r="O25" s="1">
        <f t="shared" si="1"/>
        <v>20</v>
      </c>
      <c r="P25" s="1">
        <v>19</v>
      </c>
      <c r="Q25" s="1" t="str">
        <f t="shared" si="2"/>
        <v>三重県</v>
      </c>
      <c r="R25" s="266">
        <f t="shared" si="3"/>
        <v>683.13800000000003</v>
      </c>
    </row>
    <row r="26" spans="12:18" x14ac:dyDescent="0.3">
      <c r="L26" s="1" t="s">
        <v>206</v>
      </c>
      <c r="M26" s="222">
        <f>'【本】全国からみた（延べ）_P5'!M26-'【本】全国からみた（外国人）_P7'!M26</f>
        <v>13992300</v>
      </c>
      <c r="N26" s="1">
        <f t="shared" si="0"/>
        <v>1399.23</v>
      </c>
      <c r="O26" s="1">
        <f t="shared" si="1"/>
        <v>10</v>
      </c>
      <c r="P26" s="1">
        <v>20</v>
      </c>
      <c r="Q26" s="1" t="str">
        <f t="shared" si="2"/>
        <v>山梨県</v>
      </c>
      <c r="R26" s="266">
        <f t="shared" si="3"/>
        <v>669.99199999999996</v>
      </c>
    </row>
    <row r="27" spans="12:18" x14ac:dyDescent="0.3">
      <c r="L27" s="1" t="s">
        <v>207</v>
      </c>
      <c r="M27" s="222">
        <f>'【本】全国からみた（延べ）_P5'!M27-'【本】全国からみた（外国人）_P7'!M27</f>
        <v>5368130</v>
      </c>
      <c r="N27" s="1">
        <f t="shared" si="0"/>
        <v>536.81299999999999</v>
      </c>
      <c r="O27" s="1">
        <f t="shared" si="1"/>
        <v>26</v>
      </c>
      <c r="P27" s="1">
        <v>21</v>
      </c>
      <c r="Q27" s="1" t="str">
        <f t="shared" si="2"/>
        <v>石川県</v>
      </c>
      <c r="R27" s="266">
        <f t="shared" si="3"/>
        <v>646.42499999999995</v>
      </c>
    </row>
    <row r="28" spans="12:18" x14ac:dyDescent="0.3">
      <c r="L28" s="1" t="s">
        <v>208</v>
      </c>
      <c r="M28" s="222">
        <f>'【本】全国からみた（延べ）_P5'!M28-'【本】全国からみた（外国人）_P7'!M28</f>
        <v>18136640</v>
      </c>
      <c r="N28" s="1">
        <f t="shared" si="0"/>
        <v>1813.664</v>
      </c>
      <c r="O28" s="1">
        <f t="shared" si="1"/>
        <v>7</v>
      </c>
      <c r="P28" s="1">
        <v>22</v>
      </c>
      <c r="Q28" s="1" t="str">
        <f t="shared" si="2"/>
        <v>長崎県</v>
      </c>
      <c r="R28" s="266">
        <f t="shared" si="3"/>
        <v>624.55399999999997</v>
      </c>
    </row>
    <row r="29" spans="12:18" x14ac:dyDescent="0.3">
      <c r="L29" s="1" t="s">
        <v>209</v>
      </c>
      <c r="M29" s="222">
        <f>'【本】全国からみた（延べ）_P5'!M29-'【本】全国からみた（外国人）_P7'!M29</f>
        <v>15469080</v>
      </c>
      <c r="N29" s="1">
        <f t="shared" si="0"/>
        <v>1546.9079999999999</v>
      </c>
      <c r="O29" s="1">
        <f t="shared" si="1"/>
        <v>9</v>
      </c>
      <c r="P29" s="1">
        <v>23</v>
      </c>
      <c r="Q29" s="1" t="str">
        <f t="shared" si="2"/>
        <v>熊本県</v>
      </c>
      <c r="R29" s="266">
        <f t="shared" si="3"/>
        <v>620.06799999999998</v>
      </c>
    </row>
    <row r="30" spans="12:18" x14ac:dyDescent="0.3">
      <c r="L30" s="1" t="s">
        <v>210</v>
      </c>
      <c r="M30" s="222">
        <f>'【本】全国からみた（延べ）_P5'!M30-'【本】全国からみた（外国人）_P7'!M30</f>
        <v>6831380</v>
      </c>
      <c r="N30" s="1">
        <f t="shared" si="0"/>
        <v>683.13800000000003</v>
      </c>
      <c r="O30" s="1">
        <f t="shared" si="1"/>
        <v>19</v>
      </c>
      <c r="P30" s="1">
        <v>24</v>
      </c>
      <c r="Q30" s="1" t="str">
        <f t="shared" si="2"/>
        <v>大分県</v>
      </c>
      <c r="R30" s="266">
        <f t="shared" si="3"/>
        <v>613.20799999999997</v>
      </c>
    </row>
    <row r="31" spans="12:18" x14ac:dyDescent="0.3">
      <c r="L31" s="1" t="s">
        <v>211</v>
      </c>
      <c r="M31" s="222">
        <f>'【本】全国からみた（延べ）_P5'!M31-'【本】全国からみた（外国人）_P7'!M31</f>
        <v>3514770</v>
      </c>
      <c r="N31" s="1">
        <f t="shared" si="0"/>
        <v>351.47699999999998</v>
      </c>
      <c r="O31" s="1">
        <f t="shared" si="1"/>
        <v>36</v>
      </c>
      <c r="P31" s="1">
        <v>25</v>
      </c>
      <c r="Q31" s="1" t="str">
        <f t="shared" si="2"/>
        <v>鹿児島県</v>
      </c>
      <c r="R31" s="266">
        <f t="shared" si="3"/>
        <v>605.13900000000001</v>
      </c>
    </row>
    <row r="32" spans="12:18" x14ac:dyDescent="0.3">
      <c r="L32" s="1" t="s">
        <v>212</v>
      </c>
      <c r="M32" s="222">
        <f>'【本】全国からみた（延べ）_P5'!M32-'【本】全国からみた（外国人）_P7'!M32</f>
        <v>19697110</v>
      </c>
      <c r="N32" s="1">
        <f t="shared" si="0"/>
        <v>1969.711</v>
      </c>
      <c r="O32" s="1">
        <f t="shared" si="1"/>
        <v>6</v>
      </c>
      <c r="P32" s="1">
        <v>26</v>
      </c>
      <c r="Q32" s="1" t="str">
        <f t="shared" si="2"/>
        <v>岐阜県</v>
      </c>
      <c r="R32" s="266">
        <f t="shared" si="3"/>
        <v>536.81299999999999</v>
      </c>
    </row>
    <row r="33" spans="2:18" x14ac:dyDescent="0.3">
      <c r="L33" s="1" t="s">
        <v>213</v>
      </c>
      <c r="M33" s="222">
        <f>'【本】全国からみた（延べ）_P5'!M33-'【本】全国からみた（外国人）_P7'!M33</f>
        <v>28392800</v>
      </c>
      <c r="N33" s="1">
        <f t="shared" si="0"/>
        <v>2839.28</v>
      </c>
      <c r="O33" s="1">
        <f t="shared" si="1"/>
        <v>2</v>
      </c>
      <c r="P33" s="1">
        <v>27</v>
      </c>
      <c r="Q33" s="1" t="str">
        <f t="shared" si="2"/>
        <v>茨城県</v>
      </c>
      <c r="R33" s="266">
        <f t="shared" si="3"/>
        <v>521.92700000000002</v>
      </c>
    </row>
    <row r="34" spans="2:18" x14ac:dyDescent="0.3">
      <c r="L34" s="1" t="s">
        <v>214</v>
      </c>
      <c r="M34" s="222">
        <f>'【本】全国からみた（延べ）_P5'!M34-'【本】全国からみた（外国人）_P7'!M34</f>
        <v>12508070</v>
      </c>
      <c r="N34" s="1">
        <f t="shared" si="0"/>
        <v>1250.807</v>
      </c>
      <c r="O34" s="1">
        <f t="shared" si="1"/>
        <v>12</v>
      </c>
      <c r="P34" s="1">
        <v>28</v>
      </c>
      <c r="Q34" s="1" t="str">
        <f t="shared" si="2"/>
        <v>岩手県</v>
      </c>
      <c r="R34" s="266">
        <f t="shared" si="3"/>
        <v>501.32900000000001</v>
      </c>
    </row>
    <row r="35" spans="2:18" x14ac:dyDescent="0.3">
      <c r="L35" s="1" t="s">
        <v>215</v>
      </c>
      <c r="M35" s="222">
        <f>'【本】全国からみた（延べ）_P5'!M35-'【本】全国からみた（外国人）_P7'!M35</f>
        <v>2039860</v>
      </c>
      <c r="N35" s="1">
        <f t="shared" si="0"/>
        <v>203.98599999999999</v>
      </c>
      <c r="O35" s="1">
        <f t="shared" si="1"/>
        <v>44</v>
      </c>
      <c r="P35" s="1">
        <v>29</v>
      </c>
      <c r="Q35" s="1" t="str">
        <f t="shared" si="2"/>
        <v>埼玉県</v>
      </c>
      <c r="R35" s="266">
        <f t="shared" si="3"/>
        <v>458.214</v>
      </c>
    </row>
    <row r="36" spans="2:18" x14ac:dyDescent="0.3">
      <c r="L36" s="1" t="s">
        <v>216</v>
      </c>
      <c r="M36" s="222">
        <f>'【本】全国からみた（延べ）_P5'!M36-'【本】全国からみた（外国人）_P7'!M36</f>
        <v>3954470</v>
      </c>
      <c r="N36" s="1">
        <f t="shared" si="0"/>
        <v>395.447</v>
      </c>
      <c r="O36" s="1">
        <f t="shared" si="1"/>
        <v>33</v>
      </c>
      <c r="P36" s="1">
        <v>30</v>
      </c>
      <c r="Q36" s="1" t="str">
        <f t="shared" si="2"/>
        <v>岡山県</v>
      </c>
      <c r="R36" s="266">
        <f t="shared" si="3"/>
        <v>451.70100000000002</v>
      </c>
    </row>
    <row r="37" spans="2:18" x14ac:dyDescent="0.3">
      <c r="L37" s="1" t="s">
        <v>217</v>
      </c>
      <c r="M37" s="222">
        <f>'【本】全国からみた（延べ）_P5'!M37-'【本】全国からみた（外国人）_P7'!M37</f>
        <v>1869480</v>
      </c>
      <c r="N37" s="1">
        <f t="shared" si="0"/>
        <v>186.94800000000001</v>
      </c>
      <c r="O37" s="1">
        <f t="shared" si="1"/>
        <v>46</v>
      </c>
      <c r="P37" s="1">
        <v>31</v>
      </c>
      <c r="Q37" s="1" t="str">
        <f t="shared" si="2"/>
        <v>青森県</v>
      </c>
      <c r="R37" s="266">
        <f t="shared" si="3"/>
        <v>404.53199999999998</v>
      </c>
    </row>
    <row r="38" spans="2:18" x14ac:dyDescent="0.3">
      <c r="L38" s="1" t="s">
        <v>218</v>
      </c>
      <c r="M38" s="222">
        <f>'【本】全国からみた（延べ）_P5'!M38-'【本】全国からみた（外国人）_P7'!M38</f>
        <v>2861780</v>
      </c>
      <c r="N38" s="1">
        <f t="shared" si="0"/>
        <v>286.178</v>
      </c>
      <c r="O38" s="1">
        <f t="shared" si="1"/>
        <v>40</v>
      </c>
      <c r="P38" s="1">
        <v>32</v>
      </c>
      <c r="Q38" s="1" t="str">
        <f t="shared" si="2"/>
        <v>山形県</v>
      </c>
      <c r="R38" s="266">
        <f t="shared" si="3"/>
        <v>401.452</v>
      </c>
    </row>
    <row r="39" spans="2:18" x14ac:dyDescent="0.3">
      <c r="L39" s="1" t="s">
        <v>219</v>
      </c>
      <c r="M39" s="222">
        <f>'【本】全国からみた（延べ）_P5'!M39-'【本】全国からみた（外国人）_P7'!M39</f>
        <v>4517010</v>
      </c>
      <c r="N39" s="1">
        <f t="shared" si="0"/>
        <v>451.70100000000002</v>
      </c>
      <c r="O39" s="1">
        <f t="shared" si="1"/>
        <v>30</v>
      </c>
      <c r="P39" s="1">
        <v>33</v>
      </c>
      <c r="Q39" s="1" t="str">
        <f t="shared" si="2"/>
        <v>和歌山県</v>
      </c>
      <c r="R39" s="266">
        <f t="shared" si="3"/>
        <v>395.447</v>
      </c>
    </row>
    <row r="40" spans="2:18" x14ac:dyDescent="0.3">
      <c r="L40" s="1" t="s">
        <v>220</v>
      </c>
      <c r="M40" s="222">
        <f>'【本】全国からみた（延べ）_P5'!M40-'【本】全国からみた（外国人）_P7'!M40</f>
        <v>8387750</v>
      </c>
      <c r="N40" s="1">
        <f t="shared" si="0"/>
        <v>838.77499999999998</v>
      </c>
      <c r="O40" s="1">
        <f t="shared" si="1"/>
        <v>15</v>
      </c>
      <c r="P40" s="1">
        <v>34</v>
      </c>
      <c r="Q40" s="1" t="str">
        <f t="shared" si="2"/>
        <v>山口県</v>
      </c>
      <c r="R40" s="266">
        <f t="shared" si="3"/>
        <v>387.56299999999999</v>
      </c>
    </row>
    <row r="41" spans="2:18" x14ac:dyDescent="0.3">
      <c r="L41" s="1" t="s">
        <v>221</v>
      </c>
      <c r="M41" s="222">
        <f>'【本】全国からみた（延べ）_P5'!M41-'【本】全国からみた（外国人）_P7'!M41</f>
        <v>3875630</v>
      </c>
      <c r="N41" s="1">
        <f t="shared" si="0"/>
        <v>387.56299999999999</v>
      </c>
      <c r="O41" s="1">
        <f t="shared" si="1"/>
        <v>34</v>
      </c>
      <c r="P41" s="1">
        <v>35</v>
      </c>
      <c r="Q41" s="1" t="str">
        <f t="shared" si="2"/>
        <v>愛媛県</v>
      </c>
      <c r="R41" s="266">
        <f t="shared" si="3"/>
        <v>372.53100000000001</v>
      </c>
    </row>
    <row r="42" spans="2:18" x14ac:dyDescent="0.3">
      <c r="L42" s="1" t="s">
        <v>222</v>
      </c>
      <c r="M42" s="222">
        <f>'【本】全国からみた（延べ）_P5'!M42-'【本】全国からみた（外国人）_P7'!M42</f>
        <v>1824090</v>
      </c>
      <c r="N42" s="1">
        <f t="shared" si="0"/>
        <v>182.40899999999999</v>
      </c>
      <c r="O42" s="1">
        <f t="shared" si="1"/>
        <v>47</v>
      </c>
      <c r="P42" s="1">
        <v>36</v>
      </c>
      <c r="Q42" s="1" t="str">
        <f t="shared" si="2"/>
        <v>滋賀県</v>
      </c>
      <c r="R42" s="266">
        <f t="shared" si="3"/>
        <v>351.47699999999998</v>
      </c>
    </row>
    <row r="43" spans="2:18" x14ac:dyDescent="0.3">
      <c r="L43" s="1" t="s">
        <v>223</v>
      </c>
      <c r="M43" s="222">
        <f>'【本】全国からみた（延べ）_P5'!M43-'【本】全国からみた（外国人）_P7'!M43</f>
        <v>3206460</v>
      </c>
      <c r="N43" s="1">
        <f t="shared" si="0"/>
        <v>320.64600000000002</v>
      </c>
      <c r="O43" s="1">
        <f t="shared" si="1"/>
        <v>38</v>
      </c>
      <c r="P43" s="1">
        <v>37</v>
      </c>
      <c r="Q43" s="1" t="str">
        <f t="shared" si="2"/>
        <v>宮崎県</v>
      </c>
      <c r="R43" s="266">
        <f t="shared" si="3"/>
        <v>327.565</v>
      </c>
    </row>
    <row r="44" spans="2:18" x14ac:dyDescent="0.3">
      <c r="L44" s="1" t="s">
        <v>224</v>
      </c>
      <c r="M44" s="222">
        <f>'【本】全国からみた（延べ）_P5'!M44-'【本】全国からみた（外国人）_P7'!M44</f>
        <v>3725310</v>
      </c>
      <c r="N44" s="1">
        <f t="shared" si="0"/>
        <v>372.53100000000001</v>
      </c>
      <c r="O44" s="1">
        <f t="shared" si="1"/>
        <v>35</v>
      </c>
      <c r="P44" s="1">
        <v>38</v>
      </c>
      <c r="Q44" s="1" t="str">
        <f t="shared" si="2"/>
        <v>香川県</v>
      </c>
      <c r="R44" s="266">
        <f t="shared" si="3"/>
        <v>320.64600000000002</v>
      </c>
    </row>
    <row r="45" spans="2:18" x14ac:dyDescent="0.3">
      <c r="L45" s="1" t="s">
        <v>225</v>
      </c>
      <c r="M45" s="222">
        <f>'【本】全国からみた（延べ）_P5'!M45-'【本】全国からみた（外国人）_P7'!M45</f>
        <v>2554200</v>
      </c>
      <c r="N45" s="1">
        <f t="shared" si="0"/>
        <v>255.42</v>
      </c>
      <c r="O45" s="1">
        <f t="shared" si="1"/>
        <v>43</v>
      </c>
      <c r="P45" s="1">
        <v>39</v>
      </c>
      <c r="Q45" s="1" t="str">
        <f t="shared" si="2"/>
        <v>富山県</v>
      </c>
      <c r="R45" s="266">
        <f t="shared" si="3"/>
        <v>302.58</v>
      </c>
    </row>
    <row r="46" spans="2:18" x14ac:dyDescent="0.3">
      <c r="L46" s="1" t="s">
        <v>226</v>
      </c>
      <c r="M46" s="222">
        <f>'【本】全国からみた（延べ）_P5'!M46-'【本】全国からみた（外国人）_P7'!M46</f>
        <v>13387150</v>
      </c>
      <c r="N46" s="1">
        <f t="shared" si="0"/>
        <v>1338.7149999999999</v>
      </c>
      <c r="O46" s="1">
        <f t="shared" si="1"/>
        <v>11</v>
      </c>
      <c r="P46" s="1">
        <v>40</v>
      </c>
      <c r="Q46" s="1" t="str">
        <f t="shared" si="2"/>
        <v>島根県</v>
      </c>
      <c r="R46" s="266">
        <f t="shared" si="3"/>
        <v>286.178</v>
      </c>
    </row>
    <row r="47" spans="2:18" x14ac:dyDescent="0.3">
      <c r="L47" s="1" t="s">
        <v>227</v>
      </c>
      <c r="M47" s="222">
        <f>'【本】全国からみた（延べ）_P5'!M47-'【本】全国からみた（外国人）_P7'!M47</f>
        <v>1974240</v>
      </c>
      <c r="N47" s="1">
        <f t="shared" si="0"/>
        <v>197.42400000000001</v>
      </c>
      <c r="O47" s="1">
        <f t="shared" si="1"/>
        <v>45</v>
      </c>
      <c r="P47" s="1">
        <v>41</v>
      </c>
      <c r="Q47" s="1" t="str">
        <f t="shared" si="2"/>
        <v>秋田県</v>
      </c>
      <c r="R47" s="266">
        <f t="shared" si="3"/>
        <v>275.59300000000002</v>
      </c>
    </row>
    <row r="48" spans="2:18" x14ac:dyDescent="0.15">
      <c r="B48" s="63"/>
      <c r="I48" s="233" t="s">
        <v>609</v>
      </c>
      <c r="L48" s="1" t="s">
        <v>228</v>
      </c>
      <c r="M48" s="222">
        <f>'【本】全国からみた（延べ）_P5'!M48-'【本】全国からみた（外国人）_P7'!M48</f>
        <v>6245540</v>
      </c>
      <c r="N48" s="1">
        <f t="shared" si="0"/>
        <v>624.55399999999997</v>
      </c>
      <c r="O48" s="1">
        <f t="shared" si="1"/>
        <v>22</v>
      </c>
      <c r="P48" s="1">
        <v>42</v>
      </c>
      <c r="Q48" s="1" t="str">
        <f t="shared" si="2"/>
        <v>福井県</v>
      </c>
      <c r="R48" s="266">
        <f t="shared" si="3"/>
        <v>269.85899999999998</v>
      </c>
    </row>
    <row r="49" spans="2:18" x14ac:dyDescent="0.15">
      <c r="B49" s="19"/>
      <c r="L49" s="1" t="s">
        <v>229</v>
      </c>
      <c r="M49" s="222">
        <f>'【本】全国からみた（延べ）_P5'!M49-'【本】全国からみた（外国人）_P7'!M49</f>
        <v>6200680</v>
      </c>
      <c r="N49" s="1">
        <f t="shared" si="0"/>
        <v>620.06799999999998</v>
      </c>
      <c r="O49" s="1">
        <f t="shared" si="1"/>
        <v>23</v>
      </c>
      <c r="P49" s="1">
        <v>43</v>
      </c>
      <c r="Q49" s="1" t="str">
        <f t="shared" si="2"/>
        <v>高知県</v>
      </c>
      <c r="R49" s="266">
        <f t="shared" si="3"/>
        <v>255.42</v>
      </c>
    </row>
    <row r="50" spans="2:18" x14ac:dyDescent="0.15">
      <c r="B50" s="19"/>
      <c r="L50" s="1" t="s">
        <v>230</v>
      </c>
      <c r="M50" s="222">
        <f>'【本】全国からみた（延べ）_P5'!M50-'【本】全国からみた（外国人）_P7'!M50</f>
        <v>6132080</v>
      </c>
      <c r="N50" s="1">
        <f t="shared" si="0"/>
        <v>613.20799999999997</v>
      </c>
      <c r="O50" s="1">
        <f t="shared" si="1"/>
        <v>24</v>
      </c>
      <c r="P50" s="1">
        <v>44</v>
      </c>
      <c r="Q50" s="1" t="str">
        <f t="shared" si="2"/>
        <v>奈良県</v>
      </c>
      <c r="R50" s="266">
        <f t="shared" si="3"/>
        <v>203.98599999999999</v>
      </c>
    </row>
    <row r="51" spans="2:18" x14ac:dyDescent="0.3">
      <c r="B51" s="3"/>
      <c r="L51" s="1" t="s">
        <v>231</v>
      </c>
      <c r="M51" s="222">
        <f>'【本】全国からみた（延べ）_P5'!M51-'【本】全国からみた（外国人）_P7'!M51</f>
        <v>3275650</v>
      </c>
      <c r="N51" s="1">
        <f t="shared" si="0"/>
        <v>327.565</v>
      </c>
      <c r="O51" s="1">
        <f t="shared" si="1"/>
        <v>37</v>
      </c>
      <c r="P51" s="1">
        <v>45</v>
      </c>
      <c r="Q51" s="1" t="str">
        <f t="shared" si="2"/>
        <v>佐賀県</v>
      </c>
      <c r="R51" s="266">
        <f t="shared" si="3"/>
        <v>197.42400000000001</v>
      </c>
    </row>
    <row r="52" spans="2:18" x14ac:dyDescent="0.3">
      <c r="L52" s="1" t="s">
        <v>232</v>
      </c>
      <c r="M52" s="222">
        <f>'【本】全国からみた（延べ）_P5'!M52-'【本】全国からみた（外国人）_P7'!M52</f>
        <v>6051390</v>
      </c>
      <c r="N52" s="1">
        <f t="shared" si="0"/>
        <v>605.13900000000001</v>
      </c>
      <c r="O52" s="1">
        <f t="shared" si="1"/>
        <v>25</v>
      </c>
      <c r="P52" s="1">
        <v>46</v>
      </c>
      <c r="Q52" s="1" t="str">
        <f t="shared" si="2"/>
        <v>鳥取県</v>
      </c>
      <c r="R52" s="266">
        <f t="shared" si="3"/>
        <v>186.94800000000001</v>
      </c>
    </row>
    <row r="53" spans="2:18" x14ac:dyDescent="0.3">
      <c r="L53" s="1" t="s">
        <v>233</v>
      </c>
      <c r="M53" s="222">
        <f>'【本】全国からみた（延べ）_P5'!M53-'【本】全国からみた（外国人）_P7'!M53</f>
        <v>17650040</v>
      </c>
      <c r="N53" s="1">
        <f t="shared" si="0"/>
        <v>1765.0039999999999</v>
      </c>
      <c r="O53" s="1">
        <f t="shared" si="1"/>
        <v>8</v>
      </c>
      <c r="P53" s="1">
        <v>47</v>
      </c>
      <c r="Q53" s="1" t="str">
        <f t="shared" si="2"/>
        <v>徳島県</v>
      </c>
      <c r="R53" s="266">
        <f t="shared" si="3"/>
        <v>182.40899999999999</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4">
    <tabColor theme="3"/>
  </sheetPr>
  <dimension ref="A1:U53"/>
  <sheetViews>
    <sheetView showGridLines="0" view="pageBreakPreview" zoomScale="70" zoomScaleNormal="85" zoomScaleSheetLayoutView="70" workbookViewId="0"/>
  </sheetViews>
  <sheetFormatPr defaultColWidth="9" defaultRowHeight="14" x14ac:dyDescent="0.3"/>
  <cols>
    <col min="1" max="1" width="3.08203125" style="2" customWidth="1"/>
    <col min="2" max="9" width="9" style="1"/>
    <col min="10" max="10" width="3.08203125" style="1" customWidth="1"/>
    <col min="11" max="12" width="9" style="1"/>
    <col min="13" max="13" width="11.83203125" style="1" bestFit="1" customWidth="1"/>
    <col min="14" max="14" width="10.75" style="1" bestFit="1" customWidth="1"/>
    <col min="15" max="17" width="9" style="1"/>
    <col min="18" max="18" width="13.58203125" style="1" bestFit="1" customWidth="1"/>
    <col min="19" max="20" width="9" style="1"/>
    <col min="21" max="21" width="10.5" style="1" bestFit="1" customWidth="1"/>
    <col min="22" max="16384" width="9" style="1"/>
  </cols>
  <sheetData>
    <row r="1" spans="1:21" x14ac:dyDescent="0.3">
      <c r="A1" s="4"/>
    </row>
    <row r="2" spans="1:21" x14ac:dyDescent="0.3">
      <c r="L2" s="1" t="s">
        <v>56</v>
      </c>
    </row>
    <row r="3" spans="1:21" x14ac:dyDescent="0.3">
      <c r="A3" s="2" t="s">
        <v>670</v>
      </c>
      <c r="L3" s="1" t="s">
        <v>679</v>
      </c>
    </row>
    <row r="4" spans="1:21" x14ac:dyDescent="0.3">
      <c r="I4" s="219" t="s">
        <v>635</v>
      </c>
    </row>
    <row r="5" spans="1:21" x14ac:dyDescent="0.3">
      <c r="L5" s="1" t="s">
        <v>677</v>
      </c>
      <c r="Q5" s="1" t="s">
        <v>132</v>
      </c>
      <c r="R5" s="220">
        <f>SUM(R7:R53)</f>
        <v>1650.2900000000002</v>
      </c>
    </row>
    <row r="6" spans="1:21" x14ac:dyDescent="0.3">
      <c r="M6" s="1" t="s">
        <v>186</v>
      </c>
      <c r="N6" s="1" t="s">
        <v>134</v>
      </c>
      <c r="O6" s="1" t="s">
        <v>135</v>
      </c>
      <c r="P6" s="1" t="s">
        <v>136</v>
      </c>
      <c r="Q6" s="1" t="s">
        <v>137</v>
      </c>
      <c r="R6" s="1" t="s">
        <v>186</v>
      </c>
      <c r="T6" s="1" t="s">
        <v>138</v>
      </c>
    </row>
    <row r="7" spans="1:21" x14ac:dyDescent="0.3">
      <c r="L7" s="1" t="s">
        <v>187</v>
      </c>
      <c r="M7" s="902">
        <v>857170</v>
      </c>
      <c r="N7" s="1">
        <f>M7/10000</f>
        <v>85.716999999999999</v>
      </c>
      <c r="O7" s="1">
        <f>_xlfn.RANK.EQ(N7,N$7:N$53,0)</f>
        <v>4</v>
      </c>
      <c r="P7" s="1">
        <v>1</v>
      </c>
      <c r="Q7" s="1" t="str">
        <f>INDEX(L$7:L$53,MATCH(P7,O$7:O$53,0))</f>
        <v>東京都</v>
      </c>
      <c r="R7" s="266">
        <f>INDEX(N$7:N$53,MATCH(P7,O$7:O$53,0))</f>
        <v>677.55899999999997</v>
      </c>
      <c r="T7" s="1" t="s">
        <v>135</v>
      </c>
      <c r="U7" s="221">
        <f>O49</f>
        <v>17</v>
      </c>
    </row>
    <row r="8" spans="1:21" x14ac:dyDescent="0.3">
      <c r="L8" s="1" t="s">
        <v>188</v>
      </c>
      <c r="M8" s="902">
        <v>32930</v>
      </c>
      <c r="N8" s="1">
        <f t="shared" ref="N8:N53" si="0">M8/10000</f>
        <v>3.2930000000000001</v>
      </c>
      <c r="O8" s="1">
        <f t="shared" ref="O8:O53" si="1">_xlfn.RANK.EQ(N8,N$7:N$53,0)</f>
        <v>36</v>
      </c>
      <c r="P8" s="1">
        <v>2</v>
      </c>
      <c r="Q8" s="1" t="str">
        <f t="shared" ref="Q8:Q53" si="2">INDEX(L$7:L$53,MATCH(P8,O$7:O$53,0))</f>
        <v>大阪府</v>
      </c>
      <c r="R8" s="266">
        <f t="shared" ref="R8:R53" si="3">INDEX(N$7:N$53,MATCH(P8,O$7:O$53,0))</f>
        <v>212.96799999999999</v>
      </c>
      <c r="T8" s="1" t="s">
        <v>141</v>
      </c>
      <c r="U8" s="220">
        <f>N49</f>
        <v>10.016</v>
      </c>
    </row>
    <row r="9" spans="1:21" x14ac:dyDescent="0.3">
      <c r="L9" s="1" t="s">
        <v>189</v>
      </c>
      <c r="M9" s="902">
        <v>25640</v>
      </c>
      <c r="N9" s="1">
        <f t="shared" si="0"/>
        <v>2.5640000000000001</v>
      </c>
      <c r="O9" s="1">
        <f t="shared" si="1"/>
        <v>39</v>
      </c>
      <c r="P9" s="1">
        <v>3</v>
      </c>
      <c r="Q9" s="1" t="str">
        <f t="shared" si="2"/>
        <v>京都府</v>
      </c>
      <c r="R9" s="266">
        <f t="shared" si="3"/>
        <v>141.33099999999999</v>
      </c>
    </row>
    <row r="10" spans="1:21" x14ac:dyDescent="0.3">
      <c r="L10" s="1" t="s">
        <v>190</v>
      </c>
      <c r="M10" s="902">
        <v>65620</v>
      </c>
      <c r="N10" s="1">
        <f t="shared" si="0"/>
        <v>6.5620000000000003</v>
      </c>
      <c r="O10" s="1">
        <f t="shared" si="1"/>
        <v>22</v>
      </c>
      <c r="P10" s="1">
        <v>4</v>
      </c>
      <c r="Q10" s="1" t="str">
        <f t="shared" si="2"/>
        <v>北海道</v>
      </c>
      <c r="R10" s="266">
        <f t="shared" si="3"/>
        <v>85.716999999999999</v>
      </c>
    </row>
    <row r="11" spans="1:21" x14ac:dyDescent="0.3">
      <c r="L11" s="1" t="s">
        <v>191</v>
      </c>
      <c r="M11" s="902">
        <v>16280</v>
      </c>
      <c r="N11" s="1">
        <f t="shared" si="0"/>
        <v>1.6279999999999999</v>
      </c>
      <c r="O11" s="1">
        <f t="shared" si="1"/>
        <v>43</v>
      </c>
      <c r="P11" s="1">
        <v>5</v>
      </c>
      <c r="Q11" s="1" t="str">
        <f t="shared" si="2"/>
        <v>千葉県</v>
      </c>
      <c r="R11" s="266">
        <f t="shared" si="3"/>
        <v>85.164000000000001</v>
      </c>
    </row>
    <row r="12" spans="1:21" x14ac:dyDescent="0.3">
      <c r="L12" s="1" t="s">
        <v>192</v>
      </c>
      <c r="M12" s="902">
        <v>25900</v>
      </c>
      <c r="N12" s="1">
        <f t="shared" si="0"/>
        <v>2.59</v>
      </c>
      <c r="O12" s="1">
        <f t="shared" si="1"/>
        <v>38</v>
      </c>
      <c r="P12" s="1">
        <v>6</v>
      </c>
      <c r="Q12" s="1" t="str">
        <f t="shared" si="2"/>
        <v>福岡県</v>
      </c>
      <c r="R12" s="266">
        <f t="shared" si="3"/>
        <v>60.642000000000003</v>
      </c>
    </row>
    <row r="13" spans="1:21" x14ac:dyDescent="0.3">
      <c r="L13" s="1" t="s">
        <v>193</v>
      </c>
      <c r="M13" s="902">
        <v>38350</v>
      </c>
      <c r="N13" s="1">
        <f t="shared" si="0"/>
        <v>3.835</v>
      </c>
      <c r="O13" s="1">
        <f t="shared" si="1"/>
        <v>32</v>
      </c>
      <c r="P13" s="1">
        <v>7</v>
      </c>
      <c r="Q13" s="1" t="str">
        <f t="shared" si="2"/>
        <v>沖縄県</v>
      </c>
      <c r="R13" s="266">
        <f t="shared" si="3"/>
        <v>58.29</v>
      </c>
    </row>
    <row r="14" spans="1:21" x14ac:dyDescent="0.3">
      <c r="L14" s="1" t="s">
        <v>194</v>
      </c>
      <c r="M14" s="902">
        <v>55400</v>
      </c>
      <c r="N14" s="1">
        <f t="shared" si="0"/>
        <v>5.54</v>
      </c>
      <c r="O14" s="1">
        <f t="shared" si="1"/>
        <v>26</v>
      </c>
      <c r="P14" s="1">
        <v>8</v>
      </c>
      <c r="Q14" s="1" t="str">
        <f t="shared" si="2"/>
        <v>神奈川県</v>
      </c>
      <c r="R14" s="266">
        <f t="shared" si="3"/>
        <v>50.91</v>
      </c>
    </row>
    <row r="15" spans="1:21" x14ac:dyDescent="0.3">
      <c r="L15" s="1" t="s">
        <v>195</v>
      </c>
      <c r="M15" s="902">
        <v>65360</v>
      </c>
      <c r="N15" s="1">
        <f t="shared" si="0"/>
        <v>6.5359999999999996</v>
      </c>
      <c r="O15" s="1">
        <f t="shared" si="1"/>
        <v>23</v>
      </c>
      <c r="P15" s="1">
        <v>9</v>
      </c>
      <c r="Q15" s="1" t="str">
        <f t="shared" si="2"/>
        <v>愛知県</v>
      </c>
      <c r="R15" s="266">
        <f t="shared" si="3"/>
        <v>34.247</v>
      </c>
    </row>
    <row r="16" spans="1:21" x14ac:dyDescent="0.3">
      <c r="L16" s="1" t="s">
        <v>196</v>
      </c>
      <c r="M16" s="902">
        <v>46670</v>
      </c>
      <c r="N16" s="1">
        <f t="shared" si="0"/>
        <v>4.6669999999999998</v>
      </c>
      <c r="O16" s="1">
        <f t="shared" si="1"/>
        <v>29</v>
      </c>
      <c r="P16" s="1">
        <v>10</v>
      </c>
      <c r="Q16" s="1" t="str">
        <f t="shared" si="2"/>
        <v>長野県</v>
      </c>
      <c r="R16" s="639">
        <f t="shared" si="3"/>
        <v>17.991</v>
      </c>
    </row>
    <row r="17" spans="12:18" x14ac:dyDescent="0.3">
      <c r="L17" s="1" t="s">
        <v>197</v>
      </c>
      <c r="M17" s="902">
        <v>57100</v>
      </c>
      <c r="N17" s="1">
        <f t="shared" si="0"/>
        <v>5.71</v>
      </c>
      <c r="O17" s="1">
        <f t="shared" si="1"/>
        <v>25</v>
      </c>
      <c r="P17" s="1">
        <v>11</v>
      </c>
      <c r="Q17" s="1" t="str">
        <f t="shared" si="2"/>
        <v>静岡県</v>
      </c>
      <c r="R17" s="639">
        <f t="shared" si="3"/>
        <v>17.096</v>
      </c>
    </row>
    <row r="18" spans="12:18" x14ac:dyDescent="0.3">
      <c r="L18" s="1" t="s">
        <v>198</v>
      </c>
      <c r="M18" s="902">
        <v>851640</v>
      </c>
      <c r="N18" s="1">
        <f t="shared" si="0"/>
        <v>85.164000000000001</v>
      </c>
      <c r="O18" s="1">
        <f t="shared" si="1"/>
        <v>5</v>
      </c>
      <c r="P18" s="1">
        <v>12</v>
      </c>
      <c r="Q18" s="1" t="str">
        <f t="shared" si="2"/>
        <v>大分県</v>
      </c>
      <c r="R18" s="639">
        <f t="shared" si="3"/>
        <v>16.963000000000001</v>
      </c>
    </row>
    <row r="19" spans="12:18" x14ac:dyDescent="0.3">
      <c r="L19" s="1" t="s">
        <v>199</v>
      </c>
      <c r="M19" s="902">
        <v>6775590</v>
      </c>
      <c r="N19" s="1">
        <f t="shared" si="0"/>
        <v>677.55899999999997</v>
      </c>
      <c r="O19" s="1">
        <f t="shared" si="1"/>
        <v>1</v>
      </c>
      <c r="P19" s="1">
        <v>13</v>
      </c>
      <c r="Q19" s="1" t="str">
        <f t="shared" si="2"/>
        <v>山梨県</v>
      </c>
      <c r="R19" s="639">
        <f t="shared" si="3"/>
        <v>16.72</v>
      </c>
    </row>
    <row r="20" spans="12:18" x14ac:dyDescent="0.3">
      <c r="L20" s="1" t="s">
        <v>200</v>
      </c>
      <c r="M20" s="902">
        <v>509100</v>
      </c>
      <c r="N20" s="1">
        <f t="shared" si="0"/>
        <v>50.91</v>
      </c>
      <c r="O20" s="1">
        <f t="shared" si="1"/>
        <v>8</v>
      </c>
      <c r="P20" s="1">
        <v>14</v>
      </c>
      <c r="Q20" s="1" t="str">
        <f t="shared" si="2"/>
        <v>広島県</v>
      </c>
      <c r="R20" s="639">
        <f t="shared" si="3"/>
        <v>14.254</v>
      </c>
    </row>
    <row r="21" spans="12:18" x14ac:dyDescent="0.3">
      <c r="L21" s="1" t="s">
        <v>201</v>
      </c>
      <c r="M21" s="902">
        <v>87450</v>
      </c>
      <c r="N21" s="1">
        <f t="shared" si="0"/>
        <v>8.7449999999999992</v>
      </c>
      <c r="O21" s="1">
        <f t="shared" si="1"/>
        <v>19</v>
      </c>
      <c r="P21" s="1">
        <v>15</v>
      </c>
      <c r="Q21" s="1" t="str">
        <f t="shared" si="2"/>
        <v>兵庫県</v>
      </c>
      <c r="R21" s="639">
        <f t="shared" si="3"/>
        <v>12.565</v>
      </c>
    </row>
    <row r="22" spans="12:18" x14ac:dyDescent="0.3">
      <c r="L22" s="1" t="s">
        <v>202</v>
      </c>
      <c r="M22" s="902">
        <v>41660</v>
      </c>
      <c r="N22" s="1">
        <f t="shared" si="0"/>
        <v>4.1660000000000004</v>
      </c>
      <c r="O22" s="1">
        <f t="shared" si="1"/>
        <v>30</v>
      </c>
      <c r="P22" s="1">
        <v>16</v>
      </c>
      <c r="Q22" s="1" t="str">
        <f t="shared" si="2"/>
        <v>岐阜県</v>
      </c>
      <c r="R22" s="639">
        <f t="shared" si="3"/>
        <v>12.154</v>
      </c>
    </row>
    <row r="23" spans="12:18" x14ac:dyDescent="0.3">
      <c r="L23" s="1" t="s">
        <v>203</v>
      </c>
      <c r="M23" s="902">
        <v>87210</v>
      </c>
      <c r="N23" s="1">
        <f t="shared" si="0"/>
        <v>8.7210000000000001</v>
      </c>
      <c r="O23" s="1">
        <f t="shared" si="1"/>
        <v>20</v>
      </c>
      <c r="P23" s="1">
        <v>17</v>
      </c>
      <c r="Q23" s="1" t="str">
        <f t="shared" si="2"/>
        <v>熊本県</v>
      </c>
      <c r="R23" s="639">
        <f t="shared" si="3"/>
        <v>10.016</v>
      </c>
    </row>
    <row r="24" spans="12:18" x14ac:dyDescent="0.3">
      <c r="L24" s="1" t="s">
        <v>204</v>
      </c>
      <c r="M24" s="902">
        <v>12460</v>
      </c>
      <c r="N24" s="1">
        <f t="shared" si="0"/>
        <v>1.246</v>
      </c>
      <c r="O24" s="1">
        <f t="shared" si="1"/>
        <v>44</v>
      </c>
      <c r="P24" s="1">
        <v>18</v>
      </c>
      <c r="Q24" s="1" t="str">
        <f t="shared" si="2"/>
        <v>長崎県</v>
      </c>
      <c r="R24" s="639">
        <f t="shared" si="3"/>
        <v>9.5329999999999995</v>
      </c>
    </row>
    <row r="25" spans="12:18" x14ac:dyDescent="0.3">
      <c r="L25" s="1" t="s">
        <v>205</v>
      </c>
      <c r="M25" s="902">
        <v>167200</v>
      </c>
      <c r="N25" s="1">
        <f t="shared" si="0"/>
        <v>16.72</v>
      </c>
      <c r="O25" s="1">
        <f t="shared" si="1"/>
        <v>13</v>
      </c>
      <c r="P25" s="1">
        <v>19</v>
      </c>
      <c r="Q25" s="1" t="str">
        <f t="shared" si="2"/>
        <v>新潟県</v>
      </c>
      <c r="R25" s="639">
        <f t="shared" si="3"/>
        <v>8.7449999999999992</v>
      </c>
    </row>
    <row r="26" spans="12:18" x14ac:dyDescent="0.3">
      <c r="L26" s="1" t="s">
        <v>206</v>
      </c>
      <c r="M26" s="902">
        <v>179910</v>
      </c>
      <c r="N26" s="1">
        <f t="shared" si="0"/>
        <v>17.991</v>
      </c>
      <c r="O26" s="1">
        <f t="shared" si="1"/>
        <v>10</v>
      </c>
      <c r="P26" s="1">
        <v>20</v>
      </c>
      <c r="Q26" s="1" t="str">
        <f t="shared" si="2"/>
        <v>石川県</v>
      </c>
      <c r="R26" s="639">
        <f t="shared" si="3"/>
        <v>8.7210000000000001</v>
      </c>
    </row>
    <row r="27" spans="12:18" x14ac:dyDescent="0.3">
      <c r="L27" s="1" t="s">
        <v>207</v>
      </c>
      <c r="M27" s="902">
        <v>121540</v>
      </c>
      <c r="N27" s="1">
        <f t="shared" si="0"/>
        <v>12.154</v>
      </c>
      <c r="O27" s="1">
        <f t="shared" si="1"/>
        <v>16</v>
      </c>
      <c r="P27" s="1">
        <v>21</v>
      </c>
      <c r="Q27" s="1" t="str">
        <f t="shared" si="2"/>
        <v>和歌山県</v>
      </c>
      <c r="R27" s="639">
        <f t="shared" si="3"/>
        <v>7.38</v>
      </c>
    </row>
    <row r="28" spans="12:18" x14ac:dyDescent="0.3">
      <c r="L28" s="1" t="s">
        <v>208</v>
      </c>
      <c r="M28" s="902">
        <v>170960</v>
      </c>
      <c r="N28" s="1">
        <f t="shared" si="0"/>
        <v>17.096</v>
      </c>
      <c r="O28" s="1">
        <f t="shared" si="1"/>
        <v>11</v>
      </c>
      <c r="P28" s="1">
        <v>22</v>
      </c>
      <c r="Q28" s="1" t="str">
        <f t="shared" si="2"/>
        <v>宮城県</v>
      </c>
      <c r="R28" s="639">
        <f t="shared" si="3"/>
        <v>6.5620000000000003</v>
      </c>
    </row>
    <row r="29" spans="12:18" x14ac:dyDescent="0.3">
      <c r="L29" s="1" t="s">
        <v>209</v>
      </c>
      <c r="M29" s="902">
        <v>342470</v>
      </c>
      <c r="N29" s="1">
        <f t="shared" si="0"/>
        <v>34.247</v>
      </c>
      <c r="O29" s="1">
        <f t="shared" si="1"/>
        <v>9</v>
      </c>
      <c r="P29" s="1">
        <v>23</v>
      </c>
      <c r="Q29" s="1" t="str">
        <f t="shared" si="2"/>
        <v>栃木県</v>
      </c>
      <c r="R29" s="639">
        <f t="shared" si="3"/>
        <v>6.5359999999999996</v>
      </c>
    </row>
    <row r="30" spans="12:18" x14ac:dyDescent="0.3">
      <c r="L30" s="1" t="s">
        <v>210</v>
      </c>
      <c r="M30" s="902">
        <v>48740</v>
      </c>
      <c r="N30" s="1">
        <f t="shared" si="0"/>
        <v>4.8739999999999997</v>
      </c>
      <c r="O30" s="1">
        <f t="shared" si="1"/>
        <v>27</v>
      </c>
      <c r="P30" s="1">
        <v>24</v>
      </c>
      <c r="Q30" s="1" t="str">
        <f t="shared" si="2"/>
        <v>岡山県</v>
      </c>
      <c r="R30" s="639">
        <f t="shared" si="3"/>
        <v>5.9130000000000003</v>
      </c>
    </row>
    <row r="31" spans="12:18" x14ac:dyDescent="0.3">
      <c r="L31" s="1" t="s">
        <v>211</v>
      </c>
      <c r="M31" s="902">
        <v>41060</v>
      </c>
      <c r="N31" s="1">
        <f t="shared" si="0"/>
        <v>4.1059999999999999</v>
      </c>
      <c r="O31" s="1">
        <f t="shared" si="1"/>
        <v>31</v>
      </c>
      <c r="P31" s="1">
        <v>25</v>
      </c>
      <c r="Q31" s="1" t="str">
        <f t="shared" si="2"/>
        <v>埼玉県</v>
      </c>
      <c r="R31" s="639">
        <f t="shared" si="3"/>
        <v>5.71</v>
      </c>
    </row>
    <row r="32" spans="12:18" x14ac:dyDescent="0.3">
      <c r="L32" s="1" t="s">
        <v>212</v>
      </c>
      <c r="M32" s="902">
        <v>1413310</v>
      </c>
      <c r="N32" s="1">
        <f t="shared" si="0"/>
        <v>141.33099999999999</v>
      </c>
      <c r="O32" s="1">
        <f t="shared" si="1"/>
        <v>3</v>
      </c>
      <c r="P32" s="1">
        <v>26</v>
      </c>
      <c r="Q32" s="1" t="str">
        <f t="shared" si="2"/>
        <v>茨城県</v>
      </c>
      <c r="R32" s="639">
        <f t="shared" si="3"/>
        <v>5.54</v>
      </c>
    </row>
    <row r="33" spans="9:18" x14ac:dyDescent="0.3">
      <c r="L33" s="1" t="s">
        <v>213</v>
      </c>
      <c r="M33" s="902">
        <v>2129680</v>
      </c>
      <c r="N33" s="1">
        <f t="shared" si="0"/>
        <v>212.96799999999999</v>
      </c>
      <c r="O33" s="1">
        <f t="shared" si="1"/>
        <v>2</v>
      </c>
      <c r="P33" s="1">
        <v>27</v>
      </c>
      <c r="Q33" s="1" t="str">
        <f t="shared" si="2"/>
        <v>三重県</v>
      </c>
      <c r="R33" s="639">
        <f t="shared" si="3"/>
        <v>4.8739999999999997</v>
      </c>
    </row>
    <row r="34" spans="9:18" x14ac:dyDescent="0.3">
      <c r="L34" s="1" t="s">
        <v>214</v>
      </c>
      <c r="M34" s="902">
        <v>125650</v>
      </c>
      <c r="N34" s="1">
        <f t="shared" si="0"/>
        <v>12.565</v>
      </c>
      <c r="O34" s="1">
        <f t="shared" si="1"/>
        <v>15</v>
      </c>
      <c r="P34" s="1">
        <v>28</v>
      </c>
      <c r="Q34" s="1" t="str">
        <f t="shared" si="2"/>
        <v>山口県</v>
      </c>
      <c r="R34" s="639">
        <f t="shared" si="3"/>
        <v>4.8600000000000003</v>
      </c>
    </row>
    <row r="35" spans="9:18" x14ac:dyDescent="0.3">
      <c r="L35" s="1" t="s">
        <v>215</v>
      </c>
      <c r="M35" s="902">
        <v>31660</v>
      </c>
      <c r="N35" s="1">
        <f t="shared" si="0"/>
        <v>3.1659999999999999</v>
      </c>
      <c r="O35" s="1">
        <f t="shared" si="1"/>
        <v>37</v>
      </c>
      <c r="P35" s="1">
        <v>29</v>
      </c>
      <c r="Q35" s="1" t="str">
        <f t="shared" si="2"/>
        <v>群馬県</v>
      </c>
      <c r="R35" s="639">
        <f t="shared" si="3"/>
        <v>4.6669999999999998</v>
      </c>
    </row>
    <row r="36" spans="9:18" x14ac:dyDescent="0.3">
      <c r="L36" s="1" t="s">
        <v>216</v>
      </c>
      <c r="M36" s="902">
        <v>73800</v>
      </c>
      <c r="N36" s="1">
        <f t="shared" si="0"/>
        <v>7.38</v>
      </c>
      <c r="O36" s="1">
        <f t="shared" si="1"/>
        <v>21</v>
      </c>
      <c r="P36" s="1">
        <v>30</v>
      </c>
      <c r="Q36" s="1" t="str">
        <f t="shared" si="2"/>
        <v>富山県</v>
      </c>
      <c r="R36" s="639">
        <f t="shared" si="3"/>
        <v>4.1660000000000004</v>
      </c>
    </row>
    <row r="37" spans="9:18" x14ac:dyDescent="0.3">
      <c r="L37" s="1" t="s">
        <v>217</v>
      </c>
      <c r="M37" s="902">
        <v>12390</v>
      </c>
      <c r="N37" s="1">
        <f t="shared" si="0"/>
        <v>1.2390000000000001</v>
      </c>
      <c r="O37" s="1">
        <f t="shared" si="1"/>
        <v>45</v>
      </c>
      <c r="P37" s="1">
        <v>31</v>
      </c>
      <c r="Q37" s="1" t="str">
        <f t="shared" si="2"/>
        <v>滋賀県</v>
      </c>
      <c r="R37" s="639">
        <f t="shared" si="3"/>
        <v>4.1059999999999999</v>
      </c>
    </row>
    <row r="38" spans="9:18" x14ac:dyDescent="0.3">
      <c r="L38" s="1" t="s">
        <v>218</v>
      </c>
      <c r="M38" s="902">
        <v>10920</v>
      </c>
      <c r="N38" s="1">
        <f t="shared" si="0"/>
        <v>1.0920000000000001</v>
      </c>
      <c r="O38" s="1">
        <f t="shared" si="1"/>
        <v>46</v>
      </c>
      <c r="P38" s="1">
        <v>32</v>
      </c>
      <c r="Q38" s="1" t="str">
        <f t="shared" si="2"/>
        <v>福島県</v>
      </c>
      <c r="R38" s="639">
        <f t="shared" si="3"/>
        <v>3.835</v>
      </c>
    </row>
    <row r="39" spans="9:18" x14ac:dyDescent="0.3">
      <c r="L39" s="1" t="s">
        <v>219</v>
      </c>
      <c r="M39" s="902">
        <v>59130</v>
      </c>
      <c r="N39" s="1">
        <f t="shared" si="0"/>
        <v>5.9130000000000003</v>
      </c>
      <c r="O39" s="1">
        <f t="shared" si="1"/>
        <v>24</v>
      </c>
      <c r="P39" s="1">
        <v>33</v>
      </c>
      <c r="Q39" s="1" t="str">
        <f t="shared" si="2"/>
        <v>鹿児島県</v>
      </c>
      <c r="R39" s="639">
        <f t="shared" si="3"/>
        <v>3.8069999999999999</v>
      </c>
    </row>
    <row r="40" spans="9:18" x14ac:dyDescent="0.3">
      <c r="L40" s="1" t="s">
        <v>220</v>
      </c>
      <c r="M40" s="902">
        <v>142540</v>
      </c>
      <c r="N40" s="1">
        <f t="shared" si="0"/>
        <v>14.254</v>
      </c>
      <c r="O40" s="1">
        <f t="shared" si="1"/>
        <v>14</v>
      </c>
      <c r="P40" s="1">
        <v>34</v>
      </c>
      <c r="Q40" s="1" t="str">
        <f t="shared" si="2"/>
        <v>香川県</v>
      </c>
      <c r="R40" s="639">
        <f t="shared" si="3"/>
        <v>3.3929999999999998</v>
      </c>
    </row>
    <row r="41" spans="9:18" x14ac:dyDescent="0.3">
      <c r="L41" s="1" t="s">
        <v>221</v>
      </c>
      <c r="M41" s="902">
        <v>48600</v>
      </c>
      <c r="N41" s="1">
        <f t="shared" si="0"/>
        <v>4.8600000000000003</v>
      </c>
      <c r="O41" s="1">
        <f t="shared" si="1"/>
        <v>28</v>
      </c>
      <c r="P41" s="1">
        <v>35</v>
      </c>
      <c r="Q41" s="1" t="str">
        <f t="shared" si="2"/>
        <v>愛媛県</v>
      </c>
      <c r="R41" s="639">
        <f t="shared" si="3"/>
        <v>3.3420000000000001</v>
      </c>
    </row>
    <row r="42" spans="9:18" x14ac:dyDescent="0.3">
      <c r="L42" s="1" t="s">
        <v>222</v>
      </c>
      <c r="M42" s="902">
        <v>18140</v>
      </c>
      <c r="N42" s="1">
        <f t="shared" si="0"/>
        <v>1.8140000000000001</v>
      </c>
      <c r="O42" s="1">
        <f t="shared" si="1"/>
        <v>42</v>
      </c>
      <c r="P42" s="1">
        <v>36</v>
      </c>
      <c r="Q42" s="1" t="str">
        <f t="shared" si="2"/>
        <v>青森県</v>
      </c>
      <c r="R42" s="639">
        <f t="shared" si="3"/>
        <v>3.2930000000000001</v>
      </c>
    </row>
    <row r="43" spans="9:18" x14ac:dyDescent="0.3">
      <c r="L43" s="1" t="s">
        <v>223</v>
      </c>
      <c r="M43" s="902">
        <v>33930</v>
      </c>
      <c r="N43" s="1">
        <f t="shared" si="0"/>
        <v>3.3929999999999998</v>
      </c>
      <c r="O43" s="1">
        <f t="shared" si="1"/>
        <v>34</v>
      </c>
      <c r="P43" s="1">
        <v>37</v>
      </c>
      <c r="Q43" s="1" t="str">
        <f t="shared" si="2"/>
        <v>奈良県</v>
      </c>
      <c r="R43" s="639">
        <f t="shared" si="3"/>
        <v>3.1659999999999999</v>
      </c>
    </row>
    <row r="44" spans="9:18" x14ac:dyDescent="0.3">
      <c r="L44" s="1" t="s">
        <v>224</v>
      </c>
      <c r="M44" s="902">
        <v>33420</v>
      </c>
      <c r="N44" s="1">
        <f t="shared" si="0"/>
        <v>3.3420000000000001</v>
      </c>
      <c r="O44" s="1">
        <f t="shared" si="1"/>
        <v>35</v>
      </c>
      <c r="P44" s="1">
        <v>38</v>
      </c>
      <c r="Q44" s="1" t="str">
        <f t="shared" si="2"/>
        <v>山形県</v>
      </c>
      <c r="R44" s="639">
        <f t="shared" si="3"/>
        <v>2.59</v>
      </c>
    </row>
    <row r="45" spans="9:18" x14ac:dyDescent="0.3">
      <c r="L45" s="1" t="s">
        <v>225</v>
      </c>
      <c r="M45" s="902">
        <v>9890</v>
      </c>
      <c r="N45" s="1">
        <f t="shared" si="0"/>
        <v>0.98899999999999999</v>
      </c>
      <c r="O45" s="1">
        <f t="shared" si="1"/>
        <v>47</v>
      </c>
      <c r="P45" s="1">
        <v>39</v>
      </c>
      <c r="Q45" s="1" t="str">
        <f t="shared" si="2"/>
        <v>岩手県</v>
      </c>
      <c r="R45" s="639">
        <f t="shared" si="3"/>
        <v>2.5640000000000001</v>
      </c>
    </row>
    <row r="46" spans="9:18" x14ac:dyDescent="0.3">
      <c r="L46" s="1" t="s">
        <v>226</v>
      </c>
      <c r="M46" s="902">
        <v>606420</v>
      </c>
      <c r="N46" s="1">
        <f t="shared" si="0"/>
        <v>60.642000000000003</v>
      </c>
      <c r="O46" s="1">
        <f t="shared" si="1"/>
        <v>6</v>
      </c>
      <c r="P46" s="1">
        <v>40</v>
      </c>
      <c r="Q46" s="1" t="str">
        <f t="shared" si="2"/>
        <v>宮崎県</v>
      </c>
      <c r="R46" s="639">
        <f t="shared" si="3"/>
        <v>2.343</v>
      </c>
    </row>
    <row r="47" spans="9:18" x14ac:dyDescent="0.3">
      <c r="L47" s="1" t="s">
        <v>227</v>
      </c>
      <c r="M47" s="902">
        <v>20490</v>
      </c>
      <c r="N47" s="1">
        <f t="shared" si="0"/>
        <v>2.0489999999999999</v>
      </c>
      <c r="O47" s="1">
        <f t="shared" si="1"/>
        <v>41</v>
      </c>
      <c r="P47" s="1">
        <v>41</v>
      </c>
      <c r="Q47" s="1" t="str">
        <f t="shared" si="2"/>
        <v>佐賀県</v>
      </c>
      <c r="R47" s="639">
        <f t="shared" si="3"/>
        <v>2.0489999999999999</v>
      </c>
    </row>
    <row r="48" spans="9:18" x14ac:dyDescent="0.15">
      <c r="I48" s="233" t="s">
        <v>609</v>
      </c>
      <c r="L48" s="1" t="s">
        <v>228</v>
      </c>
      <c r="M48" s="902">
        <v>95330</v>
      </c>
      <c r="N48" s="1">
        <f t="shared" si="0"/>
        <v>9.5329999999999995</v>
      </c>
      <c r="O48" s="1">
        <f t="shared" si="1"/>
        <v>18</v>
      </c>
      <c r="P48" s="1">
        <v>42</v>
      </c>
      <c r="Q48" s="1" t="str">
        <f t="shared" si="2"/>
        <v>徳島県</v>
      </c>
      <c r="R48" s="639">
        <f t="shared" si="3"/>
        <v>1.8140000000000001</v>
      </c>
    </row>
    <row r="49" spans="12:18" x14ac:dyDescent="0.3">
      <c r="L49" s="1" t="s">
        <v>229</v>
      </c>
      <c r="M49" s="902">
        <v>100160</v>
      </c>
      <c r="N49" s="1">
        <f t="shared" si="0"/>
        <v>10.016</v>
      </c>
      <c r="O49" s="1">
        <f t="shared" si="1"/>
        <v>17</v>
      </c>
      <c r="P49" s="1">
        <v>43</v>
      </c>
      <c r="Q49" s="1" t="str">
        <f t="shared" si="2"/>
        <v>秋田県</v>
      </c>
      <c r="R49" s="639">
        <f t="shared" si="3"/>
        <v>1.6279999999999999</v>
      </c>
    </row>
    <row r="50" spans="12:18" x14ac:dyDescent="0.3">
      <c r="L50" s="1" t="s">
        <v>230</v>
      </c>
      <c r="M50" s="902">
        <v>169630</v>
      </c>
      <c r="N50" s="1">
        <f t="shared" si="0"/>
        <v>16.963000000000001</v>
      </c>
      <c r="O50" s="1">
        <f t="shared" si="1"/>
        <v>12</v>
      </c>
      <c r="P50" s="1">
        <v>44</v>
      </c>
      <c r="Q50" s="1" t="str">
        <f t="shared" si="2"/>
        <v>福井県</v>
      </c>
      <c r="R50" s="639">
        <f t="shared" si="3"/>
        <v>1.246</v>
      </c>
    </row>
    <row r="51" spans="12:18" x14ac:dyDescent="0.3">
      <c r="L51" s="1" t="s">
        <v>231</v>
      </c>
      <c r="M51" s="902">
        <v>23430</v>
      </c>
      <c r="N51" s="1">
        <f t="shared" si="0"/>
        <v>2.343</v>
      </c>
      <c r="O51" s="1">
        <f t="shared" si="1"/>
        <v>40</v>
      </c>
      <c r="P51" s="1">
        <v>45</v>
      </c>
      <c r="Q51" s="1" t="str">
        <f t="shared" si="2"/>
        <v>鳥取県</v>
      </c>
      <c r="R51" s="639">
        <f t="shared" si="3"/>
        <v>1.2390000000000001</v>
      </c>
    </row>
    <row r="52" spans="12:18" x14ac:dyDescent="0.3">
      <c r="L52" s="1" t="s">
        <v>232</v>
      </c>
      <c r="M52" s="902">
        <v>38070</v>
      </c>
      <c r="N52" s="1">
        <f t="shared" si="0"/>
        <v>3.8069999999999999</v>
      </c>
      <c r="O52" s="1">
        <f t="shared" si="1"/>
        <v>33</v>
      </c>
      <c r="P52" s="1">
        <v>46</v>
      </c>
      <c r="Q52" s="1" t="str">
        <f t="shared" si="2"/>
        <v>島根県</v>
      </c>
      <c r="R52" s="639">
        <f t="shared" si="3"/>
        <v>1.0920000000000001</v>
      </c>
    </row>
    <row r="53" spans="12:18" x14ac:dyDescent="0.3">
      <c r="L53" s="1" t="s">
        <v>233</v>
      </c>
      <c r="M53" s="902">
        <v>582900</v>
      </c>
      <c r="N53" s="1">
        <f t="shared" si="0"/>
        <v>58.29</v>
      </c>
      <c r="O53" s="1">
        <f t="shared" si="1"/>
        <v>7</v>
      </c>
      <c r="P53" s="1">
        <v>47</v>
      </c>
      <c r="Q53" s="1" t="str">
        <f t="shared" si="2"/>
        <v>高知県</v>
      </c>
      <c r="R53" s="639">
        <f t="shared" si="3"/>
        <v>0.98899999999999999</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822B1A-81B8-472F-A0F6-CAB6D31332D2}">
  <sheetPr codeName="Sheet27">
    <tabColor theme="3"/>
  </sheetPr>
  <dimension ref="A1:BW78"/>
  <sheetViews>
    <sheetView showGridLines="0" view="pageBreakPreview" zoomScale="70" zoomScaleNormal="100" zoomScaleSheetLayoutView="70" workbookViewId="0">
      <selection activeCell="M12" sqref="M12"/>
    </sheetView>
  </sheetViews>
  <sheetFormatPr defaultColWidth="9" defaultRowHeight="14" outlineLevelCol="1" x14ac:dyDescent="0.3"/>
  <cols>
    <col min="1" max="1" width="3.08203125" style="676" customWidth="1"/>
    <col min="2" max="9" width="9" style="673"/>
    <col min="10" max="11" width="3.08203125" style="673" customWidth="1"/>
    <col min="12" max="13" width="9.83203125" style="675" customWidth="1"/>
    <col min="14" max="14" width="3.08203125" style="673" customWidth="1"/>
    <col min="15" max="15" width="9.08203125" style="673" customWidth="1"/>
    <col min="16" max="21" width="8" style="675" customWidth="1"/>
    <col min="22" max="27" width="11.75" style="675" customWidth="1" outlineLevel="1"/>
    <col min="28" max="28" width="9" style="673"/>
    <col min="29" max="29" width="8.08203125" style="418" customWidth="1"/>
    <col min="30" max="35" width="6.33203125" style="418" customWidth="1"/>
    <col min="36" max="39" width="6.33203125" style="674" customWidth="1"/>
    <col min="40" max="47" width="6.33203125" style="418" customWidth="1"/>
    <col min="48" max="49" width="6.33203125" style="674" customWidth="1"/>
    <col min="50" max="52" width="8.25" style="418" customWidth="1"/>
    <col min="53" max="53" width="9" style="673"/>
    <col min="54" max="57" width="10" style="418" customWidth="1"/>
    <col min="58" max="58" width="10" style="674" customWidth="1"/>
    <col min="59" max="61" width="10" style="418" customWidth="1"/>
    <col min="62" max="62" width="10" style="674" customWidth="1"/>
    <col min="63" max="64" width="10" style="418" customWidth="1"/>
    <col min="65" max="16384" width="9" style="673"/>
  </cols>
  <sheetData>
    <row r="1" spans="1:75" x14ac:dyDescent="0.3">
      <c r="A1" s="730"/>
      <c r="V1" s="675">
        <v>1</v>
      </c>
      <c r="W1" s="675">
        <v>2</v>
      </c>
      <c r="X1" s="675">
        <v>3</v>
      </c>
      <c r="Y1" s="675">
        <v>4</v>
      </c>
      <c r="Z1" s="675">
        <v>5</v>
      </c>
    </row>
    <row r="2" spans="1:75" x14ac:dyDescent="0.3">
      <c r="O2" s="673" t="s">
        <v>56</v>
      </c>
    </row>
    <row r="3" spans="1:75" x14ac:dyDescent="0.3">
      <c r="A3" s="676" t="s">
        <v>701</v>
      </c>
      <c r="O3" s="673" t="s">
        <v>680</v>
      </c>
    </row>
    <row r="4" spans="1:75" ht="4.5" customHeight="1" x14ac:dyDescent="0.3">
      <c r="I4" s="729"/>
    </row>
    <row r="5" spans="1:75" ht="14.5" thickBot="1" x14ac:dyDescent="0.35">
      <c r="O5" s="673" t="s">
        <v>677</v>
      </c>
      <c r="AC5" s="418" t="s">
        <v>234</v>
      </c>
      <c r="BB5" s="418" t="s">
        <v>235</v>
      </c>
    </row>
    <row r="6" spans="1:75" x14ac:dyDescent="0.3">
      <c r="L6" s="675" t="s">
        <v>236</v>
      </c>
      <c r="O6" s="728" t="s">
        <v>237</v>
      </c>
      <c r="P6" s="726" t="s">
        <v>238</v>
      </c>
      <c r="Q6" s="724" t="s">
        <v>239</v>
      </c>
      <c r="R6" s="724" t="s">
        <v>240</v>
      </c>
      <c r="S6" s="724" t="s">
        <v>241</v>
      </c>
      <c r="T6" s="724" t="s">
        <v>242</v>
      </c>
      <c r="U6" s="727" t="s">
        <v>243</v>
      </c>
      <c r="V6" s="726" t="s">
        <v>238</v>
      </c>
      <c r="W6" s="724" t="s">
        <v>239</v>
      </c>
      <c r="X6" s="724" t="s">
        <v>240</v>
      </c>
      <c r="Y6" s="724" t="s">
        <v>241</v>
      </c>
      <c r="Z6" s="724" t="s">
        <v>242</v>
      </c>
      <c r="AA6" s="725" t="s">
        <v>243</v>
      </c>
      <c r="AC6" s="418" t="s">
        <v>681</v>
      </c>
      <c r="AD6" s="915" t="s">
        <v>244</v>
      </c>
      <c r="AE6" s="915" t="s">
        <v>245</v>
      </c>
      <c r="AF6" s="915" t="s">
        <v>246</v>
      </c>
      <c r="AG6" s="915" t="s">
        <v>247</v>
      </c>
      <c r="AH6" s="915" t="s">
        <v>248</v>
      </c>
      <c r="AI6" s="915" t="s">
        <v>249</v>
      </c>
      <c r="AJ6" s="916" t="s">
        <v>250</v>
      </c>
      <c r="AK6" s="917" t="s">
        <v>251</v>
      </c>
      <c r="AL6" s="917" t="s">
        <v>252</v>
      </c>
      <c r="AM6" s="917" t="s">
        <v>253</v>
      </c>
      <c r="AN6" s="918" t="s">
        <v>254</v>
      </c>
      <c r="AO6" s="919" t="s">
        <v>255</v>
      </c>
      <c r="AP6" s="920" t="s">
        <v>256</v>
      </c>
      <c r="AQ6" s="915" t="s">
        <v>257</v>
      </c>
      <c r="AR6" s="915" t="s">
        <v>258</v>
      </c>
      <c r="AS6" s="918" t="s">
        <v>259</v>
      </c>
      <c r="AT6" s="919" t="s">
        <v>260</v>
      </c>
      <c r="AU6" s="920" t="s">
        <v>261</v>
      </c>
      <c r="AV6" s="917" t="s">
        <v>262</v>
      </c>
      <c r="AW6" s="921" t="s">
        <v>263</v>
      </c>
      <c r="AX6" s="915" t="s">
        <v>429</v>
      </c>
      <c r="AY6" s="418" t="s">
        <v>604</v>
      </c>
      <c r="AZ6" s="418" t="s">
        <v>603</v>
      </c>
      <c r="BB6" s="418" t="s">
        <v>244</v>
      </c>
      <c r="BC6" s="418" t="s">
        <v>245</v>
      </c>
      <c r="BD6" s="418" t="s">
        <v>246</v>
      </c>
      <c r="BE6" s="418" t="s">
        <v>247</v>
      </c>
      <c r="BF6" s="674" t="s">
        <v>603</v>
      </c>
      <c r="BG6" s="418" t="s">
        <v>257</v>
      </c>
      <c r="BH6" s="418" t="s">
        <v>248</v>
      </c>
      <c r="BI6" s="418" t="s">
        <v>249</v>
      </c>
      <c r="BJ6" s="674" t="s">
        <v>264</v>
      </c>
      <c r="BK6" s="418" t="s">
        <v>258</v>
      </c>
      <c r="BL6" s="418" t="s">
        <v>429</v>
      </c>
      <c r="BN6" s="418" t="s">
        <v>244</v>
      </c>
      <c r="BO6" s="418" t="s">
        <v>245</v>
      </c>
      <c r="BP6" s="418" t="s">
        <v>246</v>
      </c>
      <c r="BQ6" s="418" t="s">
        <v>247</v>
      </c>
      <c r="BR6" s="674" t="s">
        <v>603</v>
      </c>
      <c r="BS6" s="418" t="s">
        <v>257</v>
      </c>
      <c r="BT6" s="418" t="s">
        <v>248</v>
      </c>
      <c r="BU6" s="418" t="s">
        <v>249</v>
      </c>
      <c r="BV6" s="674" t="s">
        <v>264</v>
      </c>
      <c r="BW6" s="418" t="s">
        <v>258</v>
      </c>
    </row>
    <row r="7" spans="1:75" x14ac:dyDescent="0.3">
      <c r="L7" s="678" t="s">
        <v>244</v>
      </c>
      <c r="M7" s="693"/>
      <c r="O7" s="726" t="s">
        <v>187</v>
      </c>
      <c r="P7" s="726" t="str">
        <f t="shared" ref="P7:P53" si="0">_xlfn.SINGLE(_xlfn.XLOOKUP(V$1,$BN7:$BW7,$BN$6:$BW$6))</f>
        <v>東南アジア</v>
      </c>
      <c r="Q7" s="724" t="str">
        <f t="shared" ref="Q7:Q53" si="1">_xlfn.SINGLE(_xlfn.XLOOKUP(W$1,$BN7:$BW7,$BN$6:$BW$6))</f>
        <v>韓国</v>
      </c>
      <c r="R7" s="724" t="str">
        <f t="shared" ref="R7:R53" si="2">_xlfn.SINGLE(_xlfn.XLOOKUP(X$1,$BN7:$BW7,$BN$6:$BW$6))</f>
        <v>香港</v>
      </c>
      <c r="S7" s="724" t="str">
        <f t="shared" ref="S7:S53" si="3">_xlfn.SINGLE(_xlfn.XLOOKUP(Y$1,$BN7:$BW7,$BN$6:$BW$6))</f>
        <v>台湾</v>
      </c>
      <c r="T7" s="725" t="str">
        <f t="shared" ref="T7:T53" si="4">_xlfn.SINGLE(_xlfn.XLOOKUP(Z$1,$BN7:$BW7,$BN$6:$BW$6))</f>
        <v>中国</v>
      </c>
      <c r="U7" s="724" t="s">
        <v>243</v>
      </c>
      <c r="V7" s="723">
        <f>LARGE($BB7:$BK7,V$1)</f>
        <v>0.28274503985648969</v>
      </c>
      <c r="W7" s="722">
        <f t="shared" ref="V7:Z16" si="5">LARGE($BB7:$BK7,W$1)</f>
        <v>0.19032653997113608</v>
      </c>
      <c r="X7" s="722">
        <f t="shared" si="5"/>
        <v>0.12222656829554497</v>
      </c>
      <c r="Y7" s="722">
        <f t="shared" si="5"/>
        <v>0.11681795497767766</v>
      </c>
      <c r="Z7" s="721">
        <f t="shared" si="5"/>
        <v>6.3999676292469748E-2</v>
      </c>
      <c r="AA7" s="720">
        <f t="shared" ref="AA7:AA53" si="6">1-SUM(V7:Z7)</f>
        <v>0.22388422060668189</v>
      </c>
      <c r="AC7" s="903">
        <v>741410</v>
      </c>
      <c r="AD7" s="903">
        <v>141110</v>
      </c>
      <c r="AE7" s="903">
        <v>47450</v>
      </c>
      <c r="AF7" s="903">
        <v>90620</v>
      </c>
      <c r="AG7" s="903">
        <v>86610</v>
      </c>
      <c r="AH7" s="903">
        <v>43080</v>
      </c>
      <c r="AI7" s="903">
        <v>4090</v>
      </c>
      <c r="AJ7" s="905">
        <v>4980</v>
      </c>
      <c r="AK7" s="904">
        <v>2920</v>
      </c>
      <c r="AL7" s="904">
        <v>2640</v>
      </c>
      <c r="AM7" s="904">
        <v>810</v>
      </c>
      <c r="AN7" s="910">
        <v>86110</v>
      </c>
      <c r="AO7" s="903">
        <v>46530</v>
      </c>
      <c r="AP7" s="911">
        <v>45840</v>
      </c>
      <c r="AQ7" s="903">
        <v>1560</v>
      </c>
      <c r="AR7" s="903">
        <v>24130</v>
      </c>
      <c r="AS7" s="910">
        <v>16190</v>
      </c>
      <c r="AT7" s="903">
        <v>4950</v>
      </c>
      <c r="AU7" s="911">
        <v>10010</v>
      </c>
      <c r="AV7" s="904">
        <v>850</v>
      </c>
      <c r="AW7" s="906">
        <v>690</v>
      </c>
      <c r="AX7" s="932">
        <f>AC7-SUM(AD7:AW7)</f>
        <v>80240</v>
      </c>
      <c r="AY7" s="696">
        <f t="shared" ref="AY7:AY53" si="7">AJ7+AK7+AL7+AM7+AV7+AW7</f>
        <v>12890</v>
      </c>
      <c r="AZ7" s="696">
        <f>AN7+AO7+AP7+AS7+AT7+AU7</f>
        <v>209630</v>
      </c>
      <c r="BB7" s="695">
        <f t="shared" ref="BB7:BL16" si="8">_xlfn.SINGLE(_xlfn.XLOOKUP(BB$6,$AD$6:$AZ$6,$AD7:$AZ7))/$AC7</f>
        <v>0.19032653997113608</v>
      </c>
      <c r="BC7" s="695">
        <f t="shared" si="8"/>
        <v>6.3999676292469748E-2</v>
      </c>
      <c r="BD7" s="695">
        <f t="shared" si="8"/>
        <v>0.12222656829554497</v>
      </c>
      <c r="BE7" s="695">
        <f t="shared" si="8"/>
        <v>0.11681795497767766</v>
      </c>
      <c r="BF7" s="695">
        <f t="shared" si="8"/>
        <v>0.28274503985648969</v>
      </c>
      <c r="BG7" s="695">
        <f t="shared" si="8"/>
        <v>2.1040989466017453E-3</v>
      </c>
      <c r="BH7" s="695">
        <f t="shared" si="8"/>
        <v>5.8105501679232813E-2</v>
      </c>
      <c r="BI7" s="695">
        <f t="shared" si="8"/>
        <v>5.5165158279494473E-3</v>
      </c>
      <c r="BJ7" s="695">
        <f t="shared" si="8"/>
        <v>1.7385791936984935E-2</v>
      </c>
      <c r="BK7" s="695">
        <f t="shared" si="8"/>
        <v>3.2546094603525713E-2</v>
      </c>
      <c r="BL7" s="695">
        <f t="shared" si="8"/>
        <v>0.10822621761238721</v>
      </c>
      <c r="BN7" s="673">
        <f>_xlfn.RANK.EQ(BB7,$BB7:$BK7)+COUNTIF($BB7:BB7,BB7)-1</f>
        <v>2</v>
      </c>
      <c r="BO7" s="673">
        <f>_xlfn.RANK.EQ(BC7,$BB7:$BK7)+COUNTIF($BB7:BC7,BC7)-1</f>
        <v>5</v>
      </c>
      <c r="BP7" s="673">
        <f>_xlfn.RANK.EQ(BD7,$BB7:$BK7)+COUNTIF($BB7:BD7,BD7)-1</f>
        <v>3</v>
      </c>
      <c r="BQ7" s="673">
        <f>_xlfn.RANK.EQ(BE7,$BB7:$BK7)+COUNTIF($BB7:BE7,BE7)-1</f>
        <v>4</v>
      </c>
      <c r="BR7" s="673">
        <f>_xlfn.RANK.EQ(BF7,$BB7:$BK7)+COUNTIF($BB7:BF7,BF7)-1</f>
        <v>1</v>
      </c>
      <c r="BS7" s="673">
        <f>_xlfn.RANK.EQ(BG7,$BB7:$BK7)+COUNTIF($BB7:BG7,BG7)-1</f>
        <v>10</v>
      </c>
      <c r="BT7" s="673">
        <f>_xlfn.RANK.EQ(BH7,$BB7:$BK7)+COUNTIF($BB7:BH7,BH7)-1</f>
        <v>6</v>
      </c>
      <c r="BU7" s="673">
        <f>_xlfn.RANK.EQ(BI7,$BB7:$BK7)+COUNTIF($BB7:BI7,BI7)-1</f>
        <v>9</v>
      </c>
      <c r="BV7" s="673">
        <f>_xlfn.RANK.EQ(BJ7,$BB7:$BK7)+COUNTIF($BB7:BJ7,BJ7)-1</f>
        <v>8</v>
      </c>
      <c r="BW7" s="673">
        <f>_xlfn.RANK.EQ(BK7,$BB7:$BK7)+COUNTIF($BB7:BK7,BK7)-1</f>
        <v>7</v>
      </c>
    </row>
    <row r="8" spans="1:75" x14ac:dyDescent="0.3">
      <c r="L8" s="678" t="s">
        <v>245</v>
      </c>
      <c r="M8" s="719"/>
      <c r="O8" s="708" t="s">
        <v>188</v>
      </c>
      <c r="P8" s="708" t="str">
        <f t="shared" si="0"/>
        <v>東南アジア</v>
      </c>
      <c r="Q8" s="675" t="str">
        <f t="shared" si="1"/>
        <v>アメリカ</v>
      </c>
      <c r="R8" s="675" t="str">
        <f t="shared" si="2"/>
        <v>台湾</v>
      </c>
      <c r="S8" s="675" t="str">
        <f t="shared" si="3"/>
        <v>香港</v>
      </c>
      <c r="T8" s="707" t="str">
        <f t="shared" si="4"/>
        <v>中国</v>
      </c>
      <c r="U8" s="675" t="s">
        <v>243</v>
      </c>
      <c r="V8" s="706">
        <f t="shared" si="5"/>
        <v>0.20716566158212132</v>
      </c>
      <c r="W8" s="705">
        <f t="shared" si="5"/>
        <v>0.18268889677190492</v>
      </c>
      <c r="X8" s="705">
        <f t="shared" si="5"/>
        <v>0.12947853848882582</v>
      </c>
      <c r="Y8" s="705">
        <f t="shared" si="5"/>
        <v>0.11954593827598439</v>
      </c>
      <c r="Z8" s="704">
        <f t="shared" si="5"/>
        <v>9.1521816246896065E-2</v>
      </c>
      <c r="AA8" s="703">
        <f t="shared" si="6"/>
        <v>0.26959914863426748</v>
      </c>
      <c r="AC8" s="903">
        <v>28190</v>
      </c>
      <c r="AD8" s="903">
        <v>950</v>
      </c>
      <c r="AE8" s="903">
        <v>2580</v>
      </c>
      <c r="AF8" s="903">
        <v>3370</v>
      </c>
      <c r="AG8" s="903">
        <v>3650</v>
      </c>
      <c r="AH8" s="903">
        <v>5150</v>
      </c>
      <c r="AI8" s="903">
        <v>250</v>
      </c>
      <c r="AJ8" s="905">
        <v>240</v>
      </c>
      <c r="AK8" s="904">
        <v>250</v>
      </c>
      <c r="AL8" s="904">
        <v>220</v>
      </c>
      <c r="AM8" s="904">
        <v>40</v>
      </c>
      <c r="AN8" s="910">
        <v>1740</v>
      </c>
      <c r="AO8" s="903">
        <v>2110</v>
      </c>
      <c r="AP8" s="911">
        <v>490</v>
      </c>
      <c r="AQ8" s="903">
        <v>220</v>
      </c>
      <c r="AR8" s="903">
        <v>880</v>
      </c>
      <c r="AS8" s="910">
        <v>260</v>
      </c>
      <c r="AT8" s="903">
        <v>880</v>
      </c>
      <c r="AU8" s="911">
        <v>360</v>
      </c>
      <c r="AV8" s="904">
        <v>70</v>
      </c>
      <c r="AW8" s="906">
        <v>60</v>
      </c>
      <c r="AX8" s="932">
        <f t="shared" ref="AX8:AX53" si="9">AC8-SUM(AD8:AW8)</f>
        <v>4420</v>
      </c>
      <c r="AY8" s="696">
        <f t="shared" si="7"/>
        <v>880</v>
      </c>
      <c r="AZ8" s="696">
        <f t="shared" ref="AZ8:AZ53" si="10">AN8+AO8+AP8+AS8+AT8+AU8</f>
        <v>5840</v>
      </c>
      <c r="BB8" s="695">
        <f t="shared" si="8"/>
        <v>3.3699893579283435E-2</v>
      </c>
      <c r="BC8" s="695">
        <f t="shared" si="8"/>
        <v>9.1521816246896065E-2</v>
      </c>
      <c r="BD8" s="695">
        <f t="shared" si="8"/>
        <v>0.11954593827598439</v>
      </c>
      <c r="BE8" s="695">
        <f t="shared" si="8"/>
        <v>0.12947853848882582</v>
      </c>
      <c r="BF8" s="695">
        <f t="shared" si="8"/>
        <v>0.20716566158212132</v>
      </c>
      <c r="BG8" s="695">
        <f t="shared" si="8"/>
        <v>7.8041858815182689E-3</v>
      </c>
      <c r="BH8" s="695">
        <f t="shared" si="8"/>
        <v>0.18268889677190492</v>
      </c>
      <c r="BI8" s="695">
        <f t="shared" si="8"/>
        <v>8.8683930471798508E-3</v>
      </c>
      <c r="BJ8" s="695">
        <f t="shared" si="8"/>
        <v>3.1216743526073076E-2</v>
      </c>
      <c r="BK8" s="695">
        <f t="shared" si="8"/>
        <v>3.1216743526073076E-2</v>
      </c>
      <c r="BL8" s="695">
        <f t="shared" si="8"/>
        <v>0.15679318907413978</v>
      </c>
      <c r="BN8" s="673">
        <f>_xlfn.RANK.EQ(BB8,$BB8:$BK8)+COUNTIF($BB8:BB8,BB8)-1</f>
        <v>6</v>
      </c>
      <c r="BO8" s="673">
        <f>_xlfn.RANK.EQ(BC8,$BB8:$BK8)+COUNTIF($BB8:BC8,BC8)-1</f>
        <v>5</v>
      </c>
      <c r="BP8" s="673">
        <f>_xlfn.RANK.EQ(BD8,$BB8:$BK8)+COUNTIF($BB8:BD8,BD8)-1</f>
        <v>4</v>
      </c>
      <c r="BQ8" s="673">
        <f>_xlfn.RANK.EQ(BE8,$BB8:$BK8)+COUNTIF($BB8:BE8,BE8)-1</f>
        <v>3</v>
      </c>
      <c r="BR8" s="673">
        <f>_xlfn.RANK.EQ(BF8,$BB8:$BK8)+COUNTIF($BB8:BF8,BF8)-1</f>
        <v>1</v>
      </c>
      <c r="BS8" s="673">
        <f>_xlfn.RANK.EQ(BG8,$BB8:$BK8)+COUNTIF($BB8:BG8,BG8)-1</f>
        <v>10</v>
      </c>
      <c r="BT8" s="673">
        <f>_xlfn.RANK.EQ(BH8,$BB8:$BK8)+COUNTIF($BB8:BH8,BH8)-1</f>
        <v>2</v>
      </c>
      <c r="BU8" s="673">
        <f>_xlfn.RANK.EQ(BI8,$BB8:$BK8)+COUNTIF($BB8:BI8,BI8)-1</f>
        <v>9</v>
      </c>
      <c r="BV8" s="673">
        <f>_xlfn.RANK.EQ(BJ8,$BB8:$BK8)+COUNTIF($BB8:BJ8,BJ8)-1</f>
        <v>7</v>
      </c>
      <c r="BW8" s="673">
        <f>_xlfn.RANK.EQ(BK8,$BB8:$BK8)+COUNTIF($BB8:BK8,BK8)-1</f>
        <v>8</v>
      </c>
    </row>
    <row r="9" spans="1:75" x14ac:dyDescent="0.3">
      <c r="L9" s="678" t="s">
        <v>247</v>
      </c>
      <c r="M9" s="718"/>
      <c r="O9" s="708" t="s">
        <v>189</v>
      </c>
      <c r="P9" s="708" t="str">
        <f t="shared" si="0"/>
        <v>東南アジア</v>
      </c>
      <c r="Q9" s="675" t="str">
        <f t="shared" si="1"/>
        <v>台湾</v>
      </c>
      <c r="R9" s="675" t="str">
        <f t="shared" si="2"/>
        <v>香港</v>
      </c>
      <c r="S9" s="675" t="str">
        <f t="shared" si="3"/>
        <v>アメリカ</v>
      </c>
      <c r="T9" s="707" t="str">
        <f t="shared" si="4"/>
        <v>中国</v>
      </c>
      <c r="U9" s="675" t="s">
        <v>243</v>
      </c>
      <c r="V9" s="706">
        <f t="shared" si="5"/>
        <v>0.23586572438162545</v>
      </c>
      <c r="W9" s="705">
        <f t="shared" si="5"/>
        <v>0.11925795053003534</v>
      </c>
      <c r="X9" s="705">
        <f t="shared" si="5"/>
        <v>0.11395759717314488</v>
      </c>
      <c r="Y9" s="705">
        <f t="shared" si="5"/>
        <v>9.4081272084805656E-2</v>
      </c>
      <c r="Z9" s="704">
        <f t="shared" si="5"/>
        <v>9.187279151943463E-2</v>
      </c>
      <c r="AA9" s="703">
        <f t="shared" si="6"/>
        <v>0.34496466431095407</v>
      </c>
      <c r="AC9" s="903">
        <v>22640</v>
      </c>
      <c r="AD9" s="903">
        <v>1030</v>
      </c>
      <c r="AE9" s="903">
        <v>2080</v>
      </c>
      <c r="AF9" s="903">
        <v>2580</v>
      </c>
      <c r="AG9" s="903">
        <v>2700</v>
      </c>
      <c r="AH9" s="903">
        <v>2130</v>
      </c>
      <c r="AI9" s="903">
        <v>150</v>
      </c>
      <c r="AJ9" s="905">
        <v>430</v>
      </c>
      <c r="AK9" s="904">
        <v>210</v>
      </c>
      <c r="AL9" s="904">
        <v>210</v>
      </c>
      <c r="AM9" s="904">
        <v>20</v>
      </c>
      <c r="AN9" s="910">
        <v>1490</v>
      </c>
      <c r="AO9" s="903">
        <v>1520</v>
      </c>
      <c r="AP9" s="911">
        <v>360</v>
      </c>
      <c r="AQ9" s="903">
        <v>190</v>
      </c>
      <c r="AR9" s="903">
        <v>600</v>
      </c>
      <c r="AS9" s="910">
        <v>460</v>
      </c>
      <c r="AT9" s="903">
        <v>1240</v>
      </c>
      <c r="AU9" s="911">
        <v>270</v>
      </c>
      <c r="AV9" s="904">
        <v>40</v>
      </c>
      <c r="AW9" s="906">
        <v>40</v>
      </c>
      <c r="AX9" s="932">
        <f t="shared" si="9"/>
        <v>4890</v>
      </c>
      <c r="AY9" s="696">
        <f t="shared" si="7"/>
        <v>950</v>
      </c>
      <c r="AZ9" s="696">
        <f t="shared" si="10"/>
        <v>5340</v>
      </c>
      <c r="BB9" s="695">
        <f t="shared" si="8"/>
        <v>4.5494699646643107E-2</v>
      </c>
      <c r="BC9" s="695">
        <f t="shared" si="8"/>
        <v>9.187279151943463E-2</v>
      </c>
      <c r="BD9" s="695">
        <f t="shared" si="8"/>
        <v>0.11395759717314488</v>
      </c>
      <c r="BE9" s="695">
        <f t="shared" si="8"/>
        <v>0.11925795053003534</v>
      </c>
      <c r="BF9" s="695">
        <f t="shared" si="8"/>
        <v>0.23586572438162545</v>
      </c>
      <c r="BG9" s="695">
        <f t="shared" si="8"/>
        <v>8.3922261484098946E-3</v>
      </c>
      <c r="BH9" s="695">
        <f t="shared" si="8"/>
        <v>9.4081272084805656E-2</v>
      </c>
      <c r="BI9" s="695">
        <f t="shared" si="8"/>
        <v>6.6254416961130744E-3</v>
      </c>
      <c r="BJ9" s="695">
        <f t="shared" si="8"/>
        <v>4.196113074204947E-2</v>
      </c>
      <c r="BK9" s="695">
        <f t="shared" si="8"/>
        <v>2.6501766784452298E-2</v>
      </c>
      <c r="BL9" s="695">
        <f t="shared" si="8"/>
        <v>0.21598939929328623</v>
      </c>
      <c r="BN9" s="673">
        <f>_xlfn.RANK.EQ(BB9,$BB9:$BK9)+COUNTIF($BB9:BB9,BB9)-1</f>
        <v>6</v>
      </c>
      <c r="BO9" s="673">
        <f>_xlfn.RANK.EQ(BC9,$BB9:$BK9)+COUNTIF($BB9:BC9,BC9)-1</f>
        <v>5</v>
      </c>
      <c r="BP9" s="673">
        <f>_xlfn.RANK.EQ(BD9,$BB9:$BK9)+COUNTIF($BB9:BD9,BD9)-1</f>
        <v>3</v>
      </c>
      <c r="BQ9" s="673">
        <f>_xlfn.RANK.EQ(BE9,$BB9:$BK9)+COUNTIF($BB9:BE9,BE9)-1</f>
        <v>2</v>
      </c>
      <c r="BR9" s="673">
        <f>_xlfn.RANK.EQ(BF9,$BB9:$BK9)+COUNTIF($BB9:BF9,BF9)-1</f>
        <v>1</v>
      </c>
      <c r="BS9" s="673">
        <f>_xlfn.RANK.EQ(BG9,$BB9:$BK9)+COUNTIF($BB9:BG9,BG9)-1</f>
        <v>9</v>
      </c>
      <c r="BT9" s="673">
        <f>_xlfn.RANK.EQ(BH9,$BB9:$BK9)+COUNTIF($BB9:BH9,BH9)-1</f>
        <v>4</v>
      </c>
      <c r="BU9" s="673">
        <f>_xlfn.RANK.EQ(BI9,$BB9:$BK9)+COUNTIF($BB9:BI9,BI9)-1</f>
        <v>10</v>
      </c>
      <c r="BV9" s="673">
        <f>_xlfn.RANK.EQ(BJ9,$BB9:$BK9)+COUNTIF($BB9:BJ9,BJ9)-1</f>
        <v>7</v>
      </c>
      <c r="BW9" s="673">
        <f>_xlfn.RANK.EQ(BK9,$BB9:$BK9)+COUNTIF($BB9:BK9,BK9)-1</f>
        <v>8</v>
      </c>
    </row>
    <row r="10" spans="1:75" x14ac:dyDescent="0.3">
      <c r="L10" s="678" t="s">
        <v>246</v>
      </c>
      <c r="M10" s="717"/>
      <c r="O10" s="708" t="s">
        <v>190</v>
      </c>
      <c r="P10" s="708" t="str">
        <f t="shared" si="0"/>
        <v>東南アジア</v>
      </c>
      <c r="Q10" s="675" t="str">
        <f t="shared" si="1"/>
        <v>アメリカ</v>
      </c>
      <c r="R10" s="675" t="str">
        <f t="shared" si="2"/>
        <v>台湾</v>
      </c>
      <c r="S10" s="675" t="str">
        <f t="shared" si="3"/>
        <v>中国</v>
      </c>
      <c r="T10" s="707" t="str">
        <f t="shared" si="4"/>
        <v>欧州</v>
      </c>
      <c r="U10" s="675" t="s">
        <v>243</v>
      </c>
      <c r="V10" s="706">
        <f t="shared" si="5"/>
        <v>0.25202976995940463</v>
      </c>
      <c r="W10" s="705">
        <f t="shared" si="5"/>
        <v>0.14445196211096076</v>
      </c>
      <c r="X10" s="705">
        <f t="shared" si="5"/>
        <v>8.7449255751014879E-2</v>
      </c>
      <c r="Y10" s="705">
        <f t="shared" si="5"/>
        <v>8.4912043301759138E-2</v>
      </c>
      <c r="Z10" s="704">
        <f t="shared" si="5"/>
        <v>6.9350473612990529E-2</v>
      </c>
      <c r="AA10" s="703">
        <f t="shared" si="6"/>
        <v>0.3618064952638701</v>
      </c>
      <c r="AC10" s="903">
        <v>59120</v>
      </c>
      <c r="AD10" s="903">
        <v>2790</v>
      </c>
      <c r="AE10" s="903">
        <v>5020</v>
      </c>
      <c r="AF10" s="903">
        <v>3640</v>
      </c>
      <c r="AG10" s="903">
        <v>5170</v>
      </c>
      <c r="AH10" s="903">
        <v>8540</v>
      </c>
      <c r="AI10" s="903">
        <v>420</v>
      </c>
      <c r="AJ10" s="905">
        <v>1130</v>
      </c>
      <c r="AK10" s="904">
        <v>890</v>
      </c>
      <c r="AL10" s="904">
        <v>1010</v>
      </c>
      <c r="AM10" s="904">
        <v>290</v>
      </c>
      <c r="AN10" s="910">
        <v>2280</v>
      </c>
      <c r="AO10" s="903">
        <v>6210</v>
      </c>
      <c r="AP10" s="911">
        <v>2130</v>
      </c>
      <c r="AQ10" s="903">
        <v>1190</v>
      </c>
      <c r="AR10" s="903">
        <v>1400</v>
      </c>
      <c r="AS10" s="910">
        <v>1430</v>
      </c>
      <c r="AT10" s="903">
        <v>2410</v>
      </c>
      <c r="AU10" s="911">
        <v>440</v>
      </c>
      <c r="AV10" s="904">
        <v>470</v>
      </c>
      <c r="AW10" s="906">
        <v>310</v>
      </c>
      <c r="AX10" s="932">
        <f t="shared" si="9"/>
        <v>11950</v>
      </c>
      <c r="AY10" s="696">
        <f t="shared" si="7"/>
        <v>4100</v>
      </c>
      <c r="AZ10" s="696">
        <f t="shared" si="10"/>
        <v>14900</v>
      </c>
      <c r="BB10" s="695">
        <f t="shared" si="8"/>
        <v>4.7192151556156969E-2</v>
      </c>
      <c r="BC10" s="695">
        <f t="shared" si="8"/>
        <v>8.4912043301759138E-2</v>
      </c>
      <c r="BD10" s="695">
        <f t="shared" si="8"/>
        <v>6.1569688768606225E-2</v>
      </c>
      <c r="BE10" s="695">
        <f t="shared" si="8"/>
        <v>8.7449255751014879E-2</v>
      </c>
      <c r="BF10" s="695">
        <f t="shared" si="8"/>
        <v>0.25202976995940463</v>
      </c>
      <c r="BG10" s="695">
        <f t="shared" si="8"/>
        <v>2.0128552097428958E-2</v>
      </c>
      <c r="BH10" s="695">
        <f t="shared" si="8"/>
        <v>0.14445196211096076</v>
      </c>
      <c r="BI10" s="695">
        <f t="shared" si="8"/>
        <v>7.104194857916103E-3</v>
      </c>
      <c r="BJ10" s="695">
        <f t="shared" si="8"/>
        <v>6.9350473612990529E-2</v>
      </c>
      <c r="BK10" s="695">
        <f t="shared" si="8"/>
        <v>2.3680649526387008E-2</v>
      </c>
      <c r="BL10" s="695">
        <f t="shared" si="8"/>
        <v>0.20213125845737484</v>
      </c>
      <c r="BN10" s="673">
        <f>_xlfn.RANK.EQ(BB10,$BB10:$BK10)+COUNTIF($BB10:BB10,BB10)-1</f>
        <v>7</v>
      </c>
      <c r="BO10" s="673">
        <f>_xlfn.RANK.EQ(BC10,$BB10:$BK10)+COUNTIF($BB10:BC10,BC10)-1</f>
        <v>4</v>
      </c>
      <c r="BP10" s="673">
        <f>_xlfn.RANK.EQ(BD10,$BB10:$BK10)+COUNTIF($BB10:BD10,BD10)-1</f>
        <v>6</v>
      </c>
      <c r="BQ10" s="673">
        <f>_xlfn.RANK.EQ(BE10,$BB10:$BK10)+COUNTIF($BB10:BE10,BE10)-1</f>
        <v>3</v>
      </c>
      <c r="BR10" s="673">
        <f>_xlfn.RANK.EQ(BF10,$BB10:$BK10)+COUNTIF($BB10:BF10,BF10)-1</f>
        <v>1</v>
      </c>
      <c r="BS10" s="673">
        <f>_xlfn.RANK.EQ(BG10,$BB10:$BK10)+COUNTIF($BB10:BG10,BG10)-1</f>
        <v>9</v>
      </c>
      <c r="BT10" s="673">
        <f>_xlfn.RANK.EQ(BH10,$BB10:$BK10)+COUNTIF($BB10:BH10,BH10)-1</f>
        <v>2</v>
      </c>
      <c r="BU10" s="673">
        <f>_xlfn.RANK.EQ(BI10,$BB10:$BK10)+COUNTIF($BB10:BI10,BI10)-1</f>
        <v>10</v>
      </c>
      <c r="BV10" s="673">
        <f>_xlfn.RANK.EQ(BJ10,$BB10:$BK10)+COUNTIF($BB10:BJ10,BJ10)-1</f>
        <v>5</v>
      </c>
      <c r="BW10" s="673">
        <f>_xlfn.RANK.EQ(BK10,$BB10:$BK10)+COUNTIF($BB10:BK10,BK10)-1</f>
        <v>8</v>
      </c>
    </row>
    <row r="11" spans="1:75" x14ac:dyDescent="0.3">
      <c r="L11" s="678" t="s">
        <v>603</v>
      </c>
      <c r="M11" s="683"/>
      <c r="O11" s="708" t="s">
        <v>191</v>
      </c>
      <c r="P11" s="708" t="str">
        <f t="shared" si="0"/>
        <v>東南アジア</v>
      </c>
      <c r="Q11" s="675" t="str">
        <f t="shared" si="1"/>
        <v>欧州</v>
      </c>
      <c r="R11" s="675" t="str">
        <f t="shared" si="2"/>
        <v>中国</v>
      </c>
      <c r="S11" s="675" t="str">
        <f t="shared" si="3"/>
        <v>アメリカ</v>
      </c>
      <c r="T11" s="707" t="str">
        <f t="shared" si="4"/>
        <v>香港</v>
      </c>
      <c r="U11" s="675" t="s">
        <v>243</v>
      </c>
      <c r="V11" s="706">
        <f t="shared" si="5"/>
        <v>0.14126712328767124</v>
      </c>
      <c r="W11" s="705">
        <f t="shared" si="5"/>
        <v>0.1172945205479452</v>
      </c>
      <c r="X11" s="705">
        <f t="shared" si="5"/>
        <v>0.10873287671232877</v>
      </c>
      <c r="Y11" s="705">
        <f t="shared" si="5"/>
        <v>8.2191780821917804E-2</v>
      </c>
      <c r="Z11" s="704">
        <f t="shared" si="5"/>
        <v>7.2773972602739725E-2</v>
      </c>
      <c r="AA11" s="703">
        <f t="shared" si="6"/>
        <v>0.47773972602739723</v>
      </c>
      <c r="AC11" s="903">
        <v>11680</v>
      </c>
      <c r="AD11" s="903">
        <v>840</v>
      </c>
      <c r="AE11" s="903">
        <v>1270</v>
      </c>
      <c r="AF11" s="903">
        <v>850</v>
      </c>
      <c r="AG11" s="903">
        <v>770</v>
      </c>
      <c r="AH11" s="903">
        <v>960</v>
      </c>
      <c r="AI11" s="903">
        <v>140</v>
      </c>
      <c r="AJ11" s="905">
        <v>1050</v>
      </c>
      <c r="AK11" s="904">
        <v>130</v>
      </c>
      <c r="AL11" s="904">
        <v>150</v>
      </c>
      <c r="AM11" s="904">
        <v>10</v>
      </c>
      <c r="AN11" s="910">
        <v>440</v>
      </c>
      <c r="AO11" s="903">
        <v>710</v>
      </c>
      <c r="AP11" s="911">
        <v>270</v>
      </c>
      <c r="AQ11" s="903">
        <v>40</v>
      </c>
      <c r="AR11" s="903">
        <v>290</v>
      </c>
      <c r="AS11" s="910">
        <v>50</v>
      </c>
      <c r="AT11" s="903">
        <v>80</v>
      </c>
      <c r="AU11" s="911">
        <v>100</v>
      </c>
      <c r="AV11" s="904">
        <v>10</v>
      </c>
      <c r="AW11" s="906">
        <v>20</v>
      </c>
      <c r="AX11" s="932">
        <f t="shared" si="9"/>
        <v>3500</v>
      </c>
      <c r="AY11" s="696">
        <f t="shared" si="7"/>
        <v>1370</v>
      </c>
      <c r="AZ11" s="696">
        <f t="shared" si="10"/>
        <v>1650</v>
      </c>
      <c r="BB11" s="695">
        <f t="shared" si="8"/>
        <v>7.1917808219178078E-2</v>
      </c>
      <c r="BC11" s="695">
        <f t="shared" si="8"/>
        <v>0.10873287671232877</v>
      </c>
      <c r="BD11" s="695">
        <f t="shared" si="8"/>
        <v>7.2773972602739725E-2</v>
      </c>
      <c r="BE11" s="695">
        <f t="shared" si="8"/>
        <v>6.5924657534246575E-2</v>
      </c>
      <c r="BF11" s="695">
        <f t="shared" si="8"/>
        <v>0.14126712328767124</v>
      </c>
      <c r="BG11" s="695">
        <f t="shared" si="8"/>
        <v>3.4246575342465752E-3</v>
      </c>
      <c r="BH11" s="695">
        <f t="shared" si="8"/>
        <v>8.2191780821917804E-2</v>
      </c>
      <c r="BI11" s="695">
        <f t="shared" si="8"/>
        <v>1.1986301369863013E-2</v>
      </c>
      <c r="BJ11" s="695">
        <f t="shared" si="8"/>
        <v>0.1172945205479452</v>
      </c>
      <c r="BK11" s="695">
        <f t="shared" si="8"/>
        <v>2.482876712328767E-2</v>
      </c>
      <c r="BL11" s="695">
        <f t="shared" si="8"/>
        <v>0.29965753424657532</v>
      </c>
      <c r="BN11" s="673">
        <f>_xlfn.RANK.EQ(BB11,$BB11:$BK11)+COUNTIF($BB11:BB11,BB11)-1</f>
        <v>6</v>
      </c>
      <c r="BO11" s="673">
        <f>_xlfn.RANK.EQ(BC11,$BB11:$BK11)+COUNTIF($BB11:BC11,BC11)-1</f>
        <v>3</v>
      </c>
      <c r="BP11" s="673">
        <f>_xlfn.RANK.EQ(BD11,$BB11:$BK11)+COUNTIF($BB11:BD11,BD11)-1</f>
        <v>5</v>
      </c>
      <c r="BQ11" s="673">
        <f>_xlfn.RANK.EQ(BE11,$BB11:$BK11)+COUNTIF($BB11:BE11,BE11)-1</f>
        <v>7</v>
      </c>
      <c r="BR11" s="673">
        <f>_xlfn.RANK.EQ(BF11,$BB11:$BK11)+COUNTIF($BB11:BF11,BF11)-1</f>
        <v>1</v>
      </c>
      <c r="BS11" s="673">
        <f>_xlfn.RANK.EQ(BG11,$BB11:$BK11)+COUNTIF($BB11:BG11,BG11)-1</f>
        <v>10</v>
      </c>
      <c r="BT11" s="673">
        <f>_xlfn.RANK.EQ(BH11,$BB11:$BK11)+COUNTIF($BB11:BH11,BH11)-1</f>
        <v>4</v>
      </c>
      <c r="BU11" s="673">
        <f>_xlfn.RANK.EQ(BI11,$BB11:$BK11)+COUNTIF($BB11:BI11,BI11)-1</f>
        <v>9</v>
      </c>
      <c r="BV11" s="673">
        <f>_xlfn.RANK.EQ(BJ11,$BB11:$BK11)+COUNTIF($BB11:BJ11,BJ11)-1</f>
        <v>2</v>
      </c>
      <c r="BW11" s="673">
        <f>_xlfn.RANK.EQ(BK11,$BB11:$BK11)+COUNTIF($BB11:BK11,BK11)-1</f>
        <v>8</v>
      </c>
    </row>
    <row r="12" spans="1:75" x14ac:dyDescent="0.3">
      <c r="L12" s="678" t="s">
        <v>265</v>
      </c>
      <c r="M12" s="681"/>
      <c r="O12" s="708" t="s">
        <v>192</v>
      </c>
      <c r="P12" s="708" t="str">
        <f t="shared" si="0"/>
        <v>東南アジア</v>
      </c>
      <c r="Q12" s="675" t="str">
        <f t="shared" si="1"/>
        <v>中国</v>
      </c>
      <c r="R12" s="675" t="str">
        <f t="shared" si="2"/>
        <v>香港</v>
      </c>
      <c r="S12" s="675" t="str">
        <f t="shared" si="3"/>
        <v>台湾</v>
      </c>
      <c r="T12" s="707" t="str">
        <f t="shared" si="4"/>
        <v>韓国</v>
      </c>
      <c r="U12" s="675" t="s">
        <v>243</v>
      </c>
      <c r="V12" s="706">
        <f t="shared" si="5"/>
        <v>0.23604757548032937</v>
      </c>
      <c r="W12" s="705">
        <f t="shared" si="5"/>
        <v>0.14272644098810613</v>
      </c>
      <c r="X12" s="705">
        <f t="shared" si="5"/>
        <v>9.835315645013723E-2</v>
      </c>
      <c r="Y12" s="705">
        <f t="shared" si="5"/>
        <v>9.7895699908508688E-2</v>
      </c>
      <c r="Z12" s="704">
        <f t="shared" si="5"/>
        <v>6.7703568161024699E-2</v>
      </c>
      <c r="AA12" s="703">
        <f t="shared" si="6"/>
        <v>0.35727355901189384</v>
      </c>
      <c r="AC12" s="903">
        <v>21860</v>
      </c>
      <c r="AD12" s="903">
        <v>1480</v>
      </c>
      <c r="AE12" s="903">
        <v>3120</v>
      </c>
      <c r="AF12" s="903">
        <v>2150</v>
      </c>
      <c r="AG12" s="903">
        <v>2140</v>
      </c>
      <c r="AH12" s="903">
        <v>1300</v>
      </c>
      <c r="AI12" s="903">
        <v>230</v>
      </c>
      <c r="AJ12" s="905">
        <v>490</v>
      </c>
      <c r="AK12" s="904">
        <v>370</v>
      </c>
      <c r="AL12" s="904">
        <v>140</v>
      </c>
      <c r="AM12" s="904">
        <v>50</v>
      </c>
      <c r="AN12" s="910">
        <v>1100</v>
      </c>
      <c r="AO12" s="903">
        <v>1530</v>
      </c>
      <c r="AP12" s="911">
        <v>550</v>
      </c>
      <c r="AQ12" s="903">
        <v>210</v>
      </c>
      <c r="AR12" s="903">
        <v>450</v>
      </c>
      <c r="AS12" s="910">
        <v>560</v>
      </c>
      <c r="AT12" s="903">
        <v>1010</v>
      </c>
      <c r="AU12" s="911">
        <v>410</v>
      </c>
      <c r="AV12" s="904">
        <v>150</v>
      </c>
      <c r="AW12" s="906">
        <v>130</v>
      </c>
      <c r="AX12" s="932">
        <f t="shared" si="9"/>
        <v>4290</v>
      </c>
      <c r="AY12" s="696">
        <f t="shared" si="7"/>
        <v>1330</v>
      </c>
      <c r="AZ12" s="696">
        <f t="shared" si="10"/>
        <v>5160</v>
      </c>
      <c r="BB12" s="695">
        <f t="shared" si="8"/>
        <v>6.7703568161024699E-2</v>
      </c>
      <c r="BC12" s="695">
        <f t="shared" si="8"/>
        <v>0.14272644098810613</v>
      </c>
      <c r="BD12" s="695">
        <f t="shared" si="8"/>
        <v>9.835315645013723E-2</v>
      </c>
      <c r="BE12" s="695">
        <f t="shared" si="8"/>
        <v>9.7895699908508688E-2</v>
      </c>
      <c r="BF12" s="695">
        <f t="shared" si="8"/>
        <v>0.23604757548032937</v>
      </c>
      <c r="BG12" s="695">
        <f t="shared" si="8"/>
        <v>9.6065873741994507E-3</v>
      </c>
      <c r="BH12" s="695">
        <f t="shared" si="8"/>
        <v>5.9469350411710885E-2</v>
      </c>
      <c r="BI12" s="695">
        <f t="shared" si="8"/>
        <v>1.0521500457456541E-2</v>
      </c>
      <c r="BJ12" s="695">
        <f t="shared" si="8"/>
        <v>6.0841720036596526E-2</v>
      </c>
      <c r="BK12" s="695">
        <f t="shared" si="8"/>
        <v>2.0585544373284539E-2</v>
      </c>
      <c r="BL12" s="695">
        <f t="shared" si="8"/>
        <v>0.19624885635864592</v>
      </c>
      <c r="BN12" s="673">
        <f>_xlfn.RANK.EQ(BB12,$BB12:$BK12)+COUNTIF($BB12:BB12,BB12)-1</f>
        <v>5</v>
      </c>
      <c r="BO12" s="673">
        <f>_xlfn.RANK.EQ(BC12,$BB12:$BK12)+COUNTIF($BB12:BC12,BC12)-1</f>
        <v>2</v>
      </c>
      <c r="BP12" s="673">
        <f>_xlfn.RANK.EQ(BD12,$BB12:$BK12)+COUNTIF($BB12:BD12,BD12)-1</f>
        <v>3</v>
      </c>
      <c r="BQ12" s="673">
        <f>_xlfn.RANK.EQ(BE12,$BB12:$BK12)+COUNTIF($BB12:BE12,BE12)-1</f>
        <v>4</v>
      </c>
      <c r="BR12" s="673">
        <f>_xlfn.RANK.EQ(BF12,$BB12:$BK12)+COUNTIF($BB12:BF12,BF12)-1</f>
        <v>1</v>
      </c>
      <c r="BS12" s="673">
        <f>_xlfn.RANK.EQ(BG12,$BB12:$BK12)+COUNTIF($BB12:BG12,BG12)-1</f>
        <v>10</v>
      </c>
      <c r="BT12" s="673">
        <f>_xlfn.RANK.EQ(BH12,$BB12:$BK12)+COUNTIF($BB12:BH12,BH12)-1</f>
        <v>7</v>
      </c>
      <c r="BU12" s="673">
        <f>_xlfn.RANK.EQ(BI12,$BB12:$BK12)+COUNTIF($BB12:BI12,BI12)-1</f>
        <v>9</v>
      </c>
      <c r="BV12" s="673">
        <f>_xlfn.RANK.EQ(BJ12,$BB12:$BK12)+COUNTIF($BB12:BJ12,BJ12)-1</f>
        <v>6</v>
      </c>
      <c r="BW12" s="673">
        <f>_xlfn.RANK.EQ(BK12,$BB12:$BK12)+COUNTIF($BB12:BK12,BK12)-1</f>
        <v>8</v>
      </c>
    </row>
    <row r="13" spans="1:75" x14ac:dyDescent="0.3">
      <c r="L13" s="678" t="s">
        <v>248</v>
      </c>
      <c r="M13" s="688"/>
      <c r="O13" s="708" t="s">
        <v>193</v>
      </c>
      <c r="P13" s="708" t="str">
        <f t="shared" si="0"/>
        <v>東南アジア</v>
      </c>
      <c r="Q13" s="675" t="str">
        <f t="shared" si="1"/>
        <v>欧州</v>
      </c>
      <c r="R13" s="675" t="str">
        <f t="shared" si="2"/>
        <v>アメリカ</v>
      </c>
      <c r="S13" s="675" t="str">
        <f t="shared" si="3"/>
        <v>中国</v>
      </c>
      <c r="T13" s="707" t="str">
        <f t="shared" si="4"/>
        <v>台湾</v>
      </c>
      <c r="U13" s="675" t="s">
        <v>243</v>
      </c>
      <c r="V13" s="706">
        <f t="shared" si="5"/>
        <v>0.28109854604200324</v>
      </c>
      <c r="W13" s="705">
        <f t="shared" si="5"/>
        <v>9.4668820678513732E-2</v>
      </c>
      <c r="X13" s="705">
        <f t="shared" si="5"/>
        <v>7.2051696284329558E-2</v>
      </c>
      <c r="Y13" s="705">
        <f t="shared" si="5"/>
        <v>7.1082390953150248E-2</v>
      </c>
      <c r="Z13" s="704">
        <f t="shared" si="5"/>
        <v>6.7851373182552507E-2</v>
      </c>
      <c r="AA13" s="703">
        <f t="shared" si="6"/>
        <v>0.41324717285945067</v>
      </c>
      <c r="AC13" s="903">
        <v>30950</v>
      </c>
      <c r="AD13" s="903">
        <v>1110</v>
      </c>
      <c r="AE13" s="903">
        <v>2200</v>
      </c>
      <c r="AF13" s="903">
        <v>640</v>
      </c>
      <c r="AG13" s="903">
        <v>2100</v>
      </c>
      <c r="AH13" s="903">
        <v>2230</v>
      </c>
      <c r="AI13" s="903">
        <v>220</v>
      </c>
      <c r="AJ13" s="905">
        <v>280</v>
      </c>
      <c r="AK13" s="904">
        <v>1200</v>
      </c>
      <c r="AL13" s="904">
        <v>580</v>
      </c>
      <c r="AM13" s="904">
        <v>210</v>
      </c>
      <c r="AN13" s="910">
        <v>770</v>
      </c>
      <c r="AO13" s="903">
        <v>4870</v>
      </c>
      <c r="AP13" s="911">
        <v>490</v>
      </c>
      <c r="AQ13" s="903">
        <v>870</v>
      </c>
      <c r="AR13" s="903">
        <v>330</v>
      </c>
      <c r="AS13" s="910">
        <v>650</v>
      </c>
      <c r="AT13" s="903">
        <v>1640</v>
      </c>
      <c r="AU13" s="911">
        <v>280</v>
      </c>
      <c r="AV13" s="904">
        <v>440</v>
      </c>
      <c r="AW13" s="906">
        <v>220</v>
      </c>
      <c r="AX13" s="932">
        <f t="shared" si="9"/>
        <v>9620</v>
      </c>
      <c r="AY13" s="696">
        <f t="shared" si="7"/>
        <v>2930</v>
      </c>
      <c r="AZ13" s="696">
        <f t="shared" si="10"/>
        <v>8700</v>
      </c>
      <c r="BB13" s="695">
        <f t="shared" si="8"/>
        <v>3.5864297253634894E-2</v>
      </c>
      <c r="BC13" s="695">
        <f t="shared" si="8"/>
        <v>7.1082390953150248E-2</v>
      </c>
      <c r="BD13" s="695">
        <f t="shared" si="8"/>
        <v>2.0678513731825526E-2</v>
      </c>
      <c r="BE13" s="695">
        <f t="shared" si="8"/>
        <v>6.7851373182552507E-2</v>
      </c>
      <c r="BF13" s="695">
        <f t="shared" si="8"/>
        <v>0.28109854604200324</v>
      </c>
      <c r="BG13" s="695">
        <f t="shared" si="8"/>
        <v>2.8109854604200322E-2</v>
      </c>
      <c r="BH13" s="695">
        <f t="shared" si="8"/>
        <v>7.2051696284329558E-2</v>
      </c>
      <c r="BI13" s="695">
        <f t="shared" si="8"/>
        <v>7.1082390953150238E-3</v>
      </c>
      <c r="BJ13" s="695">
        <f t="shared" si="8"/>
        <v>9.4668820678513732E-2</v>
      </c>
      <c r="BK13" s="695">
        <f t="shared" si="8"/>
        <v>1.0662358642972537E-2</v>
      </c>
      <c r="BL13" s="695">
        <f t="shared" si="8"/>
        <v>0.31082390953150241</v>
      </c>
      <c r="BN13" s="673">
        <f>_xlfn.RANK.EQ(BB13,$BB13:$BK13)+COUNTIF($BB13:BB13,BB13)-1</f>
        <v>6</v>
      </c>
      <c r="BO13" s="673">
        <f>_xlfn.RANK.EQ(BC13,$BB13:$BK13)+COUNTIF($BB13:BC13,BC13)-1</f>
        <v>4</v>
      </c>
      <c r="BP13" s="673">
        <f>_xlfn.RANK.EQ(BD13,$BB13:$BK13)+COUNTIF($BB13:BD13,BD13)-1</f>
        <v>8</v>
      </c>
      <c r="BQ13" s="673">
        <f>_xlfn.RANK.EQ(BE13,$BB13:$BK13)+COUNTIF($BB13:BE13,BE13)-1</f>
        <v>5</v>
      </c>
      <c r="BR13" s="673">
        <f>_xlfn.RANK.EQ(BF13,$BB13:$BK13)+COUNTIF($BB13:BF13,BF13)-1</f>
        <v>1</v>
      </c>
      <c r="BS13" s="673">
        <f>_xlfn.RANK.EQ(BG13,$BB13:$BK13)+COUNTIF($BB13:BG13,BG13)-1</f>
        <v>7</v>
      </c>
      <c r="BT13" s="673">
        <f>_xlfn.RANK.EQ(BH13,$BB13:$BK13)+COUNTIF($BB13:BH13,BH13)-1</f>
        <v>3</v>
      </c>
      <c r="BU13" s="673">
        <f>_xlfn.RANK.EQ(BI13,$BB13:$BK13)+COUNTIF($BB13:BI13,BI13)-1</f>
        <v>10</v>
      </c>
      <c r="BV13" s="673">
        <f>_xlfn.RANK.EQ(BJ13,$BB13:$BK13)+COUNTIF($BB13:BJ13,BJ13)-1</f>
        <v>2</v>
      </c>
      <c r="BW13" s="673">
        <f>_xlfn.RANK.EQ(BK13,$BB13:$BK13)+COUNTIF($BB13:BK13,BK13)-1</f>
        <v>9</v>
      </c>
    </row>
    <row r="14" spans="1:75" x14ac:dyDescent="0.3">
      <c r="L14" s="678" t="s">
        <v>415</v>
      </c>
      <c r="M14" s="679"/>
      <c r="O14" s="708" t="s">
        <v>194</v>
      </c>
      <c r="P14" s="708" t="str">
        <f t="shared" si="0"/>
        <v>東南アジア</v>
      </c>
      <c r="Q14" s="675" t="str">
        <f t="shared" si="1"/>
        <v>欧州</v>
      </c>
      <c r="R14" s="675" t="str">
        <f t="shared" si="2"/>
        <v>アメリカ</v>
      </c>
      <c r="S14" s="675" t="str">
        <f t="shared" si="3"/>
        <v>台湾</v>
      </c>
      <c r="T14" s="707" t="str">
        <f t="shared" si="4"/>
        <v>インド</v>
      </c>
      <c r="U14" s="675" t="s">
        <v>243</v>
      </c>
      <c r="V14" s="706">
        <f t="shared" si="5"/>
        <v>0.15542995559144127</v>
      </c>
      <c r="W14" s="705">
        <f t="shared" si="5"/>
        <v>0.13383124747678643</v>
      </c>
      <c r="X14" s="705">
        <f t="shared" si="5"/>
        <v>0.11384739604360113</v>
      </c>
      <c r="Y14" s="705">
        <f t="shared" si="5"/>
        <v>8.3770690351231331E-2</v>
      </c>
      <c r="Z14" s="704">
        <f t="shared" si="5"/>
        <v>7.0851836899475176E-2</v>
      </c>
      <c r="AA14" s="703">
        <f t="shared" si="6"/>
        <v>0.4422688736374647</v>
      </c>
      <c r="AC14" s="903">
        <v>49540</v>
      </c>
      <c r="AD14" s="903">
        <v>3090</v>
      </c>
      <c r="AE14" s="903">
        <v>2460</v>
      </c>
      <c r="AF14" s="903">
        <v>640</v>
      </c>
      <c r="AG14" s="903">
        <v>4150</v>
      </c>
      <c r="AH14" s="903">
        <v>5640</v>
      </c>
      <c r="AI14" s="903">
        <v>330</v>
      </c>
      <c r="AJ14" s="905">
        <v>850</v>
      </c>
      <c r="AK14" s="904">
        <v>2450</v>
      </c>
      <c r="AL14" s="904">
        <v>530</v>
      </c>
      <c r="AM14" s="904">
        <v>60</v>
      </c>
      <c r="AN14" s="910">
        <v>520</v>
      </c>
      <c r="AO14" s="903">
        <v>1690</v>
      </c>
      <c r="AP14" s="911">
        <v>430</v>
      </c>
      <c r="AQ14" s="903">
        <v>3510</v>
      </c>
      <c r="AR14" s="903">
        <v>750</v>
      </c>
      <c r="AS14" s="910">
        <v>1900</v>
      </c>
      <c r="AT14" s="903">
        <v>1770</v>
      </c>
      <c r="AU14" s="911">
        <v>1390</v>
      </c>
      <c r="AV14" s="904">
        <v>1460</v>
      </c>
      <c r="AW14" s="906">
        <v>1280</v>
      </c>
      <c r="AX14" s="932">
        <f t="shared" si="9"/>
        <v>14640</v>
      </c>
      <c r="AY14" s="696">
        <f t="shared" si="7"/>
        <v>6630</v>
      </c>
      <c r="AZ14" s="696">
        <f t="shared" si="10"/>
        <v>7700</v>
      </c>
      <c r="BB14" s="695">
        <f t="shared" si="8"/>
        <v>6.2373839321760195E-2</v>
      </c>
      <c r="BC14" s="695">
        <f t="shared" si="8"/>
        <v>4.9656842955187727E-2</v>
      </c>
      <c r="BD14" s="695">
        <f t="shared" si="8"/>
        <v>1.2918853451756156E-2</v>
      </c>
      <c r="BE14" s="695">
        <f t="shared" si="8"/>
        <v>8.3770690351231331E-2</v>
      </c>
      <c r="BF14" s="695">
        <f t="shared" si="8"/>
        <v>0.15542995559144127</v>
      </c>
      <c r="BG14" s="695">
        <f t="shared" si="8"/>
        <v>7.0851836899475176E-2</v>
      </c>
      <c r="BH14" s="695">
        <f t="shared" si="8"/>
        <v>0.11384739604360113</v>
      </c>
      <c r="BI14" s="695">
        <f t="shared" si="8"/>
        <v>6.6612838110617686E-3</v>
      </c>
      <c r="BJ14" s="695">
        <f t="shared" si="8"/>
        <v>0.13383124747678643</v>
      </c>
      <c r="BK14" s="695">
        <f t="shared" si="8"/>
        <v>1.5139281388776746E-2</v>
      </c>
      <c r="BL14" s="695">
        <f t="shared" si="8"/>
        <v>0.29551877270892207</v>
      </c>
      <c r="BN14" s="673">
        <f>_xlfn.RANK.EQ(BB14,$BB14:$BK14)+COUNTIF($BB14:BB14,BB14)-1</f>
        <v>6</v>
      </c>
      <c r="BO14" s="673">
        <f>_xlfn.RANK.EQ(BC14,$BB14:$BK14)+COUNTIF($BB14:BC14,BC14)-1</f>
        <v>7</v>
      </c>
      <c r="BP14" s="673">
        <f>_xlfn.RANK.EQ(BD14,$BB14:$BK14)+COUNTIF($BB14:BD14,BD14)-1</f>
        <v>9</v>
      </c>
      <c r="BQ14" s="673">
        <f>_xlfn.RANK.EQ(BE14,$BB14:$BK14)+COUNTIF($BB14:BE14,BE14)-1</f>
        <v>4</v>
      </c>
      <c r="BR14" s="673">
        <f>_xlfn.RANK.EQ(BF14,$BB14:$BK14)+COUNTIF($BB14:BF14,BF14)-1</f>
        <v>1</v>
      </c>
      <c r="BS14" s="673">
        <f>_xlfn.RANK.EQ(BG14,$BB14:$BK14)+COUNTIF($BB14:BG14,BG14)-1</f>
        <v>5</v>
      </c>
      <c r="BT14" s="673">
        <f>_xlfn.RANK.EQ(BH14,$BB14:$BK14)+COUNTIF($BB14:BH14,BH14)-1</f>
        <v>3</v>
      </c>
      <c r="BU14" s="673">
        <f>_xlfn.RANK.EQ(BI14,$BB14:$BK14)+COUNTIF($BB14:BI14,BI14)-1</f>
        <v>10</v>
      </c>
      <c r="BV14" s="673">
        <f>_xlfn.RANK.EQ(BJ14,$BB14:$BK14)+COUNTIF($BB14:BJ14,BJ14)-1</f>
        <v>2</v>
      </c>
      <c r="BW14" s="673">
        <f>_xlfn.RANK.EQ(BK14,$BB14:$BK14)+COUNTIF($BB14:BK14,BK14)-1</f>
        <v>8</v>
      </c>
    </row>
    <row r="15" spans="1:75" x14ac:dyDescent="0.3">
      <c r="L15" s="716" t="s">
        <v>602</v>
      </c>
      <c r="M15" s="685"/>
      <c r="O15" s="708" t="s">
        <v>195</v>
      </c>
      <c r="P15" s="708" t="str">
        <f t="shared" si="0"/>
        <v>東南アジア</v>
      </c>
      <c r="Q15" s="675" t="str">
        <f t="shared" si="1"/>
        <v>アメリカ</v>
      </c>
      <c r="R15" s="675" t="str">
        <f t="shared" si="2"/>
        <v>韓国</v>
      </c>
      <c r="S15" s="675" t="str">
        <f t="shared" si="3"/>
        <v>欧州</v>
      </c>
      <c r="T15" s="707" t="str">
        <f t="shared" si="4"/>
        <v>台湾</v>
      </c>
      <c r="U15" s="675" t="s">
        <v>243</v>
      </c>
      <c r="V15" s="706">
        <f t="shared" si="5"/>
        <v>0.18419259595730184</v>
      </c>
      <c r="W15" s="705">
        <f t="shared" si="5"/>
        <v>0.15262321144674085</v>
      </c>
      <c r="X15" s="705">
        <f t="shared" si="5"/>
        <v>8.9711560299795601E-2</v>
      </c>
      <c r="Y15" s="705">
        <f t="shared" si="5"/>
        <v>8.1081081081081086E-2</v>
      </c>
      <c r="Z15" s="704">
        <f t="shared" si="5"/>
        <v>7.7447195094253921E-2</v>
      </c>
      <c r="AA15" s="703">
        <f t="shared" si="6"/>
        <v>0.4149443561208267</v>
      </c>
      <c r="AC15" s="903">
        <v>44030</v>
      </c>
      <c r="AD15" s="903">
        <v>3950</v>
      </c>
      <c r="AE15" s="903">
        <v>3080</v>
      </c>
      <c r="AF15" s="903">
        <v>2620</v>
      </c>
      <c r="AG15" s="903">
        <v>3410</v>
      </c>
      <c r="AH15" s="903">
        <v>6720</v>
      </c>
      <c r="AI15" s="903">
        <v>860</v>
      </c>
      <c r="AJ15" s="905">
        <v>1070</v>
      </c>
      <c r="AK15" s="904">
        <v>970</v>
      </c>
      <c r="AL15" s="904">
        <v>520</v>
      </c>
      <c r="AM15" s="904">
        <v>50</v>
      </c>
      <c r="AN15" s="910">
        <v>1240</v>
      </c>
      <c r="AO15" s="903">
        <v>3540</v>
      </c>
      <c r="AP15" s="911">
        <v>800</v>
      </c>
      <c r="AQ15" s="903">
        <v>1180</v>
      </c>
      <c r="AR15" s="903">
        <v>650</v>
      </c>
      <c r="AS15" s="910">
        <v>790</v>
      </c>
      <c r="AT15" s="903">
        <v>1190</v>
      </c>
      <c r="AU15" s="911">
        <v>550</v>
      </c>
      <c r="AV15" s="904">
        <v>370</v>
      </c>
      <c r="AW15" s="906">
        <v>590</v>
      </c>
      <c r="AX15" s="932">
        <f t="shared" si="9"/>
        <v>9880</v>
      </c>
      <c r="AY15" s="696">
        <f t="shared" si="7"/>
        <v>3570</v>
      </c>
      <c r="AZ15" s="696">
        <f t="shared" si="10"/>
        <v>8110</v>
      </c>
      <c r="BB15" s="695">
        <f t="shared" si="8"/>
        <v>8.9711560299795601E-2</v>
      </c>
      <c r="BC15" s="695">
        <f t="shared" si="8"/>
        <v>6.9952305246422888E-2</v>
      </c>
      <c r="BD15" s="695">
        <f t="shared" si="8"/>
        <v>5.9504883034294798E-2</v>
      </c>
      <c r="BE15" s="695">
        <f t="shared" si="8"/>
        <v>7.7447195094253921E-2</v>
      </c>
      <c r="BF15" s="695">
        <f t="shared" si="8"/>
        <v>0.18419259595730184</v>
      </c>
      <c r="BG15" s="695">
        <f t="shared" si="8"/>
        <v>2.679990915285033E-2</v>
      </c>
      <c r="BH15" s="695">
        <f t="shared" si="8"/>
        <v>0.15262321144674085</v>
      </c>
      <c r="BI15" s="695">
        <f t="shared" si="8"/>
        <v>1.9532137179196003E-2</v>
      </c>
      <c r="BJ15" s="695">
        <f t="shared" si="8"/>
        <v>8.1081081081081086E-2</v>
      </c>
      <c r="BK15" s="695">
        <f t="shared" si="8"/>
        <v>1.476266182148535E-2</v>
      </c>
      <c r="BL15" s="695">
        <f t="shared" si="8"/>
        <v>0.22439245968657734</v>
      </c>
      <c r="BN15" s="673">
        <f>_xlfn.RANK.EQ(BB15,$BB15:$BK15)+COUNTIF($BB15:BB15,BB15)-1</f>
        <v>3</v>
      </c>
      <c r="BO15" s="673">
        <f>_xlfn.RANK.EQ(BC15,$BB15:$BK15)+COUNTIF($BB15:BC15,BC15)-1</f>
        <v>6</v>
      </c>
      <c r="BP15" s="673">
        <f>_xlfn.RANK.EQ(BD15,$BB15:$BK15)+COUNTIF($BB15:BD15,BD15)-1</f>
        <v>7</v>
      </c>
      <c r="BQ15" s="673">
        <f>_xlfn.RANK.EQ(BE15,$BB15:$BK15)+COUNTIF($BB15:BE15,BE15)-1</f>
        <v>5</v>
      </c>
      <c r="BR15" s="673">
        <f>_xlfn.RANK.EQ(BF15,$BB15:$BK15)+COUNTIF($BB15:BF15,BF15)-1</f>
        <v>1</v>
      </c>
      <c r="BS15" s="673">
        <f>_xlfn.RANK.EQ(BG15,$BB15:$BK15)+COUNTIF($BB15:BG15,BG15)-1</f>
        <v>8</v>
      </c>
      <c r="BT15" s="673">
        <f>_xlfn.RANK.EQ(BH15,$BB15:$BK15)+COUNTIF($BB15:BH15,BH15)-1</f>
        <v>2</v>
      </c>
      <c r="BU15" s="673">
        <f>_xlfn.RANK.EQ(BI15,$BB15:$BK15)+COUNTIF($BB15:BI15,BI15)-1</f>
        <v>9</v>
      </c>
      <c r="BV15" s="673">
        <f>_xlfn.RANK.EQ(BJ15,$BB15:$BK15)+COUNTIF($BB15:BJ15,BJ15)-1</f>
        <v>4</v>
      </c>
      <c r="BW15" s="673">
        <f>_xlfn.RANK.EQ(BK15,$BB15:$BK15)+COUNTIF($BB15:BK15,BK15)-1</f>
        <v>10</v>
      </c>
    </row>
    <row r="16" spans="1:75" x14ac:dyDescent="0.3">
      <c r="L16" s="678" t="s">
        <v>424</v>
      </c>
      <c r="M16" s="715"/>
      <c r="O16" s="708" t="s">
        <v>196</v>
      </c>
      <c r="P16" s="708" t="str">
        <f t="shared" si="0"/>
        <v>東南アジア</v>
      </c>
      <c r="Q16" s="675" t="str">
        <f t="shared" si="1"/>
        <v>台湾</v>
      </c>
      <c r="R16" s="675" t="str">
        <f t="shared" si="2"/>
        <v>香港</v>
      </c>
      <c r="S16" s="675" t="str">
        <f t="shared" si="3"/>
        <v>アメリカ</v>
      </c>
      <c r="T16" s="707" t="str">
        <f t="shared" si="4"/>
        <v>中国</v>
      </c>
      <c r="U16" s="675" t="s">
        <v>243</v>
      </c>
      <c r="V16" s="706">
        <f t="shared" si="5"/>
        <v>0.21517241379310345</v>
      </c>
      <c r="W16" s="705">
        <f t="shared" si="5"/>
        <v>0.14317241379310344</v>
      </c>
      <c r="X16" s="705">
        <f t="shared" si="5"/>
        <v>0.12468965517241379</v>
      </c>
      <c r="Y16" s="705">
        <f t="shared" si="5"/>
        <v>9.737931034482758E-2</v>
      </c>
      <c r="Z16" s="704">
        <f t="shared" si="5"/>
        <v>8.3586206896551718E-2</v>
      </c>
      <c r="AA16" s="703">
        <f t="shared" si="6"/>
        <v>0.33599999999999997</v>
      </c>
      <c r="AC16" s="903">
        <v>36250</v>
      </c>
      <c r="AD16" s="903">
        <v>1670</v>
      </c>
      <c r="AE16" s="903">
        <v>3030</v>
      </c>
      <c r="AF16" s="903">
        <v>4520</v>
      </c>
      <c r="AG16" s="903">
        <v>5190</v>
      </c>
      <c r="AH16" s="903">
        <v>3530</v>
      </c>
      <c r="AI16" s="903">
        <v>250</v>
      </c>
      <c r="AJ16" s="905">
        <v>320</v>
      </c>
      <c r="AK16" s="904">
        <v>360</v>
      </c>
      <c r="AL16" s="904">
        <v>230</v>
      </c>
      <c r="AM16" s="904">
        <v>100</v>
      </c>
      <c r="AN16" s="910">
        <v>1910</v>
      </c>
      <c r="AO16" s="903">
        <v>3290</v>
      </c>
      <c r="AP16" s="911">
        <v>610</v>
      </c>
      <c r="AQ16" s="903">
        <v>140</v>
      </c>
      <c r="AR16" s="903">
        <v>640</v>
      </c>
      <c r="AS16" s="910">
        <v>430</v>
      </c>
      <c r="AT16" s="903">
        <v>1080</v>
      </c>
      <c r="AU16" s="911">
        <v>480</v>
      </c>
      <c r="AV16" s="904">
        <v>160</v>
      </c>
      <c r="AW16" s="906">
        <v>180</v>
      </c>
      <c r="AX16" s="932">
        <f t="shared" si="9"/>
        <v>8130</v>
      </c>
      <c r="AY16" s="696">
        <f t="shared" si="7"/>
        <v>1350</v>
      </c>
      <c r="AZ16" s="696">
        <f t="shared" si="10"/>
        <v>7800</v>
      </c>
      <c r="BB16" s="695">
        <f t="shared" si="8"/>
        <v>4.6068965517241378E-2</v>
      </c>
      <c r="BC16" s="695">
        <f t="shared" si="8"/>
        <v>8.3586206896551718E-2</v>
      </c>
      <c r="BD16" s="695">
        <f t="shared" si="8"/>
        <v>0.12468965517241379</v>
      </c>
      <c r="BE16" s="695">
        <f t="shared" si="8"/>
        <v>0.14317241379310344</v>
      </c>
      <c r="BF16" s="695">
        <f t="shared" si="8"/>
        <v>0.21517241379310345</v>
      </c>
      <c r="BG16" s="695">
        <f t="shared" si="8"/>
        <v>3.8620689655172414E-3</v>
      </c>
      <c r="BH16" s="695">
        <f t="shared" si="8"/>
        <v>9.737931034482758E-2</v>
      </c>
      <c r="BI16" s="695">
        <f t="shared" si="8"/>
        <v>6.8965517241379309E-3</v>
      </c>
      <c r="BJ16" s="695">
        <f t="shared" si="8"/>
        <v>3.7241379310344824E-2</v>
      </c>
      <c r="BK16" s="695">
        <f t="shared" si="8"/>
        <v>1.7655172413793104E-2</v>
      </c>
      <c r="BL16" s="695">
        <f t="shared" si="8"/>
        <v>0.22427586206896552</v>
      </c>
      <c r="BN16" s="673">
        <f>_xlfn.RANK.EQ(BB16,$BB16:$BK16)+COUNTIF($BB16:BB16,BB16)-1</f>
        <v>6</v>
      </c>
      <c r="BO16" s="673">
        <f>_xlfn.RANK.EQ(BC16,$BB16:$BK16)+COUNTIF($BB16:BC16,BC16)-1</f>
        <v>5</v>
      </c>
      <c r="BP16" s="673">
        <f>_xlfn.RANK.EQ(BD16,$BB16:$BK16)+COUNTIF($BB16:BD16,BD16)-1</f>
        <v>3</v>
      </c>
      <c r="BQ16" s="673">
        <f>_xlfn.RANK.EQ(BE16,$BB16:$BK16)+COUNTIF($BB16:BE16,BE16)-1</f>
        <v>2</v>
      </c>
      <c r="BR16" s="673">
        <f>_xlfn.RANK.EQ(BF16,$BB16:$BK16)+COUNTIF($BB16:BF16,BF16)-1</f>
        <v>1</v>
      </c>
      <c r="BS16" s="673">
        <f>_xlfn.RANK.EQ(BG16,$BB16:$BK16)+COUNTIF($BB16:BG16,BG16)-1</f>
        <v>10</v>
      </c>
      <c r="BT16" s="673">
        <f>_xlfn.RANK.EQ(BH16,$BB16:$BK16)+COUNTIF($BB16:BH16,BH16)-1</f>
        <v>4</v>
      </c>
      <c r="BU16" s="673">
        <f>_xlfn.RANK.EQ(BI16,$BB16:$BK16)+COUNTIF($BB16:BI16,BI16)-1</f>
        <v>9</v>
      </c>
      <c r="BV16" s="673">
        <f>_xlfn.RANK.EQ(BJ16,$BB16:$BK16)+COUNTIF($BB16:BJ16,BJ16)-1</f>
        <v>7</v>
      </c>
      <c r="BW16" s="673">
        <f>_xlfn.RANK.EQ(BK16,$BB16:$BK16)+COUNTIF($BB16:BK16,BK16)-1</f>
        <v>8</v>
      </c>
    </row>
    <row r="17" spans="12:75" x14ac:dyDescent="0.3">
      <c r="L17" s="678" t="s">
        <v>243</v>
      </c>
      <c r="M17" s="673"/>
      <c r="O17" s="708" t="s">
        <v>197</v>
      </c>
      <c r="P17" s="708" t="str">
        <f t="shared" si="0"/>
        <v>東南アジア</v>
      </c>
      <c r="Q17" s="675" t="str">
        <f t="shared" si="1"/>
        <v>アメリカ</v>
      </c>
      <c r="R17" s="675" t="str">
        <f t="shared" si="2"/>
        <v>中国</v>
      </c>
      <c r="S17" s="675" t="str">
        <f t="shared" si="3"/>
        <v>韓国</v>
      </c>
      <c r="T17" s="707" t="str">
        <f t="shared" si="4"/>
        <v>欧州</v>
      </c>
      <c r="U17" s="675" t="s">
        <v>243</v>
      </c>
      <c r="V17" s="706">
        <f t="shared" ref="V17:Z26" si="11">LARGE($BB17:$BK17,V$1)</f>
        <v>0.12585812356979406</v>
      </c>
      <c r="W17" s="705">
        <f t="shared" si="11"/>
        <v>0.12013729977116705</v>
      </c>
      <c r="X17" s="705">
        <f t="shared" si="11"/>
        <v>0.11418764302059496</v>
      </c>
      <c r="Y17" s="705">
        <f t="shared" si="11"/>
        <v>0.10938215102974828</v>
      </c>
      <c r="Z17" s="704">
        <f t="shared" si="11"/>
        <v>9.4736842105263161E-2</v>
      </c>
      <c r="AA17" s="703">
        <f t="shared" si="6"/>
        <v>0.43569794050343247</v>
      </c>
      <c r="AC17" s="903">
        <v>43700</v>
      </c>
      <c r="AD17" s="903">
        <v>4780</v>
      </c>
      <c r="AE17" s="903">
        <v>4990</v>
      </c>
      <c r="AF17" s="903">
        <v>2370</v>
      </c>
      <c r="AG17" s="903">
        <v>1260</v>
      </c>
      <c r="AH17" s="903">
        <v>5250</v>
      </c>
      <c r="AI17" s="903">
        <v>300</v>
      </c>
      <c r="AJ17" s="905">
        <v>640</v>
      </c>
      <c r="AK17" s="904">
        <v>1420</v>
      </c>
      <c r="AL17" s="904">
        <v>710</v>
      </c>
      <c r="AM17" s="904">
        <v>40</v>
      </c>
      <c r="AN17" s="910">
        <v>480</v>
      </c>
      <c r="AO17" s="903">
        <v>1650</v>
      </c>
      <c r="AP17" s="911">
        <v>380</v>
      </c>
      <c r="AQ17" s="903">
        <v>770</v>
      </c>
      <c r="AR17" s="903">
        <v>970</v>
      </c>
      <c r="AS17" s="910">
        <v>380</v>
      </c>
      <c r="AT17" s="903">
        <v>1760</v>
      </c>
      <c r="AU17" s="911">
        <v>850</v>
      </c>
      <c r="AV17" s="904">
        <v>810</v>
      </c>
      <c r="AW17" s="906">
        <v>520</v>
      </c>
      <c r="AX17" s="932">
        <f t="shared" si="9"/>
        <v>13370</v>
      </c>
      <c r="AY17" s="696">
        <f t="shared" si="7"/>
        <v>4140</v>
      </c>
      <c r="AZ17" s="696">
        <f t="shared" si="10"/>
        <v>5500</v>
      </c>
      <c r="BB17" s="695">
        <f t="shared" ref="BB17:BL26" si="12">_xlfn.SINGLE(_xlfn.XLOOKUP(BB$6,$AD$6:$AZ$6,$AD17:$AZ17))/$AC17</f>
        <v>0.10938215102974828</v>
      </c>
      <c r="BC17" s="695">
        <f t="shared" si="12"/>
        <v>0.11418764302059496</v>
      </c>
      <c r="BD17" s="695">
        <f t="shared" si="12"/>
        <v>5.4233409610983982E-2</v>
      </c>
      <c r="BE17" s="695">
        <f t="shared" si="12"/>
        <v>2.8832951945080093E-2</v>
      </c>
      <c r="BF17" s="695">
        <f t="shared" si="12"/>
        <v>0.12585812356979406</v>
      </c>
      <c r="BG17" s="695">
        <f t="shared" si="12"/>
        <v>1.7620137299771167E-2</v>
      </c>
      <c r="BH17" s="695">
        <f t="shared" si="12"/>
        <v>0.12013729977116705</v>
      </c>
      <c r="BI17" s="695">
        <f t="shared" si="12"/>
        <v>6.8649885583524023E-3</v>
      </c>
      <c r="BJ17" s="695">
        <f t="shared" si="12"/>
        <v>9.4736842105263161E-2</v>
      </c>
      <c r="BK17" s="695">
        <f t="shared" si="12"/>
        <v>2.2196796338672768E-2</v>
      </c>
      <c r="BL17" s="695">
        <f t="shared" si="12"/>
        <v>0.30594965675057206</v>
      </c>
      <c r="BN17" s="673">
        <f>_xlfn.RANK.EQ(BB17,$BB17:$BK17)+COUNTIF($BB17:BB17,BB17)-1</f>
        <v>4</v>
      </c>
      <c r="BO17" s="673">
        <f>_xlfn.RANK.EQ(BC17,$BB17:$BK17)+COUNTIF($BB17:BC17,BC17)-1</f>
        <v>3</v>
      </c>
      <c r="BP17" s="673">
        <f>_xlfn.RANK.EQ(BD17,$BB17:$BK17)+COUNTIF($BB17:BD17,BD17)-1</f>
        <v>6</v>
      </c>
      <c r="BQ17" s="673">
        <f>_xlfn.RANK.EQ(BE17,$BB17:$BK17)+COUNTIF($BB17:BE17,BE17)-1</f>
        <v>7</v>
      </c>
      <c r="BR17" s="673">
        <f>_xlfn.RANK.EQ(BF17,$BB17:$BK17)+COUNTIF($BB17:BF17,BF17)-1</f>
        <v>1</v>
      </c>
      <c r="BS17" s="673">
        <f>_xlfn.RANK.EQ(BG17,$BB17:$BK17)+COUNTIF($BB17:BG17,BG17)-1</f>
        <v>9</v>
      </c>
      <c r="BT17" s="673">
        <f>_xlfn.RANK.EQ(BH17,$BB17:$BK17)+COUNTIF($BB17:BH17,BH17)-1</f>
        <v>2</v>
      </c>
      <c r="BU17" s="673">
        <f>_xlfn.RANK.EQ(BI17,$BB17:$BK17)+COUNTIF($BB17:BI17,BI17)-1</f>
        <v>10</v>
      </c>
      <c r="BV17" s="673">
        <f>_xlfn.RANK.EQ(BJ17,$BB17:$BK17)+COUNTIF($BB17:BJ17,BJ17)-1</f>
        <v>5</v>
      </c>
      <c r="BW17" s="673">
        <f>_xlfn.RANK.EQ(BK17,$BB17:$BK17)+COUNTIF($BB17:BK17,BK17)-1</f>
        <v>8</v>
      </c>
    </row>
    <row r="18" spans="12:75" x14ac:dyDescent="0.3">
      <c r="L18" s="673"/>
      <c r="M18" s="677"/>
      <c r="O18" s="708" t="s">
        <v>198</v>
      </c>
      <c r="P18" s="708" t="str">
        <f t="shared" si="0"/>
        <v>東南アジア</v>
      </c>
      <c r="Q18" s="675" t="str">
        <f t="shared" si="1"/>
        <v>アメリカ</v>
      </c>
      <c r="R18" s="675" t="str">
        <f t="shared" si="2"/>
        <v>中国</v>
      </c>
      <c r="S18" s="675" t="str">
        <f t="shared" si="3"/>
        <v>韓国</v>
      </c>
      <c r="T18" s="707" t="str">
        <f t="shared" si="4"/>
        <v>台湾</v>
      </c>
      <c r="U18" s="675" t="s">
        <v>243</v>
      </c>
      <c r="V18" s="706">
        <f t="shared" si="11"/>
        <v>0.23602713745656353</v>
      </c>
      <c r="W18" s="705">
        <f t="shared" si="11"/>
        <v>0.15394014994335756</v>
      </c>
      <c r="X18" s="705">
        <f t="shared" si="11"/>
        <v>9.0016929088756789E-2</v>
      </c>
      <c r="Y18" s="705">
        <f t="shared" si="11"/>
        <v>4.7516006262489974E-2</v>
      </c>
      <c r="Z18" s="704">
        <f t="shared" si="11"/>
        <v>2.8079375787584487E-2</v>
      </c>
      <c r="AA18" s="703">
        <f t="shared" si="6"/>
        <v>0.44442040146124773</v>
      </c>
      <c r="AC18" s="903">
        <v>785630</v>
      </c>
      <c r="AD18" s="903">
        <v>37330</v>
      </c>
      <c r="AE18" s="903">
        <v>70720</v>
      </c>
      <c r="AF18" s="903">
        <v>11190</v>
      </c>
      <c r="AG18" s="903">
        <v>22060</v>
      </c>
      <c r="AH18" s="903">
        <v>120940</v>
      </c>
      <c r="AI18" s="903">
        <v>14480</v>
      </c>
      <c r="AJ18" s="905">
        <v>6310</v>
      </c>
      <c r="AK18" s="904">
        <v>6870</v>
      </c>
      <c r="AL18" s="904">
        <v>3330</v>
      </c>
      <c r="AM18" s="904">
        <v>1350</v>
      </c>
      <c r="AN18" s="910">
        <v>36540</v>
      </c>
      <c r="AO18" s="903">
        <v>39210</v>
      </c>
      <c r="AP18" s="911">
        <v>12070</v>
      </c>
      <c r="AQ18" s="903">
        <v>12360</v>
      </c>
      <c r="AR18" s="903">
        <v>12790</v>
      </c>
      <c r="AS18" s="910">
        <v>14530</v>
      </c>
      <c r="AT18" s="903">
        <v>35720</v>
      </c>
      <c r="AU18" s="911">
        <v>47360</v>
      </c>
      <c r="AV18" s="904">
        <v>1850</v>
      </c>
      <c r="AW18" s="906">
        <v>1070</v>
      </c>
      <c r="AX18" s="932">
        <f t="shared" si="9"/>
        <v>277550</v>
      </c>
      <c r="AY18" s="696">
        <f t="shared" si="7"/>
        <v>20780</v>
      </c>
      <c r="AZ18" s="696">
        <f t="shared" si="10"/>
        <v>185430</v>
      </c>
      <c r="BB18" s="695">
        <f t="shared" si="12"/>
        <v>4.7516006262489974E-2</v>
      </c>
      <c r="BC18" s="695">
        <f t="shared" si="12"/>
        <v>9.0016929088756789E-2</v>
      </c>
      <c r="BD18" s="695">
        <f t="shared" si="12"/>
        <v>1.4243346104400291E-2</v>
      </c>
      <c r="BE18" s="695">
        <f t="shared" si="12"/>
        <v>2.8079375787584487E-2</v>
      </c>
      <c r="BF18" s="695">
        <f t="shared" si="12"/>
        <v>0.23602713745656353</v>
      </c>
      <c r="BG18" s="695">
        <f t="shared" si="12"/>
        <v>1.5732596769471634E-2</v>
      </c>
      <c r="BH18" s="695">
        <f t="shared" si="12"/>
        <v>0.15394014994335756</v>
      </c>
      <c r="BI18" s="695">
        <f t="shared" si="12"/>
        <v>1.8431068060028259E-2</v>
      </c>
      <c r="BJ18" s="695">
        <f t="shared" si="12"/>
        <v>2.6450110102720109E-2</v>
      </c>
      <c r="BK18" s="695">
        <f t="shared" si="12"/>
        <v>1.627992821048076E-2</v>
      </c>
      <c r="BL18" s="695">
        <f t="shared" si="12"/>
        <v>0.35328335221414658</v>
      </c>
      <c r="BN18" s="673">
        <f>_xlfn.RANK.EQ(BB18,$BB18:$BK18)+COUNTIF($BB18:BB18,BB18)-1</f>
        <v>4</v>
      </c>
      <c r="BO18" s="673">
        <f>_xlfn.RANK.EQ(BC18,$BB18:$BK18)+COUNTIF($BB18:BC18,BC18)-1</f>
        <v>3</v>
      </c>
      <c r="BP18" s="673">
        <f>_xlfn.RANK.EQ(BD18,$BB18:$BK18)+COUNTIF($BB18:BD18,BD18)-1</f>
        <v>10</v>
      </c>
      <c r="BQ18" s="673">
        <f>_xlfn.RANK.EQ(BE18,$BB18:$BK18)+COUNTIF($BB18:BE18,BE18)-1</f>
        <v>5</v>
      </c>
      <c r="BR18" s="673">
        <f>_xlfn.RANK.EQ(BF18,$BB18:$BK18)+COUNTIF($BB18:BF18,BF18)-1</f>
        <v>1</v>
      </c>
      <c r="BS18" s="673">
        <f>_xlfn.RANK.EQ(BG18,$BB18:$BK18)+COUNTIF($BB18:BG18,BG18)-1</f>
        <v>9</v>
      </c>
      <c r="BT18" s="673">
        <f>_xlfn.RANK.EQ(BH18,$BB18:$BK18)+COUNTIF($BB18:BH18,BH18)-1</f>
        <v>2</v>
      </c>
      <c r="BU18" s="673">
        <f>_xlfn.RANK.EQ(BI18,$BB18:$BK18)+COUNTIF($BB18:BI18,BI18)-1</f>
        <v>7</v>
      </c>
      <c r="BV18" s="673">
        <f>_xlfn.RANK.EQ(BJ18,$BB18:$BK18)+COUNTIF($BB18:BJ18,BJ18)-1</f>
        <v>6</v>
      </c>
      <c r="BW18" s="673">
        <f>_xlfn.RANK.EQ(BK18,$BB18:$BK18)+COUNTIF($BB18:BK18,BK18)-1</f>
        <v>8</v>
      </c>
    </row>
    <row r="19" spans="12:75" x14ac:dyDescent="0.3">
      <c r="O19" s="708" t="s">
        <v>199</v>
      </c>
      <c r="P19" s="708" t="str">
        <f t="shared" si="0"/>
        <v>東南アジア</v>
      </c>
      <c r="Q19" s="675" t="str">
        <f t="shared" si="1"/>
        <v>アメリカ</v>
      </c>
      <c r="R19" s="675" t="str">
        <f t="shared" si="2"/>
        <v>韓国</v>
      </c>
      <c r="S19" s="675" t="str">
        <f t="shared" si="3"/>
        <v>欧州</v>
      </c>
      <c r="T19" s="707" t="str">
        <f t="shared" si="4"/>
        <v>中国</v>
      </c>
      <c r="U19" s="675" t="s">
        <v>243</v>
      </c>
      <c r="V19" s="706">
        <f t="shared" si="11"/>
        <v>0.17756642302818992</v>
      </c>
      <c r="W19" s="705">
        <f t="shared" si="11"/>
        <v>0.16061480063761843</v>
      </c>
      <c r="X19" s="705">
        <f t="shared" si="11"/>
        <v>0.11703887730821244</v>
      </c>
      <c r="Y19" s="705">
        <f t="shared" si="11"/>
        <v>8.827318786108164E-2</v>
      </c>
      <c r="Z19" s="704">
        <f t="shared" si="11"/>
        <v>8.0805872913479015E-2</v>
      </c>
      <c r="AA19" s="703">
        <f t="shared" si="6"/>
        <v>0.37570083825141842</v>
      </c>
      <c r="AC19" s="903">
        <v>5627190</v>
      </c>
      <c r="AD19" s="903">
        <v>658600</v>
      </c>
      <c r="AE19" s="903">
        <v>454710</v>
      </c>
      <c r="AF19" s="903">
        <v>296620</v>
      </c>
      <c r="AG19" s="903">
        <v>344240</v>
      </c>
      <c r="AH19" s="903">
        <v>903810</v>
      </c>
      <c r="AI19" s="903">
        <v>97510</v>
      </c>
      <c r="AJ19" s="905">
        <v>146990</v>
      </c>
      <c r="AK19" s="904">
        <v>119560</v>
      </c>
      <c r="AL19" s="904">
        <v>121120</v>
      </c>
      <c r="AM19" s="904">
        <v>21430</v>
      </c>
      <c r="AN19" s="910">
        <v>333410</v>
      </c>
      <c r="AO19" s="903">
        <v>240610</v>
      </c>
      <c r="AP19" s="911">
        <v>90730</v>
      </c>
      <c r="AQ19" s="903">
        <v>73350</v>
      </c>
      <c r="AR19" s="903">
        <v>187520</v>
      </c>
      <c r="AS19" s="910">
        <v>139750</v>
      </c>
      <c r="AT19" s="903">
        <v>85880</v>
      </c>
      <c r="AU19" s="911">
        <v>108820</v>
      </c>
      <c r="AV19" s="904">
        <v>50580</v>
      </c>
      <c r="AW19" s="906">
        <v>37050</v>
      </c>
      <c r="AX19" s="932">
        <f t="shared" si="9"/>
        <v>1114900</v>
      </c>
      <c r="AY19" s="696">
        <f t="shared" si="7"/>
        <v>496730</v>
      </c>
      <c r="AZ19" s="696">
        <f t="shared" si="10"/>
        <v>999200</v>
      </c>
      <c r="BB19" s="695">
        <f t="shared" si="12"/>
        <v>0.11703887730821244</v>
      </c>
      <c r="BC19" s="695">
        <f t="shared" si="12"/>
        <v>8.0805872913479015E-2</v>
      </c>
      <c r="BD19" s="695">
        <f t="shared" si="12"/>
        <v>5.2711921936170629E-2</v>
      </c>
      <c r="BE19" s="695">
        <f t="shared" si="12"/>
        <v>6.1174404987213868E-2</v>
      </c>
      <c r="BF19" s="695">
        <f t="shared" si="12"/>
        <v>0.17756642302818992</v>
      </c>
      <c r="BG19" s="695">
        <f t="shared" si="12"/>
        <v>1.3034925069173069E-2</v>
      </c>
      <c r="BH19" s="695">
        <f t="shared" si="12"/>
        <v>0.16061480063761843</v>
      </c>
      <c r="BI19" s="695">
        <f t="shared" si="12"/>
        <v>1.7328364601159725E-2</v>
      </c>
      <c r="BJ19" s="695">
        <f t="shared" si="12"/>
        <v>8.827318786108164E-2</v>
      </c>
      <c r="BK19" s="695">
        <f t="shared" si="12"/>
        <v>3.3323914778068627E-2</v>
      </c>
      <c r="BL19" s="695">
        <f t="shared" si="12"/>
        <v>0.19812730687963265</v>
      </c>
      <c r="BN19" s="673">
        <f>_xlfn.RANK.EQ(BB19,$BB19:$BK19)+COUNTIF($BB19:BB19,BB19)-1</f>
        <v>3</v>
      </c>
      <c r="BO19" s="673">
        <f>_xlfn.RANK.EQ(BC19,$BB19:$BK19)+COUNTIF($BB19:BC19,BC19)-1</f>
        <v>5</v>
      </c>
      <c r="BP19" s="673">
        <f>_xlfn.RANK.EQ(BD19,$BB19:$BK19)+COUNTIF($BB19:BD19,BD19)-1</f>
        <v>7</v>
      </c>
      <c r="BQ19" s="673">
        <f>_xlfn.RANK.EQ(BE19,$BB19:$BK19)+COUNTIF($BB19:BE19,BE19)-1</f>
        <v>6</v>
      </c>
      <c r="BR19" s="673">
        <f>_xlfn.RANK.EQ(BF19,$BB19:$BK19)+COUNTIF($BB19:BF19,BF19)-1</f>
        <v>1</v>
      </c>
      <c r="BS19" s="673">
        <f>_xlfn.RANK.EQ(BG19,$BB19:$BK19)+COUNTIF($BB19:BG19,BG19)-1</f>
        <v>10</v>
      </c>
      <c r="BT19" s="673">
        <f>_xlfn.RANK.EQ(BH19,$BB19:$BK19)+COUNTIF($BB19:BH19,BH19)-1</f>
        <v>2</v>
      </c>
      <c r="BU19" s="673">
        <f>_xlfn.RANK.EQ(BI19,$BB19:$BK19)+COUNTIF($BB19:BI19,BI19)-1</f>
        <v>9</v>
      </c>
      <c r="BV19" s="673">
        <f>_xlfn.RANK.EQ(BJ19,$BB19:$BK19)+COUNTIF($BB19:BJ19,BJ19)-1</f>
        <v>4</v>
      </c>
      <c r="BW19" s="673">
        <f>_xlfn.RANK.EQ(BK19,$BB19:$BK19)+COUNTIF($BB19:BK19,BK19)-1</f>
        <v>8</v>
      </c>
    </row>
    <row r="20" spans="12:75" x14ac:dyDescent="0.3">
      <c r="O20" s="708" t="s">
        <v>200</v>
      </c>
      <c r="P20" s="708" t="str">
        <f t="shared" si="0"/>
        <v>アメリカ</v>
      </c>
      <c r="Q20" s="675" t="str">
        <f t="shared" si="1"/>
        <v>東南アジア</v>
      </c>
      <c r="R20" s="675" t="str">
        <f t="shared" si="2"/>
        <v>欧州</v>
      </c>
      <c r="S20" s="675" t="str">
        <f t="shared" si="3"/>
        <v>韓国</v>
      </c>
      <c r="T20" s="707" t="str">
        <f t="shared" si="4"/>
        <v>中国</v>
      </c>
      <c r="U20" s="675" t="s">
        <v>243</v>
      </c>
      <c r="V20" s="706">
        <f t="shared" si="11"/>
        <v>0.27418447694038245</v>
      </c>
      <c r="W20" s="705">
        <f t="shared" si="11"/>
        <v>0.13602145885610453</v>
      </c>
      <c r="X20" s="705">
        <f t="shared" si="11"/>
        <v>9.0226702431426845E-2</v>
      </c>
      <c r="Y20" s="705">
        <f t="shared" si="11"/>
        <v>7.8329151163796837E-2</v>
      </c>
      <c r="Z20" s="704">
        <f t="shared" si="11"/>
        <v>6.431167257938912E-2</v>
      </c>
      <c r="AA20" s="703">
        <f t="shared" si="6"/>
        <v>0.35692653802890029</v>
      </c>
      <c r="AC20" s="903">
        <v>462280</v>
      </c>
      <c r="AD20" s="903">
        <v>36210</v>
      </c>
      <c r="AE20" s="903">
        <v>29730</v>
      </c>
      <c r="AF20" s="903">
        <v>15770</v>
      </c>
      <c r="AG20" s="903">
        <v>18940</v>
      </c>
      <c r="AH20" s="903">
        <v>126750</v>
      </c>
      <c r="AI20" s="903">
        <v>5200</v>
      </c>
      <c r="AJ20" s="905">
        <v>11400</v>
      </c>
      <c r="AK20" s="904">
        <v>14520</v>
      </c>
      <c r="AL20" s="904">
        <v>9430</v>
      </c>
      <c r="AM20" s="904">
        <v>1180</v>
      </c>
      <c r="AN20" s="910">
        <v>14160</v>
      </c>
      <c r="AO20" s="903">
        <v>17260</v>
      </c>
      <c r="AP20" s="911">
        <v>6240</v>
      </c>
      <c r="AQ20" s="903">
        <v>14210</v>
      </c>
      <c r="AR20" s="903">
        <v>14490</v>
      </c>
      <c r="AS20" s="910">
        <v>3630</v>
      </c>
      <c r="AT20" s="903">
        <v>6570</v>
      </c>
      <c r="AU20" s="911">
        <v>15020</v>
      </c>
      <c r="AV20" s="904">
        <v>2630</v>
      </c>
      <c r="AW20" s="906">
        <v>2550</v>
      </c>
      <c r="AX20" s="932">
        <f t="shared" si="9"/>
        <v>96390</v>
      </c>
      <c r="AY20" s="696">
        <f t="shared" si="7"/>
        <v>41710</v>
      </c>
      <c r="AZ20" s="696">
        <f t="shared" si="10"/>
        <v>62880</v>
      </c>
      <c r="BB20" s="695">
        <f t="shared" si="12"/>
        <v>7.8329151163796837E-2</v>
      </c>
      <c r="BC20" s="695">
        <f t="shared" si="12"/>
        <v>6.431167257938912E-2</v>
      </c>
      <c r="BD20" s="695">
        <f t="shared" si="12"/>
        <v>3.4113524271004586E-2</v>
      </c>
      <c r="BE20" s="695">
        <f t="shared" si="12"/>
        <v>4.0970840183438606E-2</v>
      </c>
      <c r="BF20" s="695">
        <f t="shared" si="12"/>
        <v>0.13602145885610453</v>
      </c>
      <c r="BG20" s="695">
        <f t="shared" si="12"/>
        <v>3.0738946093276803E-2</v>
      </c>
      <c r="BH20" s="695">
        <f t="shared" si="12"/>
        <v>0.27418447694038245</v>
      </c>
      <c r="BI20" s="695">
        <f t="shared" si="12"/>
        <v>1.1248593925759279E-2</v>
      </c>
      <c r="BJ20" s="695">
        <f t="shared" si="12"/>
        <v>9.0226702431426845E-2</v>
      </c>
      <c r="BK20" s="695">
        <f t="shared" si="12"/>
        <v>3.1344639612356145E-2</v>
      </c>
      <c r="BL20" s="695">
        <f t="shared" si="12"/>
        <v>0.2085099939430648</v>
      </c>
      <c r="BN20" s="673">
        <f>_xlfn.RANK.EQ(BB20,$BB20:$BK20)+COUNTIF($BB20:BB20,BB20)-1</f>
        <v>4</v>
      </c>
      <c r="BO20" s="673">
        <f>_xlfn.RANK.EQ(BC20,$BB20:$BK20)+COUNTIF($BB20:BC20,BC20)-1</f>
        <v>5</v>
      </c>
      <c r="BP20" s="673">
        <f>_xlfn.RANK.EQ(BD20,$BB20:$BK20)+COUNTIF($BB20:BD20,BD20)-1</f>
        <v>7</v>
      </c>
      <c r="BQ20" s="673">
        <f>_xlfn.RANK.EQ(BE20,$BB20:$BK20)+COUNTIF($BB20:BE20,BE20)-1</f>
        <v>6</v>
      </c>
      <c r="BR20" s="673">
        <f>_xlfn.RANK.EQ(BF20,$BB20:$BK20)+COUNTIF($BB20:BF20,BF20)-1</f>
        <v>2</v>
      </c>
      <c r="BS20" s="673">
        <f>_xlfn.RANK.EQ(BG20,$BB20:$BK20)+COUNTIF($BB20:BG20,BG20)-1</f>
        <v>9</v>
      </c>
      <c r="BT20" s="673">
        <f>_xlfn.RANK.EQ(BH20,$BB20:$BK20)+COUNTIF($BB20:BH20,BH20)-1</f>
        <v>1</v>
      </c>
      <c r="BU20" s="673">
        <f>_xlfn.RANK.EQ(BI20,$BB20:$BK20)+COUNTIF($BB20:BI20,BI20)-1</f>
        <v>10</v>
      </c>
      <c r="BV20" s="673">
        <f>_xlfn.RANK.EQ(BJ20,$BB20:$BK20)+COUNTIF($BB20:BJ20,BJ20)-1</f>
        <v>3</v>
      </c>
      <c r="BW20" s="673">
        <f>_xlfn.RANK.EQ(BK20,$BB20:$BK20)+COUNTIF($BB20:BK20,BK20)-1</f>
        <v>8</v>
      </c>
    </row>
    <row r="21" spans="12:75" x14ac:dyDescent="0.3">
      <c r="O21" s="708" t="s">
        <v>201</v>
      </c>
      <c r="P21" s="708" t="str">
        <f t="shared" si="0"/>
        <v>東南アジア</v>
      </c>
      <c r="Q21" s="675" t="str">
        <f t="shared" si="1"/>
        <v>香港</v>
      </c>
      <c r="R21" s="675" t="str">
        <f t="shared" si="2"/>
        <v>中国</v>
      </c>
      <c r="S21" s="675" t="str">
        <f t="shared" si="3"/>
        <v>アメリカ</v>
      </c>
      <c r="T21" s="707" t="str">
        <f t="shared" si="4"/>
        <v>台湾</v>
      </c>
      <c r="U21" s="675" t="s">
        <v>243</v>
      </c>
      <c r="V21" s="706">
        <f t="shared" si="11"/>
        <v>0.22661304423850323</v>
      </c>
      <c r="W21" s="705">
        <f t="shared" si="11"/>
        <v>0.11610421402343067</v>
      </c>
      <c r="X21" s="705">
        <f t="shared" si="11"/>
        <v>0.10945969575100542</v>
      </c>
      <c r="Y21" s="705">
        <f t="shared" si="11"/>
        <v>8.2007343941248464E-2</v>
      </c>
      <c r="Z21" s="704">
        <f t="shared" si="11"/>
        <v>7.7985661828991082E-2</v>
      </c>
      <c r="AA21" s="703">
        <f t="shared" si="6"/>
        <v>0.3878300402168211</v>
      </c>
      <c r="AC21" s="903">
        <v>57190</v>
      </c>
      <c r="AD21" s="903">
        <v>3700</v>
      </c>
      <c r="AE21" s="903">
        <v>6260</v>
      </c>
      <c r="AF21" s="903">
        <v>6640</v>
      </c>
      <c r="AG21" s="903">
        <v>4460</v>
      </c>
      <c r="AH21" s="903">
        <v>4690</v>
      </c>
      <c r="AI21" s="903">
        <v>310</v>
      </c>
      <c r="AJ21" s="905">
        <v>850</v>
      </c>
      <c r="AK21" s="904">
        <v>550</v>
      </c>
      <c r="AL21" s="904">
        <v>340</v>
      </c>
      <c r="AM21" s="904">
        <v>260</v>
      </c>
      <c r="AN21" s="910">
        <v>3410</v>
      </c>
      <c r="AO21" s="903">
        <v>3770</v>
      </c>
      <c r="AP21" s="911">
        <v>1830</v>
      </c>
      <c r="AQ21" s="903">
        <v>420</v>
      </c>
      <c r="AR21" s="903">
        <v>1860</v>
      </c>
      <c r="AS21" s="910">
        <v>1550</v>
      </c>
      <c r="AT21" s="903">
        <v>1870</v>
      </c>
      <c r="AU21" s="911">
        <v>530</v>
      </c>
      <c r="AV21" s="904">
        <v>180</v>
      </c>
      <c r="AW21" s="906">
        <v>120</v>
      </c>
      <c r="AX21" s="932">
        <f t="shared" si="9"/>
        <v>13590</v>
      </c>
      <c r="AY21" s="696">
        <f t="shared" si="7"/>
        <v>2300</v>
      </c>
      <c r="AZ21" s="696">
        <f t="shared" si="10"/>
        <v>12960</v>
      </c>
      <c r="BB21" s="695">
        <f t="shared" si="12"/>
        <v>6.469662528414058E-2</v>
      </c>
      <c r="BC21" s="695">
        <f t="shared" si="12"/>
        <v>0.10945969575100542</v>
      </c>
      <c r="BD21" s="695">
        <f t="shared" si="12"/>
        <v>0.11610421402343067</v>
      </c>
      <c r="BE21" s="695">
        <f t="shared" si="12"/>
        <v>7.7985661828991082E-2</v>
      </c>
      <c r="BF21" s="695">
        <f t="shared" si="12"/>
        <v>0.22661304423850323</v>
      </c>
      <c r="BG21" s="695">
        <f t="shared" si="12"/>
        <v>7.3439412484700125E-3</v>
      </c>
      <c r="BH21" s="695">
        <f t="shared" si="12"/>
        <v>8.2007343941248464E-2</v>
      </c>
      <c r="BI21" s="695">
        <f t="shared" si="12"/>
        <v>5.4205280643469141E-3</v>
      </c>
      <c r="BJ21" s="695">
        <f t="shared" si="12"/>
        <v>4.0216821122573874E-2</v>
      </c>
      <c r="BK21" s="695">
        <f t="shared" si="12"/>
        <v>3.2523168386081484E-2</v>
      </c>
      <c r="BL21" s="695">
        <f t="shared" si="12"/>
        <v>0.23762895611120824</v>
      </c>
      <c r="BN21" s="673">
        <f>_xlfn.RANK.EQ(BB21,$BB21:$BK21)+COUNTIF($BB21:BB21,BB21)-1</f>
        <v>6</v>
      </c>
      <c r="BO21" s="673">
        <f>_xlfn.RANK.EQ(BC21,$BB21:$BK21)+COUNTIF($BB21:BC21,BC21)-1</f>
        <v>3</v>
      </c>
      <c r="BP21" s="673">
        <f>_xlfn.RANK.EQ(BD21,$BB21:$BK21)+COUNTIF($BB21:BD21,BD21)-1</f>
        <v>2</v>
      </c>
      <c r="BQ21" s="673">
        <f>_xlfn.RANK.EQ(BE21,$BB21:$BK21)+COUNTIF($BB21:BE21,BE21)-1</f>
        <v>5</v>
      </c>
      <c r="BR21" s="673">
        <f>_xlfn.RANK.EQ(BF21,$BB21:$BK21)+COUNTIF($BB21:BF21,BF21)-1</f>
        <v>1</v>
      </c>
      <c r="BS21" s="673">
        <f>_xlfn.RANK.EQ(BG21,$BB21:$BK21)+COUNTIF($BB21:BG21,BG21)-1</f>
        <v>9</v>
      </c>
      <c r="BT21" s="673">
        <f>_xlfn.RANK.EQ(BH21,$BB21:$BK21)+COUNTIF($BB21:BH21,BH21)-1</f>
        <v>4</v>
      </c>
      <c r="BU21" s="673">
        <f>_xlfn.RANK.EQ(BI21,$BB21:$BK21)+COUNTIF($BB21:BI21,BI21)-1</f>
        <v>10</v>
      </c>
      <c r="BV21" s="673">
        <f>_xlfn.RANK.EQ(BJ21,$BB21:$BK21)+COUNTIF($BB21:BJ21,BJ21)-1</f>
        <v>7</v>
      </c>
      <c r="BW21" s="673">
        <f>_xlfn.RANK.EQ(BK21,$BB21:$BK21)+COUNTIF($BB21:BK21,BK21)-1</f>
        <v>8</v>
      </c>
    </row>
    <row r="22" spans="12:75" x14ac:dyDescent="0.3">
      <c r="O22" s="708" t="s">
        <v>202</v>
      </c>
      <c r="P22" s="708" t="str">
        <f t="shared" si="0"/>
        <v>東南アジア</v>
      </c>
      <c r="Q22" s="675" t="str">
        <f t="shared" si="1"/>
        <v>欧州</v>
      </c>
      <c r="R22" s="675" t="str">
        <f t="shared" si="2"/>
        <v>中国</v>
      </c>
      <c r="S22" s="675" t="str">
        <f t="shared" si="3"/>
        <v>韓国</v>
      </c>
      <c r="T22" s="707" t="str">
        <f t="shared" si="4"/>
        <v>香港</v>
      </c>
      <c r="U22" s="675" t="s">
        <v>243</v>
      </c>
      <c r="V22" s="706">
        <f t="shared" si="11"/>
        <v>0.19716548561900793</v>
      </c>
      <c r="W22" s="705">
        <f t="shared" si="11"/>
        <v>0.10004168403501459</v>
      </c>
      <c r="X22" s="705">
        <f t="shared" si="11"/>
        <v>8.6702792830345973E-2</v>
      </c>
      <c r="Y22" s="705">
        <f t="shared" si="11"/>
        <v>7.7115464776990411E-2</v>
      </c>
      <c r="Z22" s="704">
        <f t="shared" si="11"/>
        <v>7.5864943726552725E-2</v>
      </c>
      <c r="AA22" s="703">
        <f t="shared" si="6"/>
        <v>0.46310962901208841</v>
      </c>
      <c r="AC22" s="903">
        <v>23990</v>
      </c>
      <c r="AD22" s="903">
        <v>1850</v>
      </c>
      <c r="AE22" s="903">
        <v>2080</v>
      </c>
      <c r="AF22" s="903">
        <v>1820</v>
      </c>
      <c r="AG22" s="903">
        <v>1460</v>
      </c>
      <c r="AH22" s="903">
        <v>1590</v>
      </c>
      <c r="AI22" s="903">
        <v>170</v>
      </c>
      <c r="AJ22" s="905">
        <v>260</v>
      </c>
      <c r="AK22" s="904">
        <v>770</v>
      </c>
      <c r="AL22" s="904">
        <v>210</v>
      </c>
      <c r="AM22" s="904">
        <v>400</v>
      </c>
      <c r="AN22" s="910">
        <v>1010</v>
      </c>
      <c r="AO22" s="903">
        <v>1030</v>
      </c>
      <c r="AP22" s="911">
        <v>400</v>
      </c>
      <c r="AQ22" s="903">
        <v>250</v>
      </c>
      <c r="AR22" s="903">
        <v>530</v>
      </c>
      <c r="AS22" s="910">
        <v>580</v>
      </c>
      <c r="AT22" s="903">
        <v>1580</v>
      </c>
      <c r="AU22" s="911">
        <v>130</v>
      </c>
      <c r="AV22" s="904">
        <v>690</v>
      </c>
      <c r="AW22" s="906">
        <v>70</v>
      </c>
      <c r="AX22" s="932">
        <f t="shared" si="9"/>
        <v>7110</v>
      </c>
      <c r="AY22" s="696">
        <f t="shared" si="7"/>
        <v>2400</v>
      </c>
      <c r="AZ22" s="696">
        <f t="shared" si="10"/>
        <v>4730</v>
      </c>
      <c r="BB22" s="695">
        <f t="shared" si="12"/>
        <v>7.7115464776990411E-2</v>
      </c>
      <c r="BC22" s="695">
        <f t="shared" si="12"/>
        <v>8.6702792830345973E-2</v>
      </c>
      <c r="BD22" s="695">
        <f t="shared" si="12"/>
        <v>7.5864943726552725E-2</v>
      </c>
      <c r="BE22" s="695">
        <f t="shared" si="12"/>
        <v>6.0858691121300539E-2</v>
      </c>
      <c r="BF22" s="695">
        <f t="shared" si="12"/>
        <v>0.19716548561900793</v>
      </c>
      <c r="BG22" s="695">
        <f t="shared" si="12"/>
        <v>1.0421008753647354E-2</v>
      </c>
      <c r="BH22" s="695">
        <f t="shared" si="12"/>
        <v>6.6277615673197163E-2</v>
      </c>
      <c r="BI22" s="695">
        <f t="shared" si="12"/>
        <v>7.0862859524802001E-3</v>
      </c>
      <c r="BJ22" s="695">
        <f t="shared" si="12"/>
        <v>0.10004168403501459</v>
      </c>
      <c r="BK22" s="695">
        <f t="shared" si="12"/>
        <v>2.209253855773239E-2</v>
      </c>
      <c r="BL22" s="695">
        <f t="shared" si="12"/>
        <v>0.29637348895373072</v>
      </c>
      <c r="BN22" s="673">
        <f>_xlfn.RANK.EQ(BB22,$BB22:$BK22)+COUNTIF($BB22:BB22,BB22)-1</f>
        <v>4</v>
      </c>
      <c r="BO22" s="673">
        <f>_xlfn.RANK.EQ(BC22,$BB22:$BK22)+COUNTIF($BB22:BC22,BC22)-1</f>
        <v>3</v>
      </c>
      <c r="BP22" s="673">
        <f>_xlfn.RANK.EQ(BD22,$BB22:$BK22)+COUNTIF($BB22:BD22,BD22)-1</f>
        <v>5</v>
      </c>
      <c r="BQ22" s="673">
        <f>_xlfn.RANK.EQ(BE22,$BB22:$BK22)+COUNTIF($BB22:BE22,BE22)-1</f>
        <v>7</v>
      </c>
      <c r="BR22" s="673">
        <f>_xlfn.RANK.EQ(BF22,$BB22:$BK22)+COUNTIF($BB22:BF22,BF22)-1</f>
        <v>1</v>
      </c>
      <c r="BS22" s="673">
        <f>_xlfn.RANK.EQ(BG22,$BB22:$BK22)+COUNTIF($BB22:BG22,BG22)-1</f>
        <v>9</v>
      </c>
      <c r="BT22" s="673">
        <f>_xlfn.RANK.EQ(BH22,$BB22:$BK22)+COUNTIF($BB22:BH22,BH22)-1</f>
        <v>6</v>
      </c>
      <c r="BU22" s="673">
        <f>_xlfn.RANK.EQ(BI22,$BB22:$BK22)+COUNTIF($BB22:BI22,BI22)-1</f>
        <v>10</v>
      </c>
      <c r="BV22" s="673">
        <f>_xlfn.RANK.EQ(BJ22,$BB22:$BK22)+COUNTIF($BB22:BJ22,BJ22)-1</f>
        <v>2</v>
      </c>
      <c r="BW22" s="673">
        <f>_xlfn.RANK.EQ(BK22,$BB22:$BK22)+COUNTIF($BB22:BK22,BK22)-1</f>
        <v>8</v>
      </c>
    </row>
    <row r="23" spans="12:75" x14ac:dyDescent="0.3">
      <c r="O23" s="708" t="s">
        <v>203</v>
      </c>
      <c r="P23" s="708" t="str">
        <f t="shared" si="0"/>
        <v>東南アジア</v>
      </c>
      <c r="Q23" s="675" t="str">
        <f t="shared" si="1"/>
        <v>アメリカ</v>
      </c>
      <c r="R23" s="675" t="str">
        <f t="shared" si="2"/>
        <v>欧州</v>
      </c>
      <c r="S23" s="675" t="str">
        <f t="shared" si="3"/>
        <v>香港</v>
      </c>
      <c r="T23" s="707" t="str">
        <f t="shared" si="4"/>
        <v>台湾</v>
      </c>
      <c r="U23" s="675" t="s">
        <v>243</v>
      </c>
      <c r="V23" s="706">
        <f t="shared" si="11"/>
        <v>0.20693498452012385</v>
      </c>
      <c r="W23" s="705">
        <f t="shared" si="11"/>
        <v>0.16309597523219815</v>
      </c>
      <c r="X23" s="705">
        <f t="shared" si="11"/>
        <v>0.11975232198142415</v>
      </c>
      <c r="Y23" s="705">
        <f t="shared" si="11"/>
        <v>7.3312693498452014E-2</v>
      </c>
      <c r="Z23" s="704">
        <f t="shared" si="11"/>
        <v>6.2414860681114549E-2</v>
      </c>
      <c r="AA23" s="703">
        <f t="shared" si="6"/>
        <v>0.3744891640866872</v>
      </c>
      <c r="AC23" s="903">
        <v>80750</v>
      </c>
      <c r="AD23" s="903">
        <v>1760</v>
      </c>
      <c r="AE23" s="903">
        <v>4540</v>
      </c>
      <c r="AF23" s="903">
        <v>5920</v>
      </c>
      <c r="AG23" s="903">
        <v>5040</v>
      </c>
      <c r="AH23" s="903">
        <v>13170</v>
      </c>
      <c r="AI23" s="903">
        <v>1570</v>
      </c>
      <c r="AJ23" s="905">
        <v>2930</v>
      </c>
      <c r="AK23" s="904">
        <v>1150</v>
      </c>
      <c r="AL23" s="904">
        <v>2470</v>
      </c>
      <c r="AM23" s="904">
        <v>290</v>
      </c>
      <c r="AN23" s="910">
        <v>7700</v>
      </c>
      <c r="AO23" s="903">
        <v>2530</v>
      </c>
      <c r="AP23" s="911">
        <v>1820</v>
      </c>
      <c r="AQ23" s="903">
        <v>350</v>
      </c>
      <c r="AR23" s="903">
        <v>4220</v>
      </c>
      <c r="AS23" s="910">
        <v>1780</v>
      </c>
      <c r="AT23" s="903">
        <v>2240</v>
      </c>
      <c r="AU23" s="911">
        <v>640</v>
      </c>
      <c r="AV23" s="904">
        <v>1740</v>
      </c>
      <c r="AW23" s="906">
        <v>1090</v>
      </c>
      <c r="AX23" s="932">
        <f t="shared" si="9"/>
        <v>17800</v>
      </c>
      <c r="AY23" s="696">
        <f t="shared" si="7"/>
        <v>9670</v>
      </c>
      <c r="AZ23" s="696">
        <f t="shared" si="10"/>
        <v>16710</v>
      </c>
      <c r="BB23" s="695">
        <f t="shared" si="12"/>
        <v>2.1795665634674923E-2</v>
      </c>
      <c r="BC23" s="695">
        <f t="shared" si="12"/>
        <v>5.6222910216718269E-2</v>
      </c>
      <c r="BD23" s="695">
        <f t="shared" si="12"/>
        <v>7.3312693498452014E-2</v>
      </c>
      <c r="BE23" s="695">
        <f t="shared" si="12"/>
        <v>6.2414860681114549E-2</v>
      </c>
      <c r="BF23" s="695">
        <f t="shared" si="12"/>
        <v>0.20693498452012385</v>
      </c>
      <c r="BG23" s="695">
        <f t="shared" si="12"/>
        <v>4.3343653250773996E-3</v>
      </c>
      <c r="BH23" s="695">
        <f t="shared" si="12"/>
        <v>0.16309597523219815</v>
      </c>
      <c r="BI23" s="695">
        <f t="shared" si="12"/>
        <v>1.9442724458204334E-2</v>
      </c>
      <c r="BJ23" s="695">
        <f t="shared" si="12"/>
        <v>0.11975232198142415</v>
      </c>
      <c r="BK23" s="695">
        <f t="shared" si="12"/>
        <v>5.2260061919504643E-2</v>
      </c>
      <c r="BL23" s="695">
        <f t="shared" si="12"/>
        <v>0.22043343653250774</v>
      </c>
      <c r="BN23" s="673">
        <f>_xlfn.RANK.EQ(BB23,$BB23:$BK23)+COUNTIF($BB23:BB23,BB23)-1</f>
        <v>8</v>
      </c>
      <c r="BO23" s="673">
        <f>_xlfn.RANK.EQ(BC23,$BB23:$BK23)+COUNTIF($BB23:BC23,BC23)-1</f>
        <v>6</v>
      </c>
      <c r="BP23" s="673">
        <f>_xlfn.RANK.EQ(BD23,$BB23:$BK23)+COUNTIF($BB23:BD23,BD23)-1</f>
        <v>4</v>
      </c>
      <c r="BQ23" s="673">
        <f>_xlfn.RANK.EQ(BE23,$BB23:$BK23)+COUNTIF($BB23:BE23,BE23)-1</f>
        <v>5</v>
      </c>
      <c r="BR23" s="673">
        <f>_xlfn.RANK.EQ(BF23,$BB23:$BK23)+COUNTIF($BB23:BF23,BF23)-1</f>
        <v>1</v>
      </c>
      <c r="BS23" s="673">
        <f>_xlfn.RANK.EQ(BG23,$BB23:$BK23)+COUNTIF($BB23:BG23,BG23)-1</f>
        <v>10</v>
      </c>
      <c r="BT23" s="673">
        <f>_xlfn.RANK.EQ(BH23,$BB23:$BK23)+COUNTIF($BB23:BH23,BH23)-1</f>
        <v>2</v>
      </c>
      <c r="BU23" s="673">
        <f>_xlfn.RANK.EQ(BI23,$BB23:$BK23)+COUNTIF($BB23:BI23,BI23)-1</f>
        <v>9</v>
      </c>
      <c r="BV23" s="673">
        <f>_xlfn.RANK.EQ(BJ23,$BB23:$BK23)+COUNTIF($BB23:BJ23,BJ23)-1</f>
        <v>3</v>
      </c>
      <c r="BW23" s="673">
        <f>_xlfn.RANK.EQ(BK23,$BB23:$BK23)+COUNTIF($BB23:BK23,BK23)-1</f>
        <v>7</v>
      </c>
    </row>
    <row r="24" spans="12:75" x14ac:dyDescent="0.3">
      <c r="O24" s="708" t="s">
        <v>204</v>
      </c>
      <c r="P24" s="708" t="str">
        <f t="shared" si="0"/>
        <v>東南アジア</v>
      </c>
      <c r="Q24" s="675" t="str">
        <f t="shared" si="1"/>
        <v>欧州</v>
      </c>
      <c r="R24" s="675" t="str">
        <f t="shared" si="2"/>
        <v>中国</v>
      </c>
      <c r="S24" s="675" t="str">
        <f t="shared" si="3"/>
        <v>香港</v>
      </c>
      <c r="T24" s="707" t="str">
        <f t="shared" si="4"/>
        <v>アメリカ</v>
      </c>
      <c r="U24" s="675" t="s">
        <v>243</v>
      </c>
      <c r="V24" s="706">
        <f t="shared" si="11"/>
        <v>0.17423540315106581</v>
      </c>
      <c r="W24" s="705">
        <f t="shared" si="11"/>
        <v>6.5801668211306771E-2</v>
      </c>
      <c r="X24" s="705">
        <f t="shared" si="11"/>
        <v>5.7460611677479144E-2</v>
      </c>
      <c r="Y24" s="705">
        <f t="shared" si="11"/>
        <v>5.4680259499536608E-2</v>
      </c>
      <c r="Z24" s="704">
        <f t="shared" si="11"/>
        <v>5.0046339202965709E-2</v>
      </c>
      <c r="AA24" s="703">
        <f t="shared" si="6"/>
        <v>0.59777571825764597</v>
      </c>
      <c r="AC24" s="903">
        <v>10790</v>
      </c>
      <c r="AD24" s="903">
        <v>300</v>
      </c>
      <c r="AE24" s="903">
        <v>620</v>
      </c>
      <c r="AF24" s="903">
        <v>590</v>
      </c>
      <c r="AG24" s="903">
        <v>440</v>
      </c>
      <c r="AH24" s="903">
        <v>540</v>
      </c>
      <c r="AI24" s="903">
        <v>50</v>
      </c>
      <c r="AJ24" s="905">
        <v>160</v>
      </c>
      <c r="AK24" s="904">
        <v>80</v>
      </c>
      <c r="AL24" s="904">
        <v>80</v>
      </c>
      <c r="AM24" s="904">
        <v>120</v>
      </c>
      <c r="AN24" s="910">
        <v>330</v>
      </c>
      <c r="AO24" s="903">
        <v>140</v>
      </c>
      <c r="AP24" s="911">
        <v>190</v>
      </c>
      <c r="AQ24" s="903">
        <v>90</v>
      </c>
      <c r="AR24" s="903">
        <v>80</v>
      </c>
      <c r="AS24" s="910">
        <v>120</v>
      </c>
      <c r="AT24" s="903">
        <v>640</v>
      </c>
      <c r="AU24" s="911">
        <v>460</v>
      </c>
      <c r="AV24" s="904">
        <v>60</v>
      </c>
      <c r="AW24" s="906">
        <v>210</v>
      </c>
      <c r="AX24" s="932">
        <f t="shared" si="9"/>
        <v>5490</v>
      </c>
      <c r="AY24" s="696">
        <f t="shared" si="7"/>
        <v>710</v>
      </c>
      <c r="AZ24" s="696">
        <f t="shared" si="10"/>
        <v>1880</v>
      </c>
      <c r="BB24" s="695">
        <f t="shared" si="12"/>
        <v>2.7803521779425393E-2</v>
      </c>
      <c r="BC24" s="695">
        <f t="shared" si="12"/>
        <v>5.7460611677479144E-2</v>
      </c>
      <c r="BD24" s="695">
        <f t="shared" si="12"/>
        <v>5.4680259499536608E-2</v>
      </c>
      <c r="BE24" s="695">
        <f t="shared" si="12"/>
        <v>4.077849860982391E-2</v>
      </c>
      <c r="BF24" s="695">
        <f t="shared" si="12"/>
        <v>0.17423540315106581</v>
      </c>
      <c r="BG24" s="695">
        <f t="shared" si="12"/>
        <v>8.3410565338276187E-3</v>
      </c>
      <c r="BH24" s="695">
        <f t="shared" si="12"/>
        <v>5.0046339202965709E-2</v>
      </c>
      <c r="BI24" s="695">
        <f t="shared" si="12"/>
        <v>4.6339202965708986E-3</v>
      </c>
      <c r="BJ24" s="695">
        <f t="shared" si="12"/>
        <v>6.5801668211306771E-2</v>
      </c>
      <c r="BK24" s="695">
        <f t="shared" si="12"/>
        <v>7.4142724745134385E-3</v>
      </c>
      <c r="BL24" s="695">
        <f t="shared" si="12"/>
        <v>0.50880444856348472</v>
      </c>
      <c r="BN24" s="673">
        <f>_xlfn.RANK.EQ(BB24,$BB24:$BK24)+COUNTIF($BB24:BB24,BB24)-1</f>
        <v>7</v>
      </c>
      <c r="BO24" s="673">
        <f>_xlfn.RANK.EQ(BC24,$BB24:$BK24)+COUNTIF($BB24:BC24,BC24)-1</f>
        <v>3</v>
      </c>
      <c r="BP24" s="673">
        <f>_xlfn.RANK.EQ(BD24,$BB24:$BK24)+COUNTIF($BB24:BD24,BD24)-1</f>
        <v>4</v>
      </c>
      <c r="BQ24" s="673">
        <f>_xlfn.RANK.EQ(BE24,$BB24:$BK24)+COUNTIF($BB24:BE24,BE24)-1</f>
        <v>6</v>
      </c>
      <c r="BR24" s="673">
        <f>_xlfn.RANK.EQ(BF24,$BB24:$BK24)+COUNTIF($BB24:BF24,BF24)-1</f>
        <v>1</v>
      </c>
      <c r="BS24" s="673">
        <f>_xlfn.RANK.EQ(BG24,$BB24:$BK24)+COUNTIF($BB24:BG24,BG24)-1</f>
        <v>8</v>
      </c>
      <c r="BT24" s="673">
        <f>_xlfn.RANK.EQ(BH24,$BB24:$BK24)+COUNTIF($BB24:BH24,BH24)-1</f>
        <v>5</v>
      </c>
      <c r="BU24" s="673">
        <f>_xlfn.RANK.EQ(BI24,$BB24:$BK24)+COUNTIF($BB24:BI24,BI24)-1</f>
        <v>10</v>
      </c>
      <c r="BV24" s="673">
        <f>_xlfn.RANK.EQ(BJ24,$BB24:$BK24)+COUNTIF($BB24:BJ24,BJ24)-1</f>
        <v>2</v>
      </c>
      <c r="BW24" s="673">
        <f>_xlfn.RANK.EQ(BK24,$BB24:$BK24)+COUNTIF($BB24:BK24,BK24)-1</f>
        <v>9</v>
      </c>
    </row>
    <row r="25" spans="12:75" x14ac:dyDescent="0.3">
      <c r="O25" s="708" t="s">
        <v>205</v>
      </c>
      <c r="P25" s="708" t="str">
        <f t="shared" si="0"/>
        <v>東南アジア</v>
      </c>
      <c r="Q25" s="675" t="str">
        <f t="shared" si="1"/>
        <v>香港</v>
      </c>
      <c r="R25" s="675" t="str">
        <f t="shared" si="2"/>
        <v>台湾</v>
      </c>
      <c r="S25" s="675" t="str">
        <f t="shared" si="3"/>
        <v>アメリカ</v>
      </c>
      <c r="T25" s="707" t="str">
        <f t="shared" si="4"/>
        <v>中国</v>
      </c>
      <c r="U25" s="675" t="s">
        <v>243</v>
      </c>
      <c r="V25" s="706">
        <f t="shared" si="11"/>
        <v>0.43322662726750388</v>
      </c>
      <c r="W25" s="705">
        <f t="shared" si="11"/>
        <v>0.14544857588442911</v>
      </c>
      <c r="X25" s="705">
        <f t="shared" si="11"/>
        <v>0.10580316834933924</v>
      </c>
      <c r="Y25" s="705">
        <f t="shared" si="11"/>
        <v>4.4734466059262908E-2</v>
      </c>
      <c r="Z25" s="704">
        <f t="shared" si="11"/>
        <v>4.1451202495280309E-2</v>
      </c>
      <c r="AA25" s="703">
        <f t="shared" si="6"/>
        <v>0.22933595994418454</v>
      </c>
      <c r="AC25" s="903">
        <v>121830</v>
      </c>
      <c r="AD25" s="903">
        <v>3060</v>
      </c>
      <c r="AE25" s="903">
        <v>5050</v>
      </c>
      <c r="AF25" s="903">
        <v>17720</v>
      </c>
      <c r="AG25" s="903">
        <v>12890</v>
      </c>
      <c r="AH25" s="903">
        <v>5450</v>
      </c>
      <c r="AI25" s="903">
        <v>1020</v>
      </c>
      <c r="AJ25" s="905">
        <v>660</v>
      </c>
      <c r="AK25" s="904">
        <v>1580</v>
      </c>
      <c r="AL25" s="904">
        <v>1030</v>
      </c>
      <c r="AM25" s="904">
        <v>300</v>
      </c>
      <c r="AN25" s="910">
        <v>8000</v>
      </c>
      <c r="AO25" s="903">
        <v>31480</v>
      </c>
      <c r="AP25" s="911">
        <v>3700</v>
      </c>
      <c r="AQ25" s="903">
        <v>340</v>
      </c>
      <c r="AR25" s="903">
        <v>2900</v>
      </c>
      <c r="AS25" s="910">
        <v>4290</v>
      </c>
      <c r="AT25" s="903">
        <v>4220</v>
      </c>
      <c r="AU25" s="911">
        <v>1090</v>
      </c>
      <c r="AV25" s="904">
        <v>110</v>
      </c>
      <c r="AW25" s="906">
        <v>840</v>
      </c>
      <c r="AX25" s="932">
        <f t="shared" si="9"/>
        <v>16100</v>
      </c>
      <c r="AY25" s="696">
        <f t="shared" si="7"/>
        <v>4520</v>
      </c>
      <c r="AZ25" s="696">
        <f t="shared" si="10"/>
        <v>52780</v>
      </c>
      <c r="BB25" s="695">
        <f t="shared" si="12"/>
        <v>2.511696626446688E-2</v>
      </c>
      <c r="BC25" s="695">
        <f t="shared" si="12"/>
        <v>4.1451202495280309E-2</v>
      </c>
      <c r="BD25" s="695">
        <f t="shared" si="12"/>
        <v>0.14544857588442911</v>
      </c>
      <c r="BE25" s="695">
        <f t="shared" si="12"/>
        <v>0.10580316834933924</v>
      </c>
      <c r="BF25" s="695">
        <f t="shared" si="12"/>
        <v>0.43322662726750388</v>
      </c>
      <c r="BG25" s="695">
        <f t="shared" si="12"/>
        <v>2.7907740293852089E-3</v>
      </c>
      <c r="BH25" s="695">
        <f t="shared" si="12"/>
        <v>4.4734466059262908E-2</v>
      </c>
      <c r="BI25" s="695">
        <f t="shared" si="12"/>
        <v>8.3723220881556266E-3</v>
      </c>
      <c r="BJ25" s="695">
        <f t="shared" si="12"/>
        <v>3.7100878273003367E-2</v>
      </c>
      <c r="BK25" s="695">
        <f t="shared" si="12"/>
        <v>2.3803660838873839E-2</v>
      </c>
      <c r="BL25" s="695">
        <f t="shared" si="12"/>
        <v>0.1321513584502996</v>
      </c>
      <c r="BN25" s="673">
        <f>_xlfn.RANK.EQ(BB25,$BB25:$BK25)+COUNTIF($BB25:BB25,BB25)-1</f>
        <v>7</v>
      </c>
      <c r="BO25" s="673">
        <f>_xlfn.RANK.EQ(BC25,$BB25:$BK25)+COUNTIF($BB25:BC25,BC25)-1</f>
        <v>5</v>
      </c>
      <c r="BP25" s="673">
        <f>_xlfn.RANK.EQ(BD25,$BB25:$BK25)+COUNTIF($BB25:BD25,BD25)-1</f>
        <v>2</v>
      </c>
      <c r="BQ25" s="673">
        <f>_xlfn.RANK.EQ(BE25,$BB25:$BK25)+COUNTIF($BB25:BE25,BE25)-1</f>
        <v>3</v>
      </c>
      <c r="BR25" s="673">
        <f>_xlfn.RANK.EQ(BF25,$BB25:$BK25)+COUNTIF($BB25:BF25,BF25)-1</f>
        <v>1</v>
      </c>
      <c r="BS25" s="673">
        <f>_xlfn.RANK.EQ(BG25,$BB25:$BK25)+COUNTIF($BB25:BG25,BG25)-1</f>
        <v>10</v>
      </c>
      <c r="BT25" s="673">
        <f>_xlfn.RANK.EQ(BH25,$BB25:$BK25)+COUNTIF($BB25:BH25,BH25)-1</f>
        <v>4</v>
      </c>
      <c r="BU25" s="673">
        <f>_xlfn.RANK.EQ(BI25,$BB25:$BK25)+COUNTIF($BB25:BI25,BI25)-1</f>
        <v>9</v>
      </c>
      <c r="BV25" s="673">
        <f>_xlfn.RANK.EQ(BJ25,$BB25:$BK25)+COUNTIF($BB25:BJ25,BJ25)-1</f>
        <v>6</v>
      </c>
      <c r="BW25" s="673">
        <f>_xlfn.RANK.EQ(BK25,$BB25:$BK25)+COUNTIF($BB25:BK25,BK25)-1</f>
        <v>8</v>
      </c>
    </row>
    <row r="26" spans="12:75" x14ac:dyDescent="0.3">
      <c r="O26" s="708" t="s">
        <v>206</v>
      </c>
      <c r="P26" s="708" t="str">
        <f t="shared" si="0"/>
        <v>東南アジア</v>
      </c>
      <c r="Q26" s="675" t="str">
        <f t="shared" si="1"/>
        <v>香港</v>
      </c>
      <c r="R26" s="675" t="str">
        <f t="shared" si="2"/>
        <v>台湾</v>
      </c>
      <c r="S26" s="675" t="str">
        <f t="shared" si="3"/>
        <v>中国</v>
      </c>
      <c r="T26" s="707" t="str">
        <f t="shared" si="4"/>
        <v>欧州</v>
      </c>
      <c r="U26" s="675" t="s">
        <v>243</v>
      </c>
      <c r="V26" s="706">
        <f t="shared" si="11"/>
        <v>0.31184503016830739</v>
      </c>
      <c r="W26" s="705">
        <f t="shared" si="11"/>
        <v>0.15520800254048905</v>
      </c>
      <c r="X26" s="705">
        <f t="shared" si="11"/>
        <v>8.081930771673547E-2</v>
      </c>
      <c r="Y26" s="705">
        <f t="shared" si="11"/>
        <v>5.9383931406795806E-2</v>
      </c>
      <c r="Z26" s="704">
        <f t="shared" si="11"/>
        <v>5.8590028580501746E-2</v>
      </c>
      <c r="AA26" s="703">
        <f t="shared" si="6"/>
        <v>0.33415369958717056</v>
      </c>
      <c r="AC26" s="903">
        <v>125960</v>
      </c>
      <c r="AD26" s="903">
        <v>4720</v>
      </c>
      <c r="AE26" s="903">
        <v>7480</v>
      </c>
      <c r="AF26" s="903">
        <v>19550</v>
      </c>
      <c r="AG26" s="903">
        <v>10180</v>
      </c>
      <c r="AH26" s="903">
        <v>7350</v>
      </c>
      <c r="AI26" s="903">
        <v>1150</v>
      </c>
      <c r="AJ26" s="905">
        <v>2710</v>
      </c>
      <c r="AK26" s="904">
        <v>1970</v>
      </c>
      <c r="AL26" s="904">
        <v>1390</v>
      </c>
      <c r="AM26" s="904">
        <v>140</v>
      </c>
      <c r="AN26" s="910">
        <v>14160</v>
      </c>
      <c r="AO26" s="903">
        <v>13430</v>
      </c>
      <c r="AP26" s="911">
        <v>2110</v>
      </c>
      <c r="AQ26" s="903">
        <v>410</v>
      </c>
      <c r="AR26" s="903">
        <v>5600</v>
      </c>
      <c r="AS26" s="910">
        <v>4500</v>
      </c>
      <c r="AT26" s="903">
        <v>3460</v>
      </c>
      <c r="AU26" s="911">
        <v>1620</v>
      </c>
      <c r="AV26" s="904">
        <v>490</v>
      </c>
      <c r="AW26" s="906">
        <v>680</v>
      </c>
      <c r="AX26" s="932">
        <f t="shared" si="9"/>
        <v>22860</v>
      </c>
      <c r="AY26" s="696">
        <f t="shared" si="7"/>
        <v>7380</v>
      </c>
      <c r="AZ26" s="696">
        <f t="shared" si="10"/>
        <v>39280</v>
      </c>
      <c r="BB26" s="695">
        <f t="shared" si="12"/>
        <v>3.7472213401079708E-2</v>
      </c>
      <c r="BC26" s="695">
        <f t="shared" si="12"/>
        <v>5.9383931406795806E-2</v>
      </c>
      <c r="BD26" s="695">
        <f t="shared" si="12"/>
        <v>0.15520800254048905</v>
      </c>
      <c r="BE26" s="695">
        <f t="shared" si="12"/>
        <v>8.081930771673547E-2</v>
      </c>
      <c r="BF26" s="695">
        <f t="shared" si="12"/>
        <v>0.31184503016830739</v>
      </c>
      <c r="BG26" s="695">
        <f t="shared" si="12"/>
        <v>3.2550015878056527E-3</v>
      </c>
      <c r="BH26" s="695">
        <f t="shared" si="12"/>
        <v>5.8351857732613525E-2</v>
      </c>
      <c r="BI26" s="695">
        <f t="shared" si="12"/>
        <v>9.129882502381708E-3</v>
      </c>
      <c r="BJ26" s="695">
        <f t="shared" si="12"/>
        <v>5.8590028580501746E-2</v>
      </c>
      <c r="BK26" s="695">
        <f t="shared" si="12"/>
        <v>4.4458558272467447E-2</v>
      </c>
      <c r="BL26" s="695">
        <f t="shared" si="12"/>
        <v>0.18148618609082248</v>
      </c>
      <c r="BN26" s="673">
        <f>_xlfn.RANK.EQ(BB26,$BB26:$BK26)+COUNTIF($BB26:BB26,BB26)-1</f>
        <v>8</v>
      </c>
      <c r="BO26" s="673">
        <f>_xlfn.RANK.EQ(BC26,$BB26:$BK26)+COUNTIF($BB26:BC26,BC26)-1</f>
        <v>4</v>
      </c>
      <c r="BP26" s="673">
        <f>_xlfn.RANK.EQ(BD26,$BB26:$BK26)+COUNTIF($BB26:BD26,BD26)-1</f>
        <v>2</v>
      </c>
      <c r="BQ26" s="673">
        <f>_xlfn.RANK.EQ(BE26,$BB26:$BK26)+COUNTIF($BB26:BE26,BE26)-1</f>
        <v>3</v>
      </c>
      <c r="BR26" s="673">
        <f>_xlfn.RANK.EQ(BF26,$BB26:$BK26)+COUNTIF($BB26:BF26,BF26)-1</f>
        <v>1</v>
      </c>
      <c r="BS26" s="673">
        <f>_xlfn.RANK.EQ(BG26,$BB26:$BK26)+COUNTIF($BB26:BG26,BG26)-1</f>
        <v>10</v>
      </c>
      <c r="BT26" s="673">
        <f>_xlfn.RANK.EQ(BH26,$BB26:$BK26)+COUNTIF($BB26:BH26,BH26)-1</f>
        <v>6</v>
      </c>
      <c r="BU26" s="673">
        <f>_xlfn.RANK.EQ(BI26,$BB26:$BK26)+COUNTIF($BB26:BI26,BI26)-1</f>
        <v>9</v>
      </c>
      <c r="BV26" s="673">
        <f>_xlfn.RANK.EQ(BJ26,$BB26:$BK26)+COUNTIF($BB26:BJ26,BJ26)-1</f>
        <v>5</v>
      </c>
      <c r="BW26" s="673">
        <f>_xlfn.RANK.EQ(BK26,$BB26:$BK26)+COUNTIF($BB26:BK26,BK26)-1</f>
        <v>7</v>
      </c>
    </row>
    <row r="27" spans="12:75" x14ac:dyDescent="0.3">
      <c r="O27" s="708" t="s">
        <v>207</v>
      </c>
      <c r="P27" s="708" t="str">
        <f t="shared" si="0"/>
        <v>東南アジア</v>
      </c>
      <c r="Q27" s="675" t="str">
        <f t="shared" si="1"/>
        <v>欧州</v>
      </c>
      <c r="R27" s="675" t="str">
        <f t="shared" si="2"/>
        <v>香港</v>
      </c>
      <c r="S27" s="675" t="str">
        <f t="shared" si="3"/>
        <v>韓国</v>
      </c>
      <c r="T27" s="707" t="str">
        <f t="shared" si="4"/>
        <v>アメリカ</v>
      </c>
      <c r="U27" s="675" t="s">
        <v>243</v>
      </c>
      <c r="V27" s="706">
        <f t="shared" ref="V27:Z36" si="13">LARGE($BB27:$BK27,V$1)</f>
        <v>0.33694656488549618</v>
      </c>
      <c r="W27" s="705">
        <f t="shared" si="13"/>
        <v>0.10610687022900764</v>
      </c>
      <c r="X27" s="705">
        <f t="shared" si="13"/>
        <v>9.8625954198473281E-2</v>
      </c>
      <c r="Y27" s="705">
        <f t="shared" si="13"/>
        <v>8.839694656488549E-2</v>
      </c>
      <c r="Z27" s="704">
        <f t="shared" si="13"/>
        <v>8.106870229007633E-2</v>
      </c>
      <c r="AA27" s="703">
        <f t="shared" si="6"/>
        <v>0.28885496183206105</v>
      </c>
      <c r="AC27" s="903">
        <v>65500</v>
      </c>
      <c r="AD27" s="903">
        <v>5790</v>
      </c>
      <c r="AE27" s="903">
        <v>2450</v>
      </c>
      <c r="AF27" s="903">
        <v>6460</v>
      </c>
      <c r="AG27" s="903">
        <v>4250</v>
      </c>
      <c r="AH27" s="903">
        <v>5310</v>
      </c>
      <c r="AI27" s="903">
        <v>850</v>
      </c>
      <c r="AJ27" s="905">
        <v>1950</v>
      </c>
      <c r="AK27" s="904">
        <v>1140</v>
      </c>
      <c r="AL27" s="904">
        <v>1640</v>
      </c>
      <c r="AM27" s="904">
        <v>50</v>
      </c>
      <c r="AN27" s="910">
        <v>6760</v>
      </c>
      <c r="AO27" s="903">
        <v>7860</v>
      </c>
      <c r="AP27" s="911">
        <v>2800</v>
      </c>
      <c r="AQ27" s="903">
        <v>210</v>
      </c>
      <c r="AR27" s="903">
        <v>2550</v>
      </c>
      <c r="AS27" s="910">
        <v>2060</v>
      </c>
      <c r="AT27" s="903">
        <v>1760</v>
      </c>
      <c r="AU27" s="911">
        <v>830</v>
      </c>
      <c r="AV27" s="904">
        <v>930</v>
      </c>
      <c r="AW27" s="906">
        <v>1240</v>
      </c>
      <c r="AX27" s="932">
        <f t="shared" si="9"/>
        <v>8610</v>
      </c>
      <c r="AY27" s="696">
        <f t="shared" si="7"/>
        <v>6950</v>
      </c>
      <c r="AZ27" s="696">
        <f t="shared" si="10"/>
        <v>22070</v>
      </c>
      <c r="BB27" s="695">
        <f t="shared" ref="BB27:BL36" si="14">_xlfn.SINGLE(_xlfn.XLOOKUP(BB$6,$AD$6:$AZ$6,$AD27:$AZ27))/$AC27</f>
        <v>8.839694656488549E-2</v>
      </c>
      <c r="BC27" s="695">
        <f t="shared" si="14"/>
        <v>3.7404580152671757E-2</v>
      </c>
      <c r="BD27" s="695">
        <f t="shared" si="14"/>
        <v>9.8625954198473281E-2</v>
      </c>
      <c r="BE27" s="695">
        <f t="shared" si="14"/>
        <v>6.4885496183206104E-2</v>
      </c>
      <c r="BF27" s="695">
        <f t="shared" si="14"/>
        <v>0.33694656488549618</v>
      </c>
      <c r="BG27" s="695">
        <f t="shared" si="14"/>
        <v>3.2061068702290076E-3</v>
      </c>
      <c r="BH27" s="695">
        <f t="shared" si="14"/>
        <v>8.106870229007633E-2</v>
      </c>
      <c r="BI27" s="695">
        <f t="shared" si="14"/>
        <v>1.2977099236641221E-2</v>
      </c>
      <c r="BJ27" s="695">
        <f t="shared" si="14"/>
        <v>0.10610687022900764</v>
      </c>
      <c r="BK27" s="695">
        <f t="shared" si="14"/>
        <v>3.8931297709923665E-2</v>
      </c>
      <c r="BL27" s="695">
        <f t="shared" si="14"/>
        <v>0.1314503816793893</v>
      </c>
      <c r="BN27" s="673">
        <f>_xlfn.RANK.EQ(BB27,$BB27:$BK27)+COUNTIF($BB27:BB27,BB27)-1</f>
        <v>4</v>
      </c>
      <c r="BO27" s="673">
        <f>_xlfn.RANK.EQ(BC27,$BB27:$BK27)+COUNTIF($BB27:BC27,BC27)-1</f>
        <v>8</v>
      </c>
      <c r="BP27" s="673">
        <f>_xlfn.RANK.EQ(BD27,$BB27:$BK27)+COUNTIF($BB27:BD27,BD27)-1</f>
        <v>3</v>
      </c>
      <c r="BQ27" s="673">
        <f>_xlfn.RANK.EQ(BE27,$BB27:$BK27)+COUNTIF($BB27:BE27,BE27)-1</f>
        <v>6</v>
      </c>
      <c r="BR27" s="673">
        <f>_xlfn.RANK.EQ(BF27,$BB27:$BK27)+COUNTIF($BB27:BF27,BF27)-1</f>
        <v>1</v>
      </c>
      <c r="BS27" s="673">
        <f>_xlfn.RANK.EQ(BG27,$BB27:$BK27)+COUNTIF($BB27:BG27,BG27)-1</f>
        <v>10</v>
      </c>
      <c r="BT27" s="673">
        <f>_xlfn.RANK.EQ(BH27,$BB27:$BK27)+COUNTIF($BB27:BH27,BH27)-1</f>
        <v>5</v>
      </c>
      <c r="BU27" s="673">
        <f>_xlfn.RANK.EQ(BI27,$BB27:$BK27)+COUNTIF($BB27:BI27,BI27)-1</f>
        <v>9</v>
      </c>
      <c r="BV27" s="673">
        <f>_xlfn.RANK.EQ(BJ27,$BB27:$BK27)+COUNTIF($BB27:BJ27,BJ27)-1</f>
        <v>2</v>
      </c>
      <c r="BW27" s="673">
        <f>_xlfn.RANK.EQ(BK27,$BB27:$BK27)+COUNTIF($BB27:BK27,BK27)-1</f>
        <v>7</v>
      </c>
    </row>
    <row r="28" spans="12:75" x14ac:dyDescent="0.3">
      <c r="O28" s="708" t="s">
        <v>208</v>
      </c>
      <c r="P28" s="708" t="str">
        <f t="shared" si="0"/>
        <v>東南アジア</v>
      </c>
      <c r="Q28" s="675" t="str">
        <f t="shared" si="1"/>
        <v>アメリカ</v>
      </c>
      <c r="R28" s="675" t="str">
        <f t="shared" si="2"/>
        <v>中国</v>
      </c>
      <c r="S28" s="675" t="str">
        <f t="shared" si="3"/>
        <v>欧州</v>
      </c>
      <c r="T28" s="707" t="str">
        <f t="shared" si="4"/>
        <v>台湾</v>
      </c>
      <c r="U28" s="675" t="s">
        <v>243</v>
      </c>
      <c r="V28" s="706">
        <f t="shared" si="13"/>
        <v>0.26838966202783299</v>
      </c>
      <c r="W28" s="705">
        <f t="shared" si="13"/>
        <v>9.7654075546719676E-2</v>
      </c>
      <c r="X28" s="705">
        <f t="shared" si="13"/>
        <v>8.8906560636182907E-2</v>
      </c>
      <c r="Y28" s="705">
        <f t="shared" si="13"/>
        <v>6.6481113320079527E-2</v>
      </c>
      <c r="Z28" s="704">
        <f t="shared" si="13"/>
        <v>5.6540755467196821E-2</v>
      </c>
      <c r="AA28" s="703">
        <f t="shared" si="6"/>
        <v>0.4220278330019881</v>
      </c>
      <c r="AC28" s="903">
        <v>125750</v>
      </c>
      <c r="AD28" s="903">
        <v>6660</v>
      </c>
      <c r="AE28" s="903">
        <v>11180</v>
      </c>
      <c r="AF28" s="903">
        <v>6030</v>
      </c>
      <c r="AG28" s="903">
        <v>7110</v>
      </c>
      <c r="AH28" s="903">
        <v>12280</v>
      </c>
      <c r="AI28" s="903">
        <v>1230</v>
      </c>
      <c r="AJ28" s="905">
        <v>2030</v>
      </c>
      <c r="AK28" s="904">
        <v>1870</v>
      </c>
      <c r="AL28" s="904">
        <v>2240</v>
      </c>
      <c r="AM28" s="904">
        <v>170</v>
      </c>
      <c r="AN28" s="910">
        <v>5010</v>
      </c>
      <c r="AO28" s="903">
        <v>7020</v>
      </c>
      <c r="AP28" s="911">
        <v>3440</v>
      </c>
      <c r="AQ28" s="903">
        <v>2780</v>
      </c>
      <c r="AR28" s="903">
        <v>4640</v>
      </c>
      <c r="AS28" s="910">
        <v>4490</v>
      </c>
      <c r="AT28" s="903">
        <v>9080</v>
      </c>
      <c r="AU28" s="911">
        <v>4710</v>
      </c>
      <c r="AV28" s="904">
        <v>1650</v>
      </c>
      <c r="AW28" s="906">
        <v>400</v>
      </c>
      <c r="AX28" s="932">
        <f t="shared" si="9"/>
        <v>31730</v>
      </c>
      <c r="AY28" s="696">
        <f t="shared" si="7"/>
        <v>8360</v>
      </c>
      <c r="AZ28" s="696">
        <f t="shared" si="10"/>
        <v>33750</v>
      </c>
      <c r="BB28" s="695">
        <f t="shared" si="14"/>
        <v>5.2962226640159045E-2</v>
      </c>
      <c r="BC28" s="695">
        <f t="shared" si="14"/>
        <v>8.8906560636182907E-2</v>
      </c>
      <c r="BD28" s="695">
        <f t="shared" si="14"/>
        <v>4.7952286282306161E-2</v>
      </c>
      <c r="BE28" s="695">
        <f t="shared" si="14"/>
        <v>5.6540755467196821E-2</v>
      </c>
      <c r="BF28" s="695">
        <f t="shared" si="14"/>
        <v>0.26838966202783299</v>
      </c>
      <c r="BG28" s="695">
        <f t="shared" si="14"/>
        <v>2.2107355864811135E-2</v>
      </c>
      <c r="BH28" s="695">
        <f t="shared" si="14"/>
        <v>9.7654075546719676E-2</v>
      </c>
      <c r="BI28" s="695">
        <f t="shared" si="14"/>
        <v>9.781312127236581E-3</v>
      </c>
      <c r="BJ28" s="695">
        <f t="shared" si="14"/>
        <v>6.6481113320079527E-2</v>
      </c>
      <c r="BK28" s="695">
        <f t="shared" si="14"/>
        <v>3.6898608349900594E-2</v>
      </c>
      <c r="BL28" s="695">
        <f t="shared" si="14"/>
        <v>0.25232604373757456</v>
      </c>
      <c r="BN28" s="673">
        <f>_xlfn.RANK.EQ(BB28,$BB28:$BK28)+COUNTIF($BB28:BB28,BB28)-1</f>
        <v>6</v>
      </c>
      <c r="BO28" s="673">
        <f>_xlfn.RANK.EQ(BC28,$BB28:$BK28)+COUNTIF($BB28:BC28,BC28)-1</f>
        <v>3</v>
      </c>
      <c r="BP28" s="673">
        <f>_xlfn.RANK.EQ(BD28,$BB28:$BK28)+COUNTIF($BB28:BD28,BD28)-1</f>
        <v>7</v>
      </c>
      <c r="BQ28" s="673">
        <f>_xlfn.RANK.EQ(BE28,$BB28:$BK28)+COUNTIF($BB28:BE28,BE28)-1</f>
        <v>5</v>
      </c>
      <c r="BR28" s="673">
        <f>_xlfn.RANK.EQ(BF28,$BB28:$BK28)+COUNTIF($BB28:BF28,BF28)-1</f>
        <v>1</v>
      </c>
      <c r="BS28" s="673">
        <f>_xlfn.RANK.EQ(BG28,$BB28:$BK28)+COUNTIF($BB28:BG28,BG28)-1</f>
        <v>9</v>
      </c>
      <c r="BT28" s="673">
        <f>_xlfn.RANK.EQ(BH28,$BB28:$BK28)+COUNTIF($BB28:BH28,BH28)-1</f>
        <v>2</v>
      </c>
      <c r="BU28" s="673">
        <f>_xlfn.RANK.EQ(BI28,$BB28:$BK28)+COUNTIF($BB28:BI28,BI28)-1</f>
        <v>10</v>
      </c>
      <c r="BV28" s="673">
        <f>_xlfn.RANK.EQ(BJ28,$BB28:$BK28)+COUNTIF($BB28:BJ28,BJ28)-1</f>
        <v>4</v>
      </c>
      <c r="BW28" s="673">
        <f>_xlfn.RANK.EQ(BK28,$BB28:$BK28)+COUNTIF($BB28:BK28,BK28)-1</f>
        <v>8</v>
      </c>
    </row>
    <row r="29" spans="12:75" x14ac:dyDescent="0.3">
      <c r="O29" s="708" t="s">
        <v>209</v>
      </c>
      <c r="P29" s="708" t="str">
        <f t="shared" si="0"/>
        <v>東南アジア</v>
      </c>
      <c r="Q29" s="675" t="str">
        <f t="shared" si="1"/>
        <v>韓国</v>
      </c>
      <c r="R29" s="675" t="str">
        <f t="shared" si="2"/>
        <v>中国</v>
      </c>
      <c r="S29" s="675" t="str">
        <f t="shared" si="3"/>
        <v>アメリカ</v>
      </c>
      <c r="T29" s="707" t="str">
        <f t="shared" si="4"/>
        <v>欧州</v>
      </c>
      <c r="U29" s="675" t="s">
        <v>243</v>
      </c>
      <c r="V29" s="706">
        <f t="shared" si="13"/>
        <v>0.34726826680811562</v>
      </c>
      <c r="W29" s="705">
        <f t="shared" si="13"/>
        <v>8.881448083808513E-2</v>
      </c>
      <c r="X29" s="705">
        <f t="shared" si="13"/>
        <v>8.510144543164036E-2</v>
      </c>
      <c r="Y29" s="705">
        <f t="shared" si="13"/>
        <v>6.5409096936745792E-2</v>
      </c>
      <c r="Z29" s="704">
        <f t="shared" si="13"/>
        <v>4.5816204747380983E-2</v>
      </c>
      <c r="AA29" s="703">
        <f t="shared" si="6"/>
        <v>0.36759050523803205</v>
      </c>
      <c r="AC29" s="903">
        <v>301640</v>
      </c>
      <c r="AD29" s="903">
        <v>26790</v>
      </c>
      <c r="AE29" s="903">
        <v>25670</v>
      </c>
      <c r="AF29" s="903">
        <v>10730</v>
      </c>
      <c r="AG29" s="903">
        <v>13650</v>
      </c>
      <c r="AH29" s="903">
        <v>19730</v>
      </c>
      <c r="AI29" s="903">
        <v>2190</v>
      </c>
      <c r="AJ29" s="905">
        <v>4370</v>
      </c>
      <c r="AK29" s="904">
        <v>4370</v>
      </c>
      <c r="AL29" s="904">
        <v>2560</v>
      </c>
      <c r="AM29" s="904">
        <v>390</v>
      </c>
      <c r="AN29" s="910">
        <v>11560</v>
      </c>
      <c r="AO29" s="903">
        <v>27290</v>
      </c>
      <c r="AP29" s="911">
        <v>2780</v>
      </c>
      <c r="AQ29" s="903">
        <v>4510</v>
      </c>
      <c r="AR29" s="903">
        <v>4070</v>
      </c>
      <c r="AS29" s="910">
        <v>11950</v>
      </c>
      <c r="AT29" s="903">
        <v>23430</v>
      </c>
      <c r="AU29" s="911">
        <v>27740</v>
      </c>
      <c r="AV29" s="904">
        <v>1420</v>
      </c>
      <c r="AW29" s="906">
        <v>710</v>
      </c>
      <c r="AX29" s="932">
        <f t="shared" si="9"/>
        <v>75730</v>
      </c>
      <c r="AY29" s="696">
        <f t="shared" si="7"/>
        <v>13820</v>
      </c>
      <c r="AZ29" s="696">
        <f t="shared" si="10"/>
        <v>104750</v>
      </c>
      <c r="BB29" s="695">
        <f t="shared" si="14"/>
        <v>8.881448083808513E-2</v>
      </c>
      <c r="BC29" s="695">
        <f t="shared" si="14"/>
        <v>8.510144543164036E-2</v>
      </c>
      <c r="BD29" s="695">
        <f t="shared" si="14"/>
        <v>3.5572205277814614E-2</v>
      </c>
      <c r="BE29" s="695">
        <f t="shared" si="14"/>
        <v>4.5252619016045617E-2</v>
      </c>
      <c r="BF29" s="695">
        <f t="shared" si="14"/>
        <v>0.34726826680811562</v>
      </c>
      <c r="BG29" s="695">
        <f t="shared" si="14"/>
        <v>1.4951597931308845E-2</v>
      </c>
      <c r="BH29" s="695">
        <f t="shared" si="14"/>
        <v>6.5409096936745792E-2</v>
      </c>
      <c r="BI29" s="695">
        <f t="shared" si="14"/>
        <v>7.2603103036732531E-3</v>
      </c>
      <c r="BJ29" s="695">
        <f t="shared" si="14"/>
        <v>4.5816204747380983E-2</v>
      </c>
      <c r="BK29" s="695">
        <f t="shared" si="14"/>
        <v>1.3492905450205542E-2</v>
      </c>
      <c r="BL29" s="695">
        <f t="shared" si="14"/>
        <v>0.25106086725898424</v>
      </c>
      <c r="BN29" s="673">
        <f>_xlfn.RANK.EQ(BB29,$BB29:$BK29)+COUNTIF($BB29:BB29,BB29)-1</f>
        <v>2</v>
      </c>
      <c r="BO29" s="673">
        <f>_xlfn.RANK.EQ(BC29,$BB29:$BK29)+COUNTIF($BB29:BC29,BC29)-1</f>
        <v>3</v>
      </c>
      <c r="BP29" s="673">
        <f>_xlfn.RANK.EQ(BD29,$BB29:$BK29)+COUNTIF($BB29:BD29,BD29)-1</f>
        <v>7</v>
      </c>
      <c r="BQ29" s="673">
        <f>_xlfn.RANK.EQ(BE29,$BB29:$BK29)+COUNTIF($BB29:BE29,BE29)-1</f>
        <v>6</v>
      </c>
      <c r="BR29" s="673">
        <f>_xlfn.RANK.EQ(BF29,$BB29:$BK29)+COUNTIF($BB29:BF29,BF29)-1</f>
        <v>1</v>
      </c>
      <c r="BS29" s="673">
        <f>_xlfn.RANK.EQ(BG29,$BB29:$BK29)+COUNTIF($BB29:BG29,BG29)-1</f>
        <v>8</v>
      </c>
      <c r="BT29" s="673">
        <f>_xlfn.RANK.EQ(BH29,$BB29:$BK29)+COUNTIF($BB29:BH29,BH29)-1</f>
        <v>4</v>
      </c>
      <c r="BU29" s="673">
        <f>_xlfn.RANK.EQ(BI29,$BB29:$BK29)+COUNTIF($BB29:BI29,BI29)-1</f>
        <v>10</v>
      </c>
      <c r="BV29" s="673">
        <f>_xlfn.RANK.EQ(BJ29,$BB29:$BK29)+COUNTIF($BB29:BJ29,BJ29)-1</f>
        <v>5</v>
      </c>
      <c r="BW29" s="673">
        <f>_xlfn.RANK.EQ(BK29,$BB29:$BK29)+COUNTIF($BB29:BK29,BK29)-1</f>
        <v>9</v>
      </c>
    </row>
    <row r="30" spans="12:75" x14ac:dyDescent="0.3">
      <c r="O30" s="708" t="s">
        <v>210</v>
      </c>
      <c r="P30" s="708" t="str">
        <f t="shared" si="0"/>
        <v>東南アジア</v>
      </c>
      <c r="Q30" s="675" t="str">
        <f t="shared" si="1"/>
        <v>欧州</v>
      </c>
      <c r="R30" s="675" t="str">
        <f t="shared" si="2"/>
        <v>韓国</v>
      </c>
      <c r="S30" s="675" t="str">
        <f t="shared" si="3"/>
        <v>台湾</v>
      </c>
      <c r="T30" s="707" t="str">
        <f t="shared" si="4"/>
        <v>中国</v>
      </c>
      <c r="U30" s="675" t="s">
        <v>243</v>
      </c>
      <c r="V30" s="706">
        <f t="shared" si="13"/>
        <v>0.23846345722125217</v>
      </c>
      <c r="W30" s="705">
        <f t="shared" si="13"/>
        <v>0.1282115240708406</v>
      </c>
      <c r="X30" s="705">
        <f t="shared" si="13"/>
        <v>9.4038413569468696E-2</v>
      </c>
      <c r="Y30" s="705">
        <f t="shared" si="13"/>
        <v>8.0568720379146919E-2</v>
      </c>
      <c r="Z30" s="704">
        <f t="shared" si="13"/>
        <v>7.9072087802444499E-2</v>
      </c>
      <c r="AA30" s="703">
        <f t="shared" si="6"/>
        <v>0.37964579695684719</v>
      </c>
      <c r="AC30" s="903">
        <v>40090</v>
      </c>
      <c r="AD30" s="903">
        <v>3770</v>
      </c>
      <c r="AE30" s="903">
        <v>3170</v>
      </c>
      <c r="AF30" s="903">
        <v>1440</v>
      </c>
      <c r="AG30" s="903">
        <v>3230</v>
      </c>
      <c r="AH30" s="903">
        <v>2340</v>
      </c>
      <c r="AI30" s="903">
        <v>380</v>
      </c>
      <c r="AJ30" s="905">
        <v>1980</v>
      </c>
      <c r="AK30" s="904">
        <v>990</v>
      </c>
      <c r="AL30" s="904">
        <v>1070</v>
      </c>
      <c r="AM30" s="904">
        <v>100</v>
      </c>
      <c r="AN30" s="910">
        <v>1120</v>
      </c>
      <c r="AO30" s="903">
        <v>2050</v>
      </c>
      <c r="AP30" s="911">
        <v>300</v>
      </c>
      <c r="AQ30" s="903">
        <v>270</v>
      </c>
      <c r="AR30" s="903">
        <v>390</v>
      </c>
      <c r="AS30" s="910">
        <v>1540</v>
      </c>
      <c r="AT30" s="903">
        <v>1390</v>
      </c>
      <c r="AU30" s="911">
        <v>3160</v>
      </c>
      <c r="AV30" s="904">
        <v>850</v>
      </c>
      <c r="AW30" s="906">
        <v>150</v>
      </c>
      <c r="AX30" s="932">
        <f t="shared" si="9"/>
        <v>10400</v>
      </c>
      <c r="AY30" s="696">
        <f t="shared" si="7"/>
        <v>5140</v>
      </c>
      <c r="AZ30" s="696">
        <f t="shared" si="10"/>
        <v>9560</v>
      </c>
      <c r="BB30" s="695">
        <f t="shared" si="14"/>
        <v>9.4038413569468696E-2</v>
      </c>
      <c r="BC30" s="695">
        <f t="shared" si="14"/>
        <v>7.9072087802444499E-2</v>
      </c>
      <c r="BD30" s="695">
        <f t="shared" si="14"/>
        <v>3.5919181840858072E-2</v>
      </c>
      <c r="BE30" s="695">
        <f t="shared" si="14"/>
        <v>8.0568720379146919E-2</v>
      </c>
      <c r="BF30" s="695">
        <f t="shared" si="14"/>
        <v>0.23846345722125217</v>
      </c>
      <c r="BG30" s="695">
        <f t="shared" si="14"/>
        <v>6.7348465951608876E-3</v>
      </c>
      <c r="BH30" s="695">
        <f t="shared" si="14"/>
        <v>5.836867049139436E-2</v>
      </c>
      <c r="BI30" s="695">
        <f t="shared" si="14"/>
        <v>9.4786729857819912E-3</v>
      </c>
      <c r="BJ30" s="695">
        <f t="shared" si="14"/>
        <v>0.1282115240708406</v>
      </c>
      <c r="BK30" s="695">
        <f t="shared" si="14"/>
        <v>9.7281117485657279E-3</v>
      </c>
      <c r="BL30" s="695">
        <f t="shared" si="14"/>
        <v>0.25941631329508608</v>
      </c>
      <c r="BN30" s="673">
        <f>_xlfn.RANK.EQ(BB30,$BB30:$BK30)+COUNTIF($BB30:BB30,BB30)-1</f>
        <v>3</v>
      </c>
      <c r="BO30" s="673">
        <f>_xlfn.RANK.EQ(BC30,$BB30:$BK30)+COUNTIF($BB30:BC30,BC30)-1</f>
        <v>5</v>
      </c>
      <c r="BP30" s="673">
        <f>_xlfn.RANK.EQ(BD30,$BB30:$BK30)+COUNTIF($BB30:BD30,BD30)-1</f>
        <v>7</v>
      </c>
      <c r="BQ30" s="673">
        <f>_xlfn.RANK.EQ(BE30,$BB30:$BK30)+COUNTIF($BB30:BE30,BE30)-1</f>
        <v>4</v>
      </c>
      <c r="BR30" s="673">
        <f>_xlfn.RANK.EQ(BF30,$BB30:$BK30)+COUNTIF($BB30:BF30,BF30)-1</f>
        <v>1</v>
      </c>
      <c r="BS30" s="673">
        <f>_xlfn.RANK.EQ(BG30,$BB30:$BK30)+COUNTIF($BB30:BG30,BG30)-1</f>
        <v>10</v>
      </c>
      <c r="BT30" s="673">
        <f>_xlfn.RANK.EQ(BH30,$BB30:$BK30)+COUNTIF($BB30:BH30,BH30)-1</f>
        <v>6</v>
      </c>
      <c r="BU30" s="673">
        <f>_xlfn.RANK.EQ(BI30,$BB30:$BK30)+COUNTIF($BB30:BI30,BI30)-1</f>
        <v>9</v>
      </c>
      <c r="BV30" s="673">
        <f>_xlfn.RANK.EQ(BJ30,$BB30:$BK30)+COUNTIF($BB30:BJ30,BJ30)-1</f>
        <v>2</v>
      </c>
      <c r="BW30" s="673">
        <f>_xlfn.RANK.EQ(BK30,$BB30:$BK30)+COUNTIF($BB30:BK30,BK30)-1</f>
        <v>8</v>
      </c>
    </row>
    <row r="31" spans="12:75" x14ac:dyDescent="0.3">
      <c r="O31" s="708" t="s">
        <v>211</v>
      </c>
      <c r="P31" s="708" t="str">
        <f t="shared" si="0"/>
        <v>東南アジア</v>
      </c>
      <c r="Q31" s="675" t="str">
        <f t="shared" si="1"/>
        <v>韓国</v>
      </c>
      <c r="R31" s="675" t="str">
        <f t="shared" si="2"/>
        <v>香港</v>
      </c>
      <c r="S31" s="675" t="str">
        <f t="shared" si="3"/>
        <v>台湾</v>
      </c>
      <c r="T31" s="707" t="str">
        <f t="shared" si="4"/>
        <v>中国</v>
      </c>
      <c r="U31" s="675" t="s">
        <v>243</v>
      </c>
      <c r="V31" s="706">
        <f t="shared" si="13"/>
        <v>0.18276333789329685</v>
      </c>
      <c r="W31" s="705">
        <f t="shared" si="13"/>
        <v>0.15868673050615595</v>
      </c>
      <c r="X31" s="705">
        <f t="shared" si="13"/>
        <v>0.15102599179206566</v>
      </c>
      <c r="Y31" s="705">
        <f t="shared" si="13"/>
        <v>0.10533515731874145</v>
      </c>
      <c r="Z31" s="704">
        <f t="shared" si="13"/>
        <v>0.10314637482900137</v>
      </c>
      <c r="AA31" s="703">
        <f t="shared" si="6"/>
        <v>0.29904240766073875</v>
      </c>
      <c r="AC31" s="903">
        <v>36550</v>
      </c>
      <c r="AD31" s="903">
        <v>5800</v>
      </c>
      <c r="AE31" s="903">
        <v>3770</v>
      </c>
      <c r="AF31" s="903">
        <v>5520</v>
      </c>
      <c r="AG31" s="903">
        <v>3850</v>
      </c>
      <c r="AH31" s="903">
        <v>2770</v>
      </c>
      <c r="AI31" s="903">
        <v>230</v>
      </c>
      <c r="AJ31" s="905">
        <v>450</v>
      </c>
      <c r="AK31" s="904">
        <v>230</v>
      </c>
      <c r="AL31" s="904">
        <v>230</v>
      </c>
      <c r="AM31" s="904">
        <v>430</v>
      </c>
      <c r="AN31" s="910">
        <v>1600</v>
      </c>
      <c r="AO31" s="903">
        <v>1770</v>
      </c>
      <c r="AP31" s="911">
        <v>680</v>
      </c>
      <c r="AQ31" s="903">
        <v>410</v>
      </c>
      <c r="AR31" s="903">
        <v>460</v>
      </c>
      <c r="AS31" s="910">
        <v>570</v>
      </c>
      <c r="AT31" s="903">
        <v>1740</v>
      </c>
      <c r="AU31" s="911">
        <v>320</v>
      </c>
      <c r="AV31" s="904">
        <v>50</v>
      </c>
      <c r="AW31" s="906">
        <v>120</v>
      </c>
      <c r="AX31" s="932">
        <f t="shared" si="9"/>
        <v>5550</v>
      </c>
      <c r="AY31" s="696">
        <f t="shared" si="7"/>
        <v>1510</v>
      </c>
      <c r="AZ31" s="696">
        <f t="shared" si="10"/>
        <v>6680</v>
      </c>
      <c r="BB31" s="695">
        <f t="shared" si="14"/>
        <v>0.15868673050615595</v>
      </c>
      <c r="BC31" s="695">
        <f t="shared" si="14"/>
        <v>0.10314637482900137</v>
      </c>
      <c r="BD31" s="695">
        <f t="shared" si="14"/>
        <v>0.15102599179206566</v>
      </c>
      <c r="BE31" s="695">
        <f t="shared" si="14"/>
        <v>0.10533515731874145</v>
      </c>
      <c r="BF31" s="695">
        <f t="shared" si="14"/>
        <v>0.18276333789329685</v>
      </c>
      <c r="BG31" s="695">
        <f t="shared" si="14"/>
        <v>1.1217510259917921E-2</v>
      </c>
      <c r="BH31" s="695">
        <f t="shared" si="14"/>
        <v>7.5786593707250341E-2</v>
      </c>
      <c r="BI31" s="695">
        <f t="shared" si="14"/>
        <v>6.2927496580027359E-3</v>
      </c>
      <c r="BJ31" s="695">
        <f t="shared" si="14"/>
        <v>4.1313269493844049E-2</v>
      </c>
      <c r="BK31" s="695">
        <f t="shared" si="14"/>
        <v>1.2585499316005472E-2</v>
      </c>
      <c r="BL31" s="695">
        <f t="shared" si="14"/>
        <v>0.15184678522571821</v>
      </c>
      <c r="BN31" s="673">
        <f>_xlfn.RANK.EQ(BB31,$BB31:$BK31)+COUNTIF($BB31:BB31,BB31)-1</f>
        <v>2</v>
      </c>
      <c r="BO31" s="673">
        <f>_xlfn.RANK.EQ(BC31,$BB31:$BK31)+COUNTIF($BB31:BC31,BC31)-1</f>
        <v>5</v>
      </c>
      <c r="BP31" s="673">
        <f>_xlfn.RANK.EQ(BD31,$BB31:$BK31)+COUNTIF($BB31:BD31,BD31)-1</f>
        <v>3</v>
      </c>
      <c r="BQ31" s="673">
        <f>_xlfn.RANK.EQ(BE31,$BB31:$BK31)+COUNTIF($BB31:BE31,BE31)-1</f>
        <v>4</v>
      </c>
      <c r="BR31" s="673">
        <f>_xlfn.RANK.EQ(BF31,$BB31:$BK31)+COUNTIF($BB31:BF31,BF31)-1</f>
        <v>1</v>
      </c>
      <c r="BS31" s="673">
        <f>_xlfn.RANK.EQ(BG31,$BB31:$BK31)+COUNTIF($BB31:BG31,BG31)-1</f>
        <v>9</v>
      </c>
      <c r="BT31" s="673">
        <f>_xlfn.RANK.EQ(BH31,$BB31:$BK31)+COUNTIF($BB31:BH31,BH31)-1</f>
        <v>6</v>
      </c>
      <c r="BU31" s="673">
        <f>_xlfn.RANK.EQ(BI31,$BB31:$BK31)+COUNTIF($BB31:BI31,BI31)-1</f>
        <v>10</v>
      </c>
      <c r="BV31" s="673">
        <f>_xlfn.RANK.EQ(BJ31,$BB31:$BK31)+COUNTIF($BB31:BJ31,BJ31)-1</f>
        <v>7</v>
      </c>
      <c r="BW31" s="673">
        <f>_xlfn.RANK.EQ(BK31,$BB31:$BK31)+COUNTIF($BB31:BK31,BK31)-1</f>
        <v>8</v>
      </c>
    </row>
    <row r="32" spans="12:75" x14ac:dyDescent="0.3">
      <c r="O32" s="708" t="s">
        <v>212</v>
      </c>
      <c r="P32" s="708" t="str">
        <f t="shared" si="0"/>
        <v>アメリカ</v>
      </c>
      <c r="Q32" s="675" t="str">
        <f t="shared" si="1"/>
        <v>東南アジア</v>
      </c>
      <c r="R32" s="675" t="str">
        <f t="shared" si="2"/>
        <v>欧州</v>
      </c>
      <c r="S32" s="675" t="str">
        <f t="shared" si="3"/>
        <v>韓国</v>
      </c>
      <c r="T32" s="707" t="str">
        <f t="shared" si="4"/>
        <v>台湾</v>
      </c>
      <c r="U32" s="675" t="s">
        <v>243</v>
      </c>
      <c r="V32" s="706">
        <f t="shared" si="13"/>
        <v>0.15402298850574714</v>
      </c>
      <c r="W32" s="705">
        <f t="shared" si="13"/>
        <v>0.13426188866351138</v>
      </c>
      <c r="X32" s="705">
        <f t="shared" si="13"/>
        <v>0.11828713094433176</v>
      </c>
      <c r="Y32" s="705">
        <f t="shared" si="13"/>
        <v>0.10549470362857787</v>
      </c>
      <c r="Z32" s="704">
        <f t="shared" si="13"/>
        <v>9.3098940725715576E-2</v>
      </c>
      <c r="AA32" s="703">
        <f t="shared" si="6"/>
        <v>0.39483434753211633</v>
      </c>
      <c r="AC32" s="903">
        <v>1109250</v>
      </c>
      <c r="AD32" s="903">
        <v>117020</v>
      </c>
      <c r="AE32" s="903">
        <v>67360</v>
      </c>
      <c r="AF32" s="903">
        <v>79600</v>
      </c>
      <c r="AG32" s="903">
        <v>103270</v>
      </c>
      <c r="AH32" s="903">
        <v>170850</v>
      </c>
      <c r="AI32" s="903">
        <v>22220</v>
      </c>
      <c r="AJ32" s="905">
        <v>28500</v>
      </c>
      <c r="AK32" s="904">
        <v>25520</v>
      </c>
      <c r="AL32" s="904">
        <v>37620</v>
      </c>
      <c r="AM32" s="904">
        <v>6140</v>
      </c>
      <c r="AN32" s="910">
        <v>71570</v>
      </c>
      <c r="AO32" s="903">
        <v>24670</v>
      </c>
      <c r="AP32" s="911">
        <v>17370</v>
      </c>
      <c r="AQ32" s="903">
        <v>8480</v>
      </c>
      <c r="AR32" s="903">
        <v>41660</v>
      </c>
      <c r="AS32" s="910">
        <v>16110</v>
      </c>
      <c r="AT32" s="903">
        <v>8840</v>
      </c>
      <c r="AU32" s="911">
        <v>10370</v>
      </c>
      <c r="AV32" s="904">
        <v>15800</v>
      </c>
      <c r="AW32" s="906">
        <v>17630</v>
      </c>
      <c r="AX32" s="932">
        <f t="shared" si="9"/>
        <v>218650</v>
      </c>
      <c r="AY32" s="696">
        <f t="shared" si="7"/>
        <v>131210</v>
      </c>
      <c r="AZ32" s="696">
        <f t="shared" si="10"/>
        <v>148930</v>
      </c>
      <c r="BB32" s="695">
        <f t="shared" si="14"/>
        <v>0.10549470362857787</v>
      </c>
      <c r="BC32" s="695">
        <f t="shared" si="14"/>
        <v>6.0725715573585755E-2</v>
      </c>
      <c r="BD32" s="695">
        <f t="shared" si="14"/>
        <v>7.176019833220644E-2</v>
      </c>
      <c r="BE32" s="695">
        <f t="shared" si="14"/>
        <v>9.3098940725715576E-2</v>
      </c>
      <c r="BF32" s="695">
        <f t="shared" si="14"/>
        <v>0.13426188866351138</v>
      </c>
      <c r="BG32" s="695">
        <f t="shared" si="14"/>
        <v>7.6448050484561637E-3</v>
      </c>
      <c r="BH32" s="695">
        <f t="shared" si="14"/>
        <v>0.15402298850574714</v>
      </c>
      <c r="BI32" s="695">
        <f t="shared" si="14"/>
        <v>2.0031552851025466E-2</v>
      </c>
      <c r="BJ32" s="695">
        <f t="shared" si="14"/>
        <v>0.11828713094433176</v>
      </c>
      <c r="BK32" s="695">
        <f t="shared" si="14"/>
        <v>3.7556907820599505E-2</v>
      </c>
      <c r="BL32" s="695">
        <f t="shared" si="14"/>
        <v>0.19711516790624295</v>
      </c>
      <c r="BN32" s="673">
        <f>_xlfn.RANK.EQ(BB32,$BB32:$BK32)+COUNTIF($BB32:BB32,BB32)-1</f>
        <v>4</v>
      </c>
      <c r="BO32" s="673">
        <f>_xlfn.RANK.EQ(BC32,$BB32:$BK32)+COUNTIF($BB32:BC32,BC32)-1</f>
        <v>7</v>
      </c>
      <c r="BP32" s="673">
        <f>_xlfn.RANK.EQ(BD32,$BB32:$BK32)+COUNTIF($BB32:BD32,BD32)-1</f>
        <v>6</v>
      </c>
      <c r="BQ32" s="673">
        <f>_xlfn.RANK.EQ(BE32,$BB32:$BK32)+COUNTIF($BB32:BE32,BE32)-1</f>
        <v>5</v>
      </c>
      <c r="BR32" s="673">
        <f>_xlfn.RANK.EQ(BF32,$BB32:$BK32)+COUNTIF($BB32:BF32,BF32)-1</f>
        <v>2</v>
      </c>
      <c r="BS32" s="673">
        <f>_xlfn.RANK.EQ(BG32,$BB32:$BK32)+COUNTIF($BB32:BG32,BG32)-1</f>
        <v>10</v>
      </c>
      <c r="BT32" s="673">
        <f>_xlfn.RANK.EQ(BH32,$BB32:$BK32)+COUNTIF($BB32:BH32,BH32)-1</f>
        <v>1</v>
      </c>
      <c r="BU32" s="673">
        <f>_xlfn.RANK.EQ(BI32,$BB32:$BK32)+COUNTIF($BB32:BI32,BI32)-1</f>
        <v>9</v>
      </c>
      <c r="BV32" s="673">
        <f>_xlfn.RANK.EQ(BJ32,$BB32:$BK32)+COUNTIF($BB32:BJ32,BJ32)-1</f>
        <v>3</v>
      </c>
      <c r="BW32" s="673">
        <f>_xlfn.RANK.EQ(BK32,$BB32:$BK32)+COUNTIF($BB32:BK32,BK32)-1</f>
        <v>8</v>
      </c>
    </row>
    <row r="33" spans="9:75" x14ac:dyDescent="0.3">
      <c r="O33" s="708" t="s">
        <v>213</v>
      </c>
      <c r="P33" s="708" t="str">
        <f t="shared" si="0"/>
        <v>韓国</v>
      </c>
      <c r="Q33" s="675" t="str">
        <f t="shared" si="1"/>
        <v>東南アジア</v>
      </c>
      <c r="R33" s="675" t="str">
        <f t="shared" si="2"/>
        <v>香港</v>
      </c>
      <c r="S33" s="675" t="str">
        <f t="shared" si="3"/>
        <v>中国</v>
      </c>
      <c r="T33" s="707" t="str">
        <f t="shared" si="4"/>
        <v>アメリカ</v>
      </c>
      <c r="U33" s="675" t="s">
        <v>243</v>
      </c>
      <c r="V33" s="706">
        <f t="shared" si="13"/>
        <v>0.25292845955306525</v>
      </c>
      <c r="W33" s="705">
        <f t="shared" si="13"/>
        <v>0.19621230504511261</v>
      </c>
      <c r="X33" s="705">
        <f t="shared" si="13"/>
        <v>8.8350135668747651E-2</v>
      </c>
      <c r="Y33" s="705">
        <f t="shared" si="13"/>
        <v>7.6801747148750307E-2</v>
      </c>
      <c r="Z33" s="704">
        <f t="shared" si="13"/>
        <v>6.8678167258608896E-2</v>
      </c>
      <c r="AA33" s="703">
        <f t="shared" si="6"/>
        <v>0.31702918532571533</v>
      </c>
      <c r="AC33" s="903">
        <v>1813240</v>
      </c>
      <c r="AD33" s="903">
        <v>458620</v>
      </c>
      <c r="AE33" s="903">
        <v>139260</v>
      </c>
      <c r="AF33" s="903">
        <v>160200</v>
      </c>
      <c r="AG33" s="903">
        <v>121360</v>
      </c>
      <c r="AH33" s="903">
        <v>124530</v>
      </c>
      <c r="AI33" s="903">
        <v>17070</v>
      </c>
      <c r="AJ33" s="905">
        <v>19900</v>
      </c>
      <c r="AK33" s="904">
        <v>11360</v>
      </c>
      <c r="AL33" s="904">
        <v>14270</v>
      </c>
      <c r="AM33" s="904">
        <v>3400</v>
      </c>
      <c r="AN33" s="910">
        <v>99670</v>
      </c>
      <c r="AO33" s="903">
        <v>76070</v>
      </c>
      <c r="AP33" s="911">
        <v>45530</v>
      </c>
      <c r="AQ33" s="903">
        <v>11130</v>
      </c>
      <c r="AR33" s="903">
        <v>39230</v>
      </c>
      <c r="AS33" s="910">
        <v>38790</v>
      </c>
      <c r="AT33" s="903">
        <v>47860</v>
      </c>
      <c r="AU33" s="911">
        <v>47860</v>
      </c>
      <c r="AV33" s="904">
        <v>7090</v>
      </c>
      <c r="AW33" s="906">
        <v>5430</v>
      </c>
      <c r="AX33" s="932">
        <f t="shared" si="9"/>
        <v>324610</v>
      </c>
      <c r="AY33" s="696">
        <f t="shared" si="7"/>
        <v>61450</v>
      </c>
      <c r="AZ33" s="696">
        <f t="shared" si="10"/>
        <v>355780</v>
      </c>
      <c r="BB33" s="695">
        <f t="shared" si="14"/>
        <v>0.25292845955306525</v>
      </c>
      <c r="BC33" s="695">
        <f t="shared" si="14"/>
        <v>7.6801747148750307E-2</v>
      </c>
      <c r="BD33" s="695">
        <f t="shared" si="14"/>
        <v>8.8350135668747651E-2</v>
      </c>
      <c r="BE33" s="695">
        <f t="shared" si="14"/>
        <v>6.6929915510357152E-2</v>
      </c>
      <c r="BF33" s="695">
        <f t="shared" si="14"/>
        <v>0.19621230504511261</v>
      </c>
      <c r="BG33" s="695">
        <f t="shared" si="14"/>
        <v>6.1381835829785354E-3</v>
      </c>
      <c r="BH33" s="695">
        <f t="shared" si="14"/>
        <v>6.8678167258608896E-2</v>
      </c>
      <c r="BI33" s="695">
        <f t="shared" si="14"/>
        <v>9.4140874897972685E-3</v>
      </c>
      <c r="BJ33" s="695">
        <f t="shared" si="14"/>
        <v>3.3889611965321746E-2</v>
      </c>
      <c r="BK33" s="695">
        <f t="shared" si="14"/>
        <v>2.1635304758333151E-2</v>
      </c>
      <c r="BL33" s="695">
        <f t="shared" si="14"/>
        <v>0.17902208201892744</v>
      </c>
      <c r="BN33" s="673">
        <f>_xlfn.RANK.EQ(BB33,$BB33:$BK33)+COUNTIF($BB33:BB33,BB33)-1</f>
        <v>1</v>
      </c>
      <c r="BO33" s="673">
        <f>_xlfn.RANK.EQ(BC33,$BB33:$BK33)+COUNTIF($BB33:BC33,BC33)-1</f>
        <v>4</v>
      </c>
      <c r="BP33" s="673">
        <f>_xlfn.RANK.EQ(BD33,$BB33:$BK33)+COUNTIF($BB33:BD33,BD33)-1</f>
        <v>3</v>
      </c>
      <c r="BQ33" s="673">
        <f>_xlfn.RANK.EQ(BE33,$BB33:$BK33)+COUNTIF($BB33:BE33,BE33)-1</f>
        <v>6</v>
      </c>
      <c r="BR33" s="673">
        <f>_xlfn.RANK.EQ(BF33,$BB33:$BK33)+COUNTIF($BB33:BF33,BF33)-1</f>
        <v>2</v>
      </c>
      <c r="BS33" s="673">
        <f>_xlfn.RANK.EQ(BG33,$BB33:$BK33)+COUNTIF($BB33:BG33,BG33)-1</f>
        <v>10</v>
      </c>
      <c r="BT33" s="673">
        <f>_xlfn.RANK.EQ(BH33,$BB33:$BK33)+COUNTIF($BB33:BH33,BH33)-1</f>
        <v>5</v>
      </c>
      <c r="BU33" s="673">
        <f>_xlfn.RANK.EQ(BI33,$BB33:$BK33)+COUNTIF($BB33:BI33,BI33)-1</f>
        <v>9</v>
      </c>
      <c r="BV33" s="673">
        <f>_xlfn.RANK.EQ(BJ33,$BB33:$BK33)+COUNTIF($BB33:BJ33,BJ33)-1</f>
        <v>7</v>
      </c>
      <c r="BW33" s="673">
        <f>_xlfn.RANK.EQ(BK33,$BB33:$BK33)+COUNTIF($BB33:BK33,BK33)-1</f>
        <v>8</v>
      </c>
    </row>
    <row r="34" spans="9:75" x14ac:dyDescent="0.3">
      <c r="O34" s="708" t="s">
        <v>214</v>
      </c>
      <c r="P34" s="708" t="str">
        <f t="shared" si="0"/>
        <v>東南アジア</v>
      </c>
      <c r="Q34" s="675" t="str">
        <f t="shared" si="1"/>
        <v>韓国</v>
      </c>
      <c r="R34" s="675" t="str">
        <f t="shared" si="2"/>
        <v>アメリカ</v>
      </c>
      <c r="S34" s="675" t="str">
        <f t="shared" si="3"/>
        <v>香港</v>
      </c>
      <c r="T34" s="707" t="str">
        <f t="shared" si="4"/>
        <v>欧州</v>
      </c>
      <c r="U34" s="675" t="s">
        <v>243</v>
      </c>
      <c r="V34" s="706">
        <f t="shared" si="13"/>
        <v>0.15115876859218264</v>
      </c>
      <c r="W34" s="705">
        <f t="shared" si="13"/>
        <v>0.15098581805603598</v>
      </c>
      <c r="X34" s="705">
        <f t="shared" si="13"/>
        <v>9.7111726046350738E-2</v>
      </c>
      <c r="Y34" s="705">
        <f t="shared" si="13"/>
        <v>9.3825665859564158E-2</v>
      </c>
      <c r="Z34" s="704">
        <f t="shared" si="13"/>
        <v>8.4313386371497753E-2</v>
      </c>
      <c r="AA34" s="703">
        <f t="shared" si="6"/>
        <v>0.42260463507436874</v>
      </c>
      <c r="AC34" s="903">
        <v>115640</v>
      </c>
      <c r="AD34" s="903">
        <v>17460</v>
      </c>
      <c r="AE34" s="903">
        <v>8770</v>
      </c>
      <c r="AF34" s="903">
        <v>10850</v>
      </c>
      <c r="AG34" s="903">
        <v>9720</v>
      </c>
      <c r="AH34" s="903">
        <v>11230</v>
      </c>
      <c r="AI34" s="903">
        <v>1800</v>
      </c>
      <c r="AJ34" s="905">
        <v>1960</v>
      </c>
      <c r="AK34" s="904">
        <v>3200</v>
      </c>
      <c r="AL34" s="904">
        <v>2630</v>
      </c>
      <c r="AM34" s="904">
        <v>350</v>
      </c>
      <c r="AN34" s="910">
        <v>4400</v>
      </c>
      <c r="AO34" s="903">
        <v>3580</v>
      </c>
      <c r="AP34" s="911">
        <v>2090</v>
      </c>
      <c r="AQ34" s="903">
        <v>1400</v>
      </c>
      <c r="AR34" s="903">
        <v>2690</v>
      </c>
      <c r="AS34" s="910">
        <v>1160</v>
      </c>
      <c r="AT34" s="903">
        <v>3780</v>
      </c>
      <c r="AU34" s="911">
        <v>2470</v>
      </c>
      <c r="AV34" s="904">
        <v>1040</v>
      </c>
      <c r="AW34" s="906">
        <v>570</v>
      </c>
      <c r="AX34" s="932">
        <f t="shared" si="9"/>
        <v>24490</v>
      </c>
      <c r="AY34" s="696">
        <f t="shared" si="7"/>
        <v>9750</v>
      </c>
      <c r="AZ34" s="696">
        <f t="shared" si="10"/>
        <v>17480</v>
      </c>
      <c r="BB34" s="695">
        <f t="shared" si="14"/>
        <v>0.15098581805603598</v>
      </c>
      <c r="BC34" s="695">
        <f t="shared" si="14"/>
        <v>7.5838810100311307E-2</v>
      </c>
      <c r="BD34" s="695">
        <f t="shared" si="14"/>
        <v>9.3825665859564158E-2</v>
      </c>
      <c r="BE34" s="695">
        <f t="shared" si="14"/>
        <v>8.4053960567277763E-2</v>
      </c>
      <c r="BF34" s="695">
        <f t="shared" si="14"/>
        <v>0.15115876859218264</v>
      </c>
      <c r="BG34" s="695">
        <f t="shared" si="14"/>
        <v>1.2106537530266344E-2</v>
      </c>
      <c r="BH34" s="695">
        <f t="shared" si="14"/>
        <v>9.7111726046350738E-2</v>
      </c>
      <c r="BI34" s="695">
        <f t="shared" si="14"/>
        <v>1.5565548253199585E-2</v>
      </c>
      <c r="BJ34" s="695">
        <f t="shared" si="14"/>
        <v>8.4313386371497753E-2</v>
      </c>
      <c r="BK34" s="695">
        <f t="shared" si="14"/>
        <v>2.3261847111726047E-2</v>
      </c>
      <c r="BL34" s="695">
        <f t="shared" si="14"/>
        <v>0.21177793151158769</v>
      </c>
      <c r="BN34" s="673">
        <f>_xlfn.RANK.EQ(BB34,$BB34:$BK34)+COUNTIF($BB34:BB34,BB34)-1</f>
        <v>2</v>
      </c>
      <c r="BO34" s="673">
        <f>_xlfn.RANK.EQ(BC34,$BB34:$BK34)+COUNTIF($BB34:BC34,BC34)-1</f>
        <v>7</v>
      </c>
      <c r="BP34" s="673">
        <f>_xlfn.RANK.EQ(BD34,$BB34:$BK34)+COUNTIF($BB34:BD34,BD34)-1</f>
        <v>4</v>
      </c>
      <c r="BQ34" s="673">
        <f>_xlfn.RANK.EQ(BE34,$BB34:$BK34)+COUNTIF($BB34:BE34,BE34)-1</f>
        <v>6</v>
      </c>
      <c r="BR34" s="673">
        <f>_xlfn.RANK.EQ(BF34,$BB34:$BK34)+COUNTIF($BB34:BF34,BF34)-1</f>
        <v>1</v>
      </c>
      <c r="BS34" s="673">
        <f>_xlfn.RANK.EQ(BG34,$BB34:$BK34)+COUNTIF($BB34:BG34,BG34)-1</f>
        <v>10</v>
      </c>
      <c r="BT34" s="673">
        <f>_xlfn.RANK.EQ(BH34,$BB34:$BK34)+COUNTIF($BB34:BH34,BH34)-1</f>
        <v>3</v>
      </c>
      <c r="BU34" s="673">
        <f>_xlfn.RANK.EQ(BI34,$BB34:$BK34)+COUNTIF($BB34:BI34,BI34)-1</f>
        <v>9</v>
      </c>
      <c r="BV34" s="673">
        <f>_xlfn.RANK.EQ(BJ34,$BB34:$BK34)+COUNTIF($BB34:BJ34,BJ34)-1</f>
        <v>5</v>
      </c>
      <c r="BW34" s="673">
        <f>_xlfn.RANK.EQ(BK34,$BB34:$BK34)+COUNTIF($BB34:BK34,BK34)-1</f>
        <v>8</v>
      </c>
    </row>
    <row r="35" spans="9:75" x14ac:dyDescent="0.3">
      <c r="O35" s="708" t="s">
        <v>215</v>
      </c>
      <c r="P35" s="708" t="str">
        <f t="shared" si="0"/>
        <v>欧州</v>
      </c>
      <c r="Q35" s="675" t="str">
        <f t="shared" si="1"/>
        <v>アメリカ</v>
      </c>
      <c r="R35" s="675" t="str">
        <f t="shared" si="2"/>
        <v>中国</v>
      </c>
      <c r="S35" s="675" t="str">
        <f t="shared" si="3"/>
        <v>韓国</v>
      </c>
      <c r="T35" s="707" t="str">
        <f t="shared" si="4"/>
        <v>東南アジア</v>
      </c>
      <c r="U35" s="675" t="s">
        <v>243</v>
      </c>
      <c r="V35" s="706">
        <f t="shared" si="13"/>
        <v>0.14169821525148729</v>
      </c>
      <c r="W35" s="705">
        <f t="shared" si="13"/>
        <v>0.11681990265008113</v>
      </c>
      <c r="X35" s="705">
        <f t="shared" si="13"/>
        <v>0.1141157382368848</v>
      </c>
      <c r="Y35" s="705">
        <f t="shared" si="13"/>
        <v>8.7614926987560848E-2</v>
      </c>
      <c r="Z35" s="704">
        <f t="shared" si="13"/>
        <v>8.6533261222282318E-2</v>
      </c>
      <c r="AA35" s="703">
        <f t="shared" si="6"/>
        <v>0.45321795565170364</v>
      </c>
      <c r="AC35" s="903">
        <v>18490</v>
      </c>
      <c r="AD35" s="903">
        <v>1620</v>
      </c>
      <c r="AE35" s="903">
        <v>2110</v>
      </c>
      <c r="AF35" s="903">
        <v>1020</v>
      </c>
      <c r="AG35" s="903">
        <v>970</v>
      </c>
      <c r="AH35" s="903">
        <v>2160</v>
      </c>
      <c r="AI35" s="903">
        <v>420</v>
      </c>
      <c r="AJ35" s="905">
        <v>450</v>
      </c>
      <c r="AK35" s="904">
        <v>420</v>
      </c>
      <c r="AL35" s="904">
        <v>1150</v>
      </c>
      <c r="AM35" s="904">
        <v>160</v>
      </c>
      <c r="AN35" s="910">
        <v>690</v>
      </c>
      <c r="AO35" s="903">
        <v>360</v>
      </c>
      <c r="AP35" s="911">
        <v>130</v>
      </c>
      <c r="AQ35" s="903">
        <v>140</v>
      </c>
      <c r="AR35" s="903">
        <v>550</v>
      </c>
      <c r="AS35" s="910">
        <v>120</v>
      </c>
      <c r="AT35" s="903">
        <v>140</v>
      </c>
      <c r="AU35" s="911">
        <v>160</v>
      </c>
      <c r="AV35" s="904">
        <v>230</v>
      </c>
      <c r="AW35" s="906">
        <v>210</v>
      </c>
      <c r="AX35" s="932">
        <f t="shared" si="9"/>
        <v>5280</v>
      </c>
      <c r="AY35" s="696">
        <f t="shared" si="7"/>
        <v>2620</v>
      </c>
      <c r="AZ35" s="696">
        <f t="shared" si="10"/>
        <v>1600</v>
      </c>
      <c r="BB35" s="695">
        <f t="shared" si="14"/>
        <v>8.7614926987560848E-2</v>
      </c>
      <c r="BC35" s="695">
        <f t="shared" si="14"/>
        <v>0.1141157382368848</v>
      </c>
      <c r="BD35" s="695">
        <f t="shared" si="14"/>
        <v>5.5164954029204974E-2</v>
      </c>
      <c r="BE35" s="695">
        <f t="shared" si="14"/>
        <v>5.2460789616008655E-2</v>
      </c>
      <c r="BF35" s="695">
        <f t="shared" si="14"/>
        <v>8.6533261222282318E-2</v>
      </c>
      <c r="BG35" s="695">
        <f t="shared" si="14"/>
        <v>7.5716603569497025E-3</v>
      </c>
      <c r="BH35" s="695">
        <f t="shared" si="14"/>
        <v>0.11681990265008113</v>
      </c>
      <c r="BI35" s="695">
        <f t="shared" si="14"/>
        <v>2.2714981070849107E-2</v>
      </c>
      <c r="BJ35" s="695">
        <f t="shared" si="14"/>
        <v>0.14169821525148729</v>
      </c>
      <c r="BK35" s="695">
        <f t="shared" si="14"/>
        <v>2.9745808545159545E-2</v>
      </c>
      <c r="BL35" s="695">
        <f t="shared" si="14"/>
        <v>0.28555976203353162</v>
      </c>
      <c r="BN35" s="673">
        <f>_xlfn.RANK.EQ(BB35,$BB35:$BK35)+COUNTIF($BB35:BB35,BB35)-1</f>
        <v>4</v>
      </c>
      <c r="BO35" s="673">
        <f>_xlfn.RANK.EQ(BC35,$BB35:$BK35)+COUNTIF($BB35:BC35,BC35)-1</f>
        <v>3</v>
      </c>
      <c r="BP35" s="673">
        <f>_xlfn.RANK.EQ(BD35,$BB35:$BK35)+COUNTIF($BB35:BD35,BD35)-1</f>
        <v>6</v>
      </c>
      <c r="BQ35" s="673">
        <f>_xlfn.RANK.EQ(BE35,$BB35:$BK35)+COUNTIF($BB35:BE35,BE35)-1</f>
        <v>7</v>
      </c>
      <c r="BR35" s="673">
        <f>_xlfn.RANK.EQ(BF35,$BB35:$BK35)+COUNTIF($BB35:BF35,BF35)-1</f>
        <v>5</v>
      </c>
      <c r="BS35" s="673">
        <f>_xlfn.RANK.EQ(BG35,$BB35:$BK35)+COUNTIF($BB35:BG35,BG35)-1</f>
        <v>10</v>
      </c>
      <c r="BT35" s="673">
        <f>_xlfn.RANK.EQ(BH35,$BB35:$BK35)+COUNTIF($BB35:BH35,BH35)-1</f>
        <v>2</v>
      </c>
      <c r="BU35" s="673">
        <f>_xlfn.RANK.EQ(BI35,$BB35:$BK35)+COUNTIF($BB35:BI35,BI35)-1</f>
        <v>9</v>
      </c>
      <c r="BV35" s="673">
        <f>_xlfn.RANK.EQ(BJ35,$BB35:$BK35)+COUNTIF($BB35:BJ35,BJ35)-1</f>
        <v>1</v>
      </c>
      <c r="BW35" s="673">
        <f>_xlfn.RANK.EQ(BK35,$BB35:$BK35)+COUNTIF($BB35:BK35,BK35)-1</f>
        <v>8</v>
      </c>
    </row>
    <row r="36" spans="9:75" x14ac:dyDescent="0.3">
      <c r="O36" s="708" t="s">
        <v>216</v>
      </c>
      <c r="P36" s="708" t="str">
        <f t="shared" si="0"/>
        <v>香港</v>
      </c>
      <c r="Q36" s="675" t="str">
        <f t="shared" si="1"/>
        <v>東南アジア</v>
      </c>
      <c r="R36" s="675" t="str">
        <f t="shared" si="2"/>
        <v>韓国</v>
      </c>
      <c r="S36" s="675" t="str">
        <f t="shared" si="3"/>
        <v>中国</v>
      </c>
      <c r="T36" s="707" t="str">
        <f t="shared" si="4"/>
        <v>台湾</v>
      </c>
      <c r="U36" s="675" t="s">
        <v>243</v>
      </c>
      <c r="V36" s="706">
        <f t="shared" si="13"/>
        <v>0.29090303232255915</v>
      </c>
      <c r="W36" s="705">
        <f t="shared" si="13"/>
        <v>0.23692102632455847</v>
      </c>
      <c r="X36" s="705">
        <f t="shared" si="13"/>
        <v>8.0639786737754085E-2</v>
      </c>
      <c r="Y36" s="705">
        <f t="shared" si="13"/>
        <v>7.4308563812062647E-2</v>
      </c>
      <c r="Z36" s="704">
        <f t="shared" si="13"/>
        <v>6.0313228923692105E-2</v>
      </c>
      <c r="AA36" s="703">
        <f t="shared" si="6"/>
        <v>0.25691436187937355</v>
      </c>
      <c r="AC36" s="903">
        <v>30010</v>
      </c>
      <c r="AD36" s="903">
        <v>2420</v>
      </c>
      <c r="AE36" s="903">
        <v>2230</v>
      </c>
      <c r="AF36" s="903">
        <v>8730</v>
      </c>
      <c r="AG36" s="903">
        <v>1810</v>
      </c>
      <c r="AH36" s="903">
        <v>1610</v>
      </c>
      <c r="AI36" s="903">
        <v>290</v>
      </c>
      <c r="AJ36" s="905">
        <v>320</v>
      </c>
      <c r="AK36" s="904">
        <v>340</v>
      </c>
      <c r="AL36" s="904">
        <v>380</v>
      </c>
      <c r="AM36" s="904">
        <v>50</v>
      </c>
      <c r="AN36" s="910">
        <v>2850</v>
      </c>
      <c r="AO36" s="903">
        <v>1490</v>
      </c>
      <c r="AP36" s="911">
        <v>220</v>
      </c>
      <c r="AQ36" s="903">
        <v>100</v>
      </c>
      <c r="AR36" s="903">
        <v>270</v>
      </c>
      <c r="AS36" s="910">
        <v>240</v>
      </c>
      <c r="AT36" s="903">
        <v>500</v>
      </c>
      <c r="AU36" s="911">
        <v>1810</v>
      </c>
      <c r="AV36" s="904">
        <v>160</v>
      </c>
      <c r="AW36" s="906">
        <v>100</v>
      </c>
      <c r="AX36" s="932">
        <f t="shared" si="9"/>
        <v>4090</v>
      </c>
      <c r="AY36" s="696">
        <f t="shared" si="7"/>
        <v>1350</v>
      </c>
      <c r="AZ36" s="696">
        <f t="shared" si="10"/>
        <v>7110</v>
      </c>
      <c r="BB36" s="695">
        <f t="shared" si="14"/>
        <v>8.0639786737754085E-2</v>
      </c>
      <c r="BC36" s="695">
        <f t="shared" si="14"/>
        <v>7.4308563812062647E-2</v>
      </c>
      <c r="BD36" s="695">
        <f t="shared" si="14"/>
        <v>0.29090303232255915</v>
      </c>
      <c r="BE36" s="695">
        <f t="shared" si="14"/>
        <v>6.0313228923692105E-2</v>
      </c>
      <c r="BF36" s="695">
        <f t="shared" si="14"/>
        <v>0.23692102632455847</v>
      </c>
      <c r="BG36" s="695">
        <f t="shared" si="14"/>
        <v>3.3322225924691772E-3</v>
      </c>
      <c r="BH36" s="695">
        <f t="shared" si="14"/>
        <v>5.3648783738753751E-2</v>
      </c>
      <c r="BI36" s="695">
        <f t="shared" si="14"/>
        <v>9.663445518160613E-3</v>
      </c>
      <c r="BJ36" s="695">
        <f t="shared" si="14"/>
        <v>4.498500499833389E-2</v>
      </c>
      <c r="BK36" s="695">
        <f t="shared" si="14"/>
        <v>8.997000999666778E-3</v>
      </c>
      <c r="BL36" s="695">
        <f t="shared" si="14"/>
        <v>0.13628790403198934</v>
      </c>
      <c r="BN36" s="673">
        <f>_xlfn.RANK.EQ(BB36,$BB36:$BK36)+COUNTIF($BB36:BB36,BB36)-1</f>
        <v>3</v>
      </c>
      <c r="BO36" s="673">
        <f>_xlfn.RANK.EQ(BC36,$BB36:$BK36)+COUNTIF($BB36:BC36,BC36)-1</f>
        <v>4</v>
      </c>
      <c r="BP36" s="673">
        <f>_xlfn.RANK.EQ(BD36,$BB36:$BK36)+COUNTIF($BB36:BD36,BD36)-1</f>
        <v>1</v>
      </c>
      <c r="BQ36" s="673">
        <f>_xlfn.RANK.EQ(BE36,$BB36:$BK36)+COUNTIF($BB36:BE36,BE36)-1</f>
        <v>5</v>
      </c>
      <c r="BR36" s="673">
        <f>_xlfn.RANK.EQ(BF36,$BB36:$BK36)+COUNTIF($BB36:BF36,BF36)-1</f>
        <v>2</v>
      </c>
      <c r="BS36" s="673">
        <f>_xlfn.RANK.EQ(BG36,$BB36:$BK36)+COUNTIF($BB36:BG36,BG36)-1</f>
        <v>10</v>
      </c>
      <c r="BT36" s="673">
        <f>_xlfn.RANK.EQ(BH36,$BB36:$BK36)+COUNTIF($BB36:BH36,BH36)-1</f>
        <v>6</v>
      </c>
      <c r="BU36" s="673">
        <f>_xlfn.RANK.EQ(BI36,$BB36:$BK36)+COUNTIF($BB36:BI36,BI36)-1</f>
        <v>8</v>
      </c>
      <c r="BV36" s="673">
        <f>_xlfn.RANK.EQ(BJ36,$BB36:$BK36)+COUNTIF($BB36:BJ36,BJ36)-1</f>
        <v>7</v>
      </c>
      <c r="BW36" s="673">
        <f>_xlfn.RANK.EQ(BK36,$BB36:$BK36)+COUNTIF($BB36:BK36,BK36)-1</f>
        <v>9</v>
      </c>
    </row>
    <row r="37" spans="9:75" x14ac:dyDescent="0.3">
      <c r="O37" s="708" t="s">
        <v>217</v>
      </c>
      <c r="P37" s="708" t="str">
        <f t="shared" si="0"/>
        <v>アメリカ</v>
      </c>
      <c r="Q37" s="675" t="str">
        <f t="shared" si="1"/>
        <v>東南アジア</v>
      </c>
      <c r="R37" s="675" t="str">
        <f t="shared" si="2"/>
        <v>香港</v>
      </c>
      <c r="S37" s="675" t="str">
        <f t="shared" si="3"/>
        <v>韓国</v>
      </c>
      <c r="T37" s="707" t="str">
        <f t="shared" si="4"/>
        <v>中国</v>
      </c>
      <c r="U37" s="675" t="s">
        <v>243</v>
      </c>
      <c r="V37" s="706">
        <f t="shared" ref="V37:Z46" si="15">LARGE($BB37:$BK37,V$1)</f>
        <v>0.14386792452830188</v>
      </c>
      <c r="W37" s="705">
        <f t="shared" si="15"/>
        <v>0.12971698113207547</v>
      </c>
      <c r="X37" s="705">
        <f t="shared" si="15"/>
        <v>0.1214622641509434</v>
      </c>
      <c r="Y37" s="705">
        <f t="shared" si="15"/>
        <v>8.7264150943396221E-2</v>
      </c>
      <c r="Z37" s="704">
        <f t="shared" si="15"/>
        <v>6.7216981132075471E-2</v>
      </c>
      <c r="AA37" s="703">
        <f t="shared" si="6"/>
        <v>0.45047169811320753</v>
      </c>
      <c r="AC37" s="903">
        <v>8480</v>
      </c>
      <c r="AD37" s="903">
        <v>740</v>
      </c>
      <c r="AE37" s="903">
        <v>570</v>
      </c>
      <c r="AF37" s="903">
        <v>1030</v>
      </c>
      <c r="AG37" s="903">
        <v>400</v>
      </c>
      <c r="AH37" s="903">
        <v>1220</v>
      </c>
      <c r="AI37" s="903">
        <v>60</v>
      </c>
      <c r="AJ37" s="905">
        <v>40</v>
      </c>
      <c r="AK37" s="904">
        <v>180</v>
      </c>
      <c r="AL37" s="904">
        <v>40</v>
      </c>
      <c r="AM37" s="904">
        <v>0</v>
      </c>
      <c r="AN37" s="910">
        <v>240</v>
      </c>
      <c r="AO37" s="903">
        <v>320</v>
      </c>
      <c r="AP37" s="911">
        <v>150</v>
      </c>
      <c r="AQ37" s="903">
        <v>30</v>
      </c>
      <c r="AR37" s="903">
        <v>190</v>
      </c>
      <c r="AS37" s="910">
        <v>50</v>
      </c>
      <c r="AT37" s="903">
        <v>220</v>
      </c>
      <c r="AU37" s="911">
        <v>120</v>
      </c>
      <c r="AV37" s="904">
        <v>40</v>
      </c>
      <c r="AW37" s="906">
        <v>20</v>
      </c>
      <c r="AX37" s="932">
        <f t="shared" si="9"/>
        <v>2820</v>
      </c>
      <c r="AY37" s="696">
        <f t="shared" si="7"/>
        <v>320</v>
      </c>
      <c r="AZ37" s="696">
        <f t="shared" si="10"/>
        <v>1100</v>
      </c>
      <c r="BB37" s="695">
        <f t="shared" ref="BB37:BL46" si="16">_xlfn.SINGLE(_xlfn.XLOOKUP(BB$6,$AD$6:$AZ$6,$AD37:$AZ37))/$AC37</f>
        <v>8.7264150943396221E-2</v>
      </c>
      <c r="BC37" s="695">
        <f t="shared" si="16"/>
        <v>6.7216981132075471E-2</v>
      </c>
      <c r="BD37" s="695">
        <f t="shared" si="16"/>
        <v>0.1214622641509434</v>
      </c>
      <c r="BE37" s="695">
        <f t="shared" si="16"/>
        <v>4.716981132075472E-2</v>
      </c>
      <c r="BF37" s="695">
        <f t="shared" si="16"/>
        <v>0.12971698113207547</v>
      </c>
      <c r="BG37" s="695">
        <f t="shared" si="16"/>
        <v>3.5377358490566039E-3</v>
      </c>
      <c r="BH37" s="695">
        <f t="shared" si="16"/>
        <v>0.14386792452830188</v>
      </c>
      <c r="BI37" s="695">
        <f t="shared" si="16"/>
        <v>7.0754716981132077E-3</v>
      </c>
      <c r="BJ37" s="695">
        <f t="shared" si="16"/>
        <v>3.7735849056603772E-2</v>
      </c>
      <c r="BK37" s="695">
        <f t="shared" si="16"/>
        <v>2.2405660377358489E-2</v>
      </c>
      <c r="BL37" s="695">
        <f t="shared" si="16"/>
        <v>0.33254716981132076</v>
      </c>
      <c r="BN37" s="673">
        <f>_xlfn.RANK.EQ(BB37,$BB37:$BK37)+COUNTIF($BB37:BB37,BB37)-1</f>
        <v>4</v>
      </c>
      <c r="BO37" s="673">
        <f>_xlfn.RANK.EQ(BC37,$BB37:$BK37)+COUNTIF($BB37:BC37,BC37)-1</f>
        <v>5</v>
      </c>
      <c r="BP37" s="673">
        <f>_xlfn.RANK.EQ(BD37,$BB37:$BK37)+COUNTIF($BB37:BD37,BD37)-1</f>
        <v>3</v>
      </c>
      <c r="BQ37" s="673">
        <f>_xlfn.RANK.EQ(BE37,$BB37:$BK37)+COUNTIF($BB37:BE37,BE37)-1</f>
        <v>6</v>
      </c>
      <c r="BR37" s="673">
        <f>_xlfn.RANK.EQ(BF37,$BB37:$BK37)+COUNTIF($BB37:BF37,BF37)-1</f>
        <v>2</v>
      </c>
      <c r="BS37" s="673">
        <f>_xlfn.RANK.EQ(BG37,$BB37:$BK37)+COUNTIF($BB37:BG37,BG37)-1</f>
        <v>10</v>
      </c>
      <c r="BT37" s="673">
        <f>_xlfn.RANK.EQ(BH37,$BB37:$BK37)+COUNTIF($BB37:BH37,BH37)-1</f>
        <v>1</v>
      </c>
      <c r="BU37" s="673">
        <f>_xlfn.RANK.EQ(BI37,$BB37:$BK37)+COUNTIF($BB37:BI37,BI37)-1</f>
        <v>9</v>
      </c>
      <c r="BV37" s="673">
        <f>_xlfn.RANK.EQ(BJ37,$BB37:$BK37)+COUNTIF($BB37:BJ37,BJ37)-1</f>
        <v>7</v>
      </c>
      <c r="BW37" s="673">
        <f>_xlfn.RANK.EQ(BK37,$BB37:$BK37)+COUNTIF($BB37:BK37,BK37)-1</f>
        <v>8</v>
      </c>
    </row>
    <row r="38" spans="9:75" x14ac:dyDescent="0.3">
      <c r="O38" s="708" t="s">
        <v>218</v>
      </c>
      <c r="P38" s="708" t="str">
        <f t="shared" si="0"/>
        <v>東南アジア</v>
      </c>
      <c r="Q38" s="675" t="str">
        <f t="shared" si="1"/>
        <v>アメリカ</v>
      </c>
      <c r="R38" s="675" t="str">
        <f t="shared" si="2"/>
        <v>欧州</v>
      </c>
      <c r="S38" s="675" t="str">
        <f t="shared" si="3"/>
        <v>中国</v>
      </c>
      <c r="T38" s="707" t="str">
        <f t="shared" si="4"/>
        <v>台湾</v>
      </c>
      <c r="U38" s="675" t="s">
        <v>243</v>
      </c>
      <c r="V38" s="706">
        <f t="shared" si="15"/>
        <v>0.3280871670702179</v>
      </c>
      <c r="W38" s="705">
        <f t="shared" si="15"/>
        <v>0.11743341404358354</v>
      </c>
      <c r="X38" s="705">
        <f t="shared" si="15"/>
        <v>8.4745762711864403E-2</v>
      </c>
      <c r="Y38" s="705">
        <f t="shared" si="15"/>
        <v>5.8111380145278453E-2</v>
      </c>
      <c r="Z38" s="704">
        <f t="shared" si="15"/>
        <v>4.8426150121065374E-2</v>
      </c>
      <c r="AA38" s="703">
        <f t="shared" si="6"/>
        <v>0.36319612590799033</v>
      </c>
      <c r="AC38" s="903">
        <v>8260</v>
      </c>
      <c r="AD38" s="903">
        <v>200</v>
      </c>
      <c r="AE38" s="903">
        <v>480</v>
      </c>
      <c r="AF38" s="903">
        <v>220</v>
      </c>
      <c r="AG38" s="903">
        <v>400</v>
      </c>
      <c r="AH38" s="903">
        <v>970</v>
      </c>
      <c r="AI38" s="903">
        <v>90</v>
      </c>
      <c r="AJ38" s="905">
        <v>140</v>
      </c>
      <c r="AK38" s="904">
        <v>120</v>
      </c>
      <c r="AL38" s="904">
        <v>220</v>
      </c>
      <c r="AM38" s="904">
        <v>80</v>
      </c>
      <c r="AN38" s="910">
        <v>110</v>
      </c>
      <c r="AO38" s="903">
        <v>130</v>
      </c>
      <c r="AP38" s="911">
        <v>150</v>
      </c>
      <c r="AQ38" s="903">
        <v>160</v>
      </c>
      <c r="AR38" s="903">
        <v>120</v>
      </c>
      <c r="AS38" s="910">
        <v>280</v>
      </c>
      <c r="AT38" s="903">
        <v>1760</v>
      </c>
      <c r="AU38" s="911">
        <v>280</v>
      </c>
      <c r="AV38" s="904">
        <v>100</v>
      </c>
      <c r="AW38" s="906">
        <v>40</v>
      </c>
      <c r="AX38" s="932">
        <f t="shared" si="9"/>
        <v>2210</v>
      </c>
      <c r="AY38" s="696">
        <f t="shared" si="7"/>
        <v>700</v>
      </c>
      <c r="AZ38" s="696">
        <f t="shared" si="10"/>
        <v>2710</v>
      </c>
      <c r="BB38" s="695">
        <f t="shared" si="16"/>
        <v>2.4213075060532687E-2</v>
      </c>
      <c r="BC38" s="695">
        <f t="shared" si="16"/>
        <v>5.8111380145278453E-2</v>
      </c>
      <c r="BD38" s="695">
        <f t="shared" si="16"/>
        <v>2.6634382566585957E-2</v>
      </c>
      <c r="BE38" s="695">
        <f t="shared" si="16"/>
        <v>4.8426150121065374E-2</v>
      </c>
      <c r="BF38" s="695">
        <f t="shared" si="16"/>
        <v>0.3280871670702179</v>
      </c>
      <c r="BG38" s="695">
        <f t="shared" si="16"/>
        <v>1.9370460048426151E-2</v>
      </c>
      <c r="BH38" s="695">
        <f t="shared" si="16"/>
        <v>0.11743341404358354</v>
      </c>
      <c r="BI38" s="695">
        <f t="shared" si="16"/>
        <v>1.0895883777239709E-2</v>
      </c>
      <c r="BJ38" s="695">
        <f t="shared" si="16"/>
        <v>8.4745762711864403E-2</v>
      </c>
      <c r="BK38" s="695">
        <f t="shared" si="16"/>
        <v>1.4527845036319613E-2</v>
      </c>
      <c r="BL38" s="695">
        <f t="shared" si="16"/>
        <v>0.26755447941888622</v>
      </c>
      <c r="BN38" s="673">
        <f>_xlfn.RANK.EQ(BB38,$BB38:$BK38)+COUNTIF($BB38:BB38,BB38)-1</f>
        <v>7</v>
      </c>
      <c r="BO38" s="673">
        <f>_xlfn.RANK.EQ(BC38,$BB38:$BK38)+COUNTIF($BB38:BC38,BC38)-1</f>
        <v>4</v>
      </c>
      <c r="BP38" s="673">
        <f>_xlfn.RANK.EQ(BD38,$BB38:$BK38)+COUNTIF($BB38:BD38,BD38)-1</f>
        <v>6</v>
      </c>
      <c r="BQ38" s="673">
        <f>_xlfn.RANK.EQ(BE38,$BB38:$BK38)+COUNTIF($BB38:BE38,BE38)-1</f>
        <v>5</v>
      </c>
      <c r="BR38" s="673">
        <f>_xlfn.RANK.EQ(BF38,$BB38:$BK38)+COUNTIF($BB38:BF38,BF38)-1</f>
        <v>1</v>
      </c>
      <c r="BS38" s="673">
        <f>_xlfn.RANK.EQ(BG38,$BB38:$BK38)+COUNTIF($BB38:BG38,BG38)-1</f>
        <v>8</v>
      </c>
      <c r="BT38" s="673">
        <f>_xlfn.RANK.EQ(BH38,$BB38:$BK38)+COUNTIF($BB38:BH38,BH38)-1</f>
        <v>2</v>
      </c>
      <c r="BU38" s="673">
        <f>_xlfn.RANK.EQ(BI38,$BB38:$BK38)+COUNTIF($BB38:BI38,BI38)-1</f>
        <v>10</v>
      </c>
      <c r="BV38" s="673">
        <f>_xlfn.RANK.EQ(BJ38,$BB38:$BK38)+COUNTIF($BB38:BJ38,BJ38)-1</f>
        <v>3</v>
      </c>
      <c r="BW38" s="673">
        <f>_xlfn.RANK.EQ(BK38,$BB38:$BK38)+COUNTIF($BB38:BK38,BK38)-1</f>
        <v>9</v>
      </c>
    </row>
    <row r="39" spans="9:75" x14ac:dyDescent="0.3">
      <c r="O39" s="708" t="s">
        <v>219</v>
      </c>
      <c r="P39" s="708" t="str">
        <f t="shared" si="0"/>
        <v>東南アジア</v>
      </c>
      <c r="Q39" s="675" t="str">
        <f t="shared" si="1"/>
        <v>欧州</v>
      </c>
      <c r="R39" s="675" t="str">
        <f t="shared" si="2"/>
        <v>中国</v>
      </c>
      <c r="S39" s="675" t="str">
        <f t="shared" si="3"/>
        <v>アメリカ</v>
      </c>
      <c r="T39" s="707" t="str">
        <f t="shared" si="4"/>
        <v>韓国</v>
      </c>
      <c r="U39" s="675" t="s">
        <v>243</v>
      </c>
      <c r="V39" s="706">
        <f t="shared" si="15"/>
        <v>0.23231283766400823</v>
      </c>
      <c r="W39" s="705">
        <f t="shared" si="15"/>
        <v>0.11808592745047594</v>
      </c>
      <c r="X39" s="705">
        <f t="shared" si="15"/>
        <v>9.0043735528685359E-2</v>
      </c>
      <c r="Y39" s="705">
        <f t="shared" si="15"/>
        <v>8.3869307949575506E-2</v>
      </c>
      <c r="Z39" s="704">
        <f t="shared" si="15"/>
        <v>6.4831489580653462E-2</v>
      </c>
      <c r="AA39" s="703">
        <f t="shared" si="6"/>
        <v>0.4108567018266015</v>
      </c>
      <c r="AC39" s="903">
        <v>38870</v>
      </c>
      <c r="AD39" s="903">
        <v>2520</v>
      </c>
      <c r="AE39" s="903">
        <v>3500</v>
      </c>
      <c r="AF39" s="903">
        <v>1640</v>
      </c>
      <c r="AG39" s="903">
        <v>2360</v>
      </c>
      <c r="AH39" s="903">
        <v>3260</v>
      </c>
      <c r="AI39" s="903">
        <v>730</v>
      </c>
      <c r="AJ39" s="905">
        <v>630</v>
      </c>
      <c r="AK39" s="904">
        <v>690</v>
      </c>
      <c r="AL39" s="904">
        <v>1760</v>
      </c>
      <c r="AM39" s="904">
        <v>160</v>
      </c>
      <c r="AN39" s="910">
        <v>1430</v>
      </c>
      <c r="AO39" s="903">
        <v>840</v>
      </c>
      <c r="AP39" s="911">
        <v>410</v>
      </c>
      <c r="AQ39" s="903">
        <v>180</v>
      </c>
      <c r="AR39" s="903">
        <v>1140</v>
      </c>
      <c r="AS39" s="910">
        <v>880</v>
      </c>
      <c r="AT39" s="903">
        <v>3090</v>
      </c>
      <c r="AU39" s="911">
        <v>2380</v>
      </c>
      <c r="AV39" s="904">
        <v>990</v>
      </c>
      <c r="AW39" s="906">
        <v>360</v>
      </c>
      <c r="AX39" s="932">
        <f t="shared" si="9"/>
        <v>9920</v>
      </c>
      <c r="AY39" s="696">
        <f t="shared" si="7"/>
        <v>4590</v>
      </c>
      <c r="AZ39" s="696">
        <f t="shared" si="10"/>
        <v>9030</v>
      </c>
      <c r="BB39" s="695">
        <f t="shared" si="16"/>
        <v>6.4831489580653462E-2</v>
      </c>
      <c r="BC39" s="695">
        <f t="shared" si="16"/>
        <v>9.0043735528685359E-2</v>
      </c>
      <c r="BD39" s="695">
        <f t="shared" si="16"/>
        <v>4.2191921790584001E-2</v>
      </c>
      <c r="BE39" s="695">
        <f t="shared" si="16"/>
        <v>6.0715204527913555E-2</v>
      </c>
      <c r="BF39" s="695">
        <f t="shared" si="16"/>
        <v>0.23231283766400823</v>
      </c>
      <c r="BG39" s="695">
        <f t="shared" si="16"/>
        <v>4.6308206843323901E-3</v>
      </c>
      <c r="BH39" s="695">
        <f t="shared" si="16"/>
        <v>8.3869307949575506E-2</v>
      </c>
      <c r="BI39" s="695">
        <f t="shared" si="16"/>
        <v>1.8780550553125806E-2</v>
      </c>
      <c r="BJ39" s="695">
        <f t="shared" si="16"/>
        <v>0.11808592745047594</v>
      </c>
      <c r="BK39" s="695">
        <f t="shared" si="16"/>
        <v>2.9328531000771804E-2</v>
      </c>
      <c r="BL39" s="695">
        <f t="shared" si="16"/>
        <v>0.25520967326987393</v>
      </c>
      <c r="BN39" s="673">
        <f>_xlfn.RANK.EQ(BB39,$BB39:$BK39)+COUNTIF($BB39:BB39,BB39)-1</f>
        <v>5</v>
      </c>
      <c r="BO39" s="673">
        <f>_xlfn.RANK.EQ(BC39,$BB39:$BK39)+COUNTIF($BB39:BC39,BC39)-1</f>
        <v>3</v>
      </c>
      <c r="BP39" s="673">
        <f>_xlfn.RANK.EQ(BD39,$BB39:$BK39)+COUNTIF($BB39:BD39,BD39)-1</f>
        <v>7</v>
      </c>
      <c r="BQ39" s="673">
        <f>_xlfn.RANK.EQ(BE39,$BB39:$BK39)+COUNTIF($BB39:BE39,BE39)-1</f>
        <v>6</v>
      </c>
      <c r="BR39" s="673">
        <f>_xlfn.RANK.EQ(BF39,$BB39:$BK39)+COUNTIF($BB39:BF39,BF39)-1</f>
        <v>1</v>
      </c>
      <c r="BS39" s="673">
        <f>_xlfn.RANK.EQ(BG39,$BB39:$BK39)+COUNTIF($BB39:BG39,BG39)-1</f>
        <v>10</v>
      </c>
      <c r="BT39" s="673">
        <f>_xlfn.RANK.EQ(BH39,$BB39:$BK39)+COUNTIF($BB39:BH39,BH39)-1</f>
        <v>4</v>
      </c>
      <c r="BU39" s="673">
        <f>_xlfn.RANK.EQ(BI39,$BB39:$BK39)+COUNTIF($BB39:BI39,BI39)-1</f>
        <v>9</v>
      </c>
      <c r="BV39" s="673">
        <f>_xlfn.RANK.EQ(BJ39,$BB39:$BK39)+COUNTIF($BB39:BJ39,BJ39)-1</f>
        <v>2</v>
      </c>
      <c r="BW39" s="673">
        <f>_xlfn.RANK.EQ(BK39,$BB39:$BK39)+COUNTIF($BB39:BK39,BK39)-1</f>
        <v>8</v>
      </c>
    </row>
    <row r="40" spans="9:75" x14ac:dyDescent="0.3">
      <c r="O40" s="708" t="s">
        <v>220</v>
      </c>
      <c r="P40" s="708" t="str">
        <f t="shared" si="0"/>
        <v>アメリカ</v>
      </c>
      <c r="Q40" s="675" t="str">
        <f t="shared" si="1"/>
        <v>欧州</v>
      </c>
      <c r="R40" s="675" t="str">
        <f t="shared" si="2"/>
        <v>東南アジア</v>
      </c>
      <c r="S40" s="675" t="str">
        <f t="shared" si="3"/>
        <v>オーストラリア</v>
      </c>
      <c r="T40" s="707" t="str">
        <f t="shared" si="4"/>
        <v>中国</v>
      </c>
      <c r="U40" s="675" t="s">
        <v>243</v>
      </c>
      <c r="V40" s="706">
        <f t="shared" si="15"/>
        <v>0.25784246238568198</v>
      </c>
      <c r="W40" s="705">
        <f t="shared" si="15"/>
        <v>0.13226472612842954</v>
      </c>
      <c r="X40" s="705">
        <f t="shared" si="15"/>
        <v>0.11800570360900776</v>
      </c>
      <c r="Y40" s="705">
        <f t="shared" si="15"/>
        <v>5.0545776379191658E-2</v>
      </c>
      <c r="Z40" s="704">
        <f t="shared" si="15"/>
        <v>4.592388632117219E-2</v>
      </c>
      <c r="AA40" s="703">
        <f t="shared" si="6"/>
        <v>0.39541744517651689</v>
      </c>
      <c r="AC40" s="903">
        <v>101690</v>
      </c>
      <c r="AD40" s="903">
        <v>4630</v>
      </c>
      <c r="AE40" s="903">
        <v>4670</v>
      </c>
      <c r="AF40" s="903">
        <v>1660</v>
      </c>
      <c r="AG40" s="903">
        <v>2750</v>
      </c>
      <c r="AH40" s="903">
        <v>26220</v>
      </c>
      <c r="AI40" s="903">
        <v>1560</v>
      </c>
      <c r="AJ40" s="905">
        <v>3720</v>
      </c>
      <c r="AK40" s="904">
        <v>3250</v>
      </c>
      <c r="AL40" s="904">
        <v>3520</v>
      </c>
      <c r="AM40" s="904">
        <v>460</v>
      </c>
      <c r="AN40" s="910">
        <v>3360</v>
      </c>
      <c r="AO40" s="903">
        <v>1850</v>
      </c>
      <c r="AP40" s="911">
        <v>810</v>
      </c>
      <c r="AQ40" s="903">
        <v>1050</v>
      </c>
      <c r="AR40" s="903">
        <v>5140</v>
      </c>
      <c r="AS40" s="910">
        <v>1370</v>
      </c>
      <c r="AT40" s="903">
        <v>2900</v>
      </c>
      <c r="AU40" s="911">
        <v>1710</v>
      </c>
      <c r="AV40" s="904">
        <v>1290</v>
      </c>
      <c r="AW40" s="906">
        <v>1210</v>
      </c>
      <c r="AX40" s="932">
        <f t="shared" si="9"/>
        <v>28560</v>
      </c>
      <c r="AY40" s="696">
        <f t="shared" si="7"/>
        <v>13450</v>
      </c>
      <c r="AZ40" s="696">
        <f t="shared" si="10"/>
        <v>12000</v>
      </c>
      <c r="BB40" s="695">
        <f t="shared" si="16"/>
        <v>4.5530533975808828E-2</v>
      </c>
      <c r="BC40" s="695">
        <f t="shared" si="16"/>
        <v>4.592388632117219E-2</v>
      </c>
      <c r="BD40" s="695">
        <f t="shared" si="16"/>
        <v>1.6324122332579408E-2</v>
      </c>
      <c r="BE40" s="695">
        <f t="shared" si="16"/>
        <v>2.7042973743730946E-2</v>
      </c>
      <c r="BF40" s="695">
        <f t="shared" si="16"/>
        <v>0.11800570360900776</v>
      </c>
      <c r="BG40" s="695">
        <f t="shared" si="16"/>
        <v>1.0325499065788181E-2</v>
      </c>
      <c r="BH40" s="695">
        <f t="shared" si="16"/>
        <v>0.25784246238568198</v>
      </c>
      <c r="BI40" s="695">
        <f t="shared" si="16"/>
        <v>1.5340741469171009E-2</v>
      </c>
      <c r="BJ40" s="695">
        <f t="shared" si="16"/>
        <v>0.13226472612842954</v>
      </c>
      <c r="BK40" s="695">
        <f t="shared" si="16"/>
        <v>5.0545776379191658E-2</v>
      </c>
      <c r="BL40" s="695">
        <f t="shared" si="16"/>
        <v>0.28085357458943849</v>
      </c>
      <c r="BN40" s="673">
        <f>_xlfn.RANK.EQ(BB40,$BB40:$BK40)+COUNTIF($BB40:BB40,BB40)-1</f>
        <v>6</v>
      </c>
      <c r="BO40" s="673">
        <f>_xlfn.RANK.EQ(BC40,$BB40:$BK40)+COUNTIF($BB40:BC40,BC40)-1</f>
        <v>5</v>
      </c>
      <c r="BP40" s="673">
        <f>_xlfn.RANK.EQ(BD40,$BB40:$BK40)+COUNTIF($BB40:BD40,BD40)-1</f>
        <v>8</v>
      </c>
      <c r="BQ40" s="673">
        <f>_xlfn.RANK.EQ(BE40,$BB40:$BK40)+COUNTIF($BB40:BE40,BE40)-1</f>
        <v>7</v>
      </c>
      <c r="BR40" s="673">
        <f>_xlfn.RANK.EQ(BF40,$BB40:$BK40)+COUNTIF($BB40:BF40,BF40)-1</f>
        <v>3</v>
      </c>
      <c r="BS40" s="673">
        <f>_xlfn.RANK.EQ(BG40,$BB40:$BK40)+COUNTIF($BB40:BG40,BG40)-1</f>
        <v>10</v>
      </c>
      <c r="BT40" s="673">
        <f>_xlfn.RANK.EQ(BH40,$BB40:$BK40)+COUNTIF($BB40:BH40,BH40)-1</f>
        <v>1</v>
      </c>
      <c r="BU40" s="673">
        <f>_xlfn.RANK.EQ(BI40,$BB40:$BK40)+COUNTIF($BB40:BI40,BI40)-1</f>
        <v>9</v>
      </c>
      <c r="BV40" s="673">
        <f>_xlfn.RANK.EQ(BJ40,$BB40:$BK40)+COUNTIF($BB40:BJ40,BJ40)-1</f>
        <v>2</v>
      </c>
      <c r="BW40" s="673">
        <f>_xlfn.RANK.EQ(BK40,$BB40:$BK40)+COUNTIF($BB40:BK40,BK40)-1</f>
        <v>4</v>
      </c>
    </row>
    <row r="41" spans="9:75" x14ac:dyDescent="0.3">
      <c r="O41" s="708" t="s">
        <v>221</v>
      </c>
      <c r="P41" s="708" t="str">
        <f t="shared" si="0"/>
        <v>アメリカ</v>
      </c>
      <c r="Q41" s="675" t="str">
        <f t="shared" si="1"/>
        <v>東南アジア</v>
      </c>
      <c r="R41" s="675" t="str">
        <f t="shared" si="2"/>
        <v>韓国</v>
      </c>
      <c r="S41" s="675" t="str">
        <f t="shared" si="3"/>
        <v>欧州</v>
      </c>
      <c r="T41" s="707" t="str">
        <f t="shared" si="4"/>
        <v>中国</v>
      </c>
      <c r="U41" s="675" t="s">
        <v>243</v>
      </c>
      <c r="V41" s="706">
        <f t="shared" si="15"/>
        <v>0.41047854785478549</v>
      </c>
      <c r="W41" s="705">
        <f t="shared" si="15"/>
        <v>0.14191419141914191</v>
      </c>
      <c r="X41" s="705">
        <f t="shared" si="15"/>
        <v>0.10272277227722772</v>
      </c>
      <c r="Y41" s="705">
        <f t="shared" si="15"/>
        <v>6.4356435643564358E-2</v>
      </c>
      <c r="Z41" s="704">
        <f t="shared" si="15"/>
        <v>4.6617161716171619E-2</v>
      </c>
      <c r="AA41" s="703">
        <f t="shared" si="6"/>
        <v>0.2339108910891089</v>
      </c>
      <c r="AC41" s="903">
        <v>24240</v>
      </c>
      <c r="AD41" s="903">
        <v>2490</v>
      </c>
      <c r="AE41" s="903">
        <v>1130</v>
      </c>
      <c r="AF41" s="903">
        <v>400</v>
      </c>
      <c r="AG41" s="903">
        <v>680</v>
      </c>
      <c r="AH41" s="903">
        <v>9950</v>
      </c>
      <c r="AI41" s="903">
        <v>100</v>
      </c>
      <c r="AJ41" s="905">
        <v>110</v>
      </c>
      <c r="AK41" s="904">
        <v>600</v>
      </c>
      <c r="AL41" s="904">
        <v>240</v>
      </c>
      <c r="AM41" s="904">
        <v>20</v>
      </c>
      <c r="AN41" s="910">
        <v>500</v>
      </c>
      <c r="AO41" s="903">
        <v>430</v>
      </c>
      <c r="AP41" s="911">
        <v>290</v>
      </c>
      <c r="AQ41" s="903">
        <v>170</v>
      </c>
      <c r="AR41" s="903">
        <v>90</v>
      </c>
      <c r="AS41" s="910">
        <v>540</v>
      </c>
      <c r="AT41" s="903">
        <v>1190</v>
      </c>
      <c r="AU41" s="911">
        <v>490</v>
      </c>
      <c r="AV41" s="904">
        <v>370</v>
      </c>
      <c r="AW41" s="906">
        <v>220</v>
      </c>
      <c r="AX41" s="932">
        <f t="shared" si="9"/>
        <v>4230</v>
      </c>
      <c r="AY41" s="696">
        <f t="shared" si="7"/>
        <v>1560</v>
      </c>
      <c r="AZ41" s="696">
        <f t="shared" si="10"/>
        <v>3440</v>
      </c>
      <c r="BB41" s="695">
        <f t="shared" si="16"/>
        <v>0.10272277227722772</v>
      </c>
      <c r="BC41" s="695">
        <f t="shared" si="16"/>
        <v>4.6617161716171619E-2</v>
      </c>
      <c r="BD41" s="695">
        <f t="shared" si="16"/>
        <v>1.65016501650165E-2</v>
      </c>
      <c r="BE41" s="695">
        <f t="shared" si="16"/>
        <v>2.8052805280528052E-2</v>
      </c>
      <c r="BF41" s="695">
        <f t="shared" si="16"/>
        <v>0.14191419141914191</v>
      </c>
      <c r="BG41" s="695">
        <f t="shared" si="16"/>
        <v>7.0132013201320131E-3</v>
      </c>
      <c r="BH41" s="695">
        <f t="shared" si="16"/>
        <v>0.41047854785478549</v>
      </c>
      <c r="BI41" s="695">
        <f t="shared" si="16"/>
        <v>4.125412541254125E-3</v>
      </c>
      <c r="BJ41" s="695">
        <f t="shared" si="16"/>
        <v>6.4356435643564358E-2</v>
      </c>
      <c r="BK41" s="695">
        <f t="shared" si="16"/>
        <v>3.7128712871287127E-3</v>
      </c>
      <c r="BL41" s="695">
        <f t="shared" si="16"/>
        <v>0.17450495049504949</v>
      </c>
      <c r="BN41" s="673">
        <f>_xlfn.RANK.EQ(BB41,$BB41:$BK41)+COUNTIF($BB41:BB41,BB41)-1</f>
        <v>3</v>
      </c>
      <c r="BO41" s="673">
        <f>_xlfn.RANK.EQ(BC41,$BB41:$BK41)+COUNTIF($BB41:BC41,BC41)-1</f>
        <v>5</v>
      </c>
      <c r="BP41" s="673">
        <f>_xlfn.RANK.EQ(BD41,$BB41:$BK41)+COUNTIF($BB41:BD41,BD41)-1</f>
        <v>7</v>
      </c>
      <c r="BQ41" s="673">
        <f>_xlfn.RANK.EQ(BE41,$BB41:$BK41)+COUNTIF($BB41:BE41,BE41)-1</f>
        <v>6</v>
      </c>
      <c r="BR41" s="673">
        <f>_xlfn.RANK.EQ(BF41,$BB41:$BK41)+COUNTIF($BB41:BF41,BF41)-1</f>
        <v>2</v>
      </c>
      <c r="BS41" s="673">
        <f>_xlfn.RANK.EQ(BG41,$BB41:$BK41)+COUNTIF($BB41:BG41,BG41)-1</f>
        <v>8</v>
      </c>
      <c r="BT41" s="673">
        <f>_xlfn.RANK.EQ(BH41,$BB41:$BK41)+COUNTIF($BB41:BH41,BH41)-1</f>
        <v>1</v>
      </c>
      <c r="BU41" s="673">
        <f>_xlfn.RANK.EQ(BI41,$BB41:$BK41)+COUNTIF($BB41:BI41,BI41)-1</f>
        <v>9</v>
      </c>
      <c r="BV41" s="673">
        <f>_xlfn.RANK.EQ(BJ41,$BB41:$BK41)+COUNTIF($BB41:BJ41,BJ41)-1</f>
        <v>4</v>
      </c>
      <c r="BW41" s="673">
        <f>_xlfn.RANK.EQ(BK41,$BB41:$BK41)+COUNTIF($BB41:BK41,BK41)-1</f>
        <v>10</v>
      </c>
    </row>
    <row r="42" spans="9:75" x14ac:dyDescent="0.3">
      <c r="O42" s="708" t="s">
        <v>222</v>
      </c>
      <c r="P42" s="708" t="str">
        <f t="shared" si="0"/>
        <v>香港</v>
      </c>
      <c r="Q42" s="675" t="str">
        <f t="shared" si="1"/>
        <v>アメリカ</v>
      </c>
      <c r="R42" s="675" t="str">
        <f t="shared" si="2"/>
        <v>欧州</v>
      </c>
      <c r="S42" s="675" t="str">
        <f t="shared" si="3"/>
        <v>東南アジア</v>
      </c>
      <c r="T42" s="707" t="str">
        <f t="shared" si="4"/>
        <v>中国</v>
      </c>
      <c r="U42" s="675" t="s">
        <v>243</v>
      </c>
      <c r="V42" s="706">
        <f t="shared" si="15"/>
        <v>0.14830508474576271</v>
      </c>
      <c r="W42" s="705">
        <f t="shared" si="15"/>
        <v>0.11440677966101695</v>
      </c>
      <c r="X42" s="705">
        <f t="shared" si="15"/>
        <v>0.11101694915254237</v>
      </c>
      <c r="Y42" s="705">
        <f t="shared" si="15"/>
        <v>0.10338983050847457</v>
      </c>
      <c r="Z42" s="704">
        <f t="shared" si="15"/>
        <v>7.5423728813559326E-2</v>
      </c>
      <c r="AA42" s="703">
        <f t="shared" si="6"/>
        <v>0.44745762711864412</v>
      </c>
      <c r="AC42" s="903">
        <v>11800</v>
      </c>
      <c r="AD42" s="903">
        <v>500</v>
      </c>
      <c r="AE42" s="903">
        <v>890</v>
      </c>
      <c r="AF42" s="903">
        <v>1750</v>
      </c>
      <c r="AG42" s="903">
        <v>640</v>
      </c>
      <c r="AH42" s="903">
        <v>1350</v>
      </c>
      <c r="AI42" s="903">
        <v>190</v>
      </c>
      <c r="AJ42" s="905">
        <v>190</v>
      </c>
      <c r="AK42" s="904">
        <v>570</v>
      </c>
      <c r="AL42" s="904">
        <v>370</v>
      </c>
      <c r="AM42" s="904">
        <v>20</v>
      </c>
      <c r="AN42" s="910">
        <v>470</v>
      </c>
      <c r="AO42" s="903">
        <v>270</v>
      </c>
      <c r="AP42" s="911">
        <v>60</v>
      </c>
      <c r="AQ42" s="903">
        <v>40</v>
      </c>
      <c r="AR42" s="903">
        <v>290</v>
      </c>
      <c r="AS42" s="910">
        <v>190</v>
      </c>
      <c r="AT42" s="903">
        <v>170</v>
      </c>
      <c r="AU42" s="911">
        <v>60</v>
      </c>
      <c r="AV42" s="904">
        <v>110</v>
      </c>
      <c r="AW42" s="906">
        <v>50</v>
      </c>
      <c r="AX42" s="932">
        <f t="shared" si="9"/>
        <v>3620</v>
      </c>
      <c r="AY42" s="696">
        <f t="shared" si="7"/>
        <v>1310</v>
      </c>
      <c r="AZ42" s="696">
        <f t="shared" si="10"/>
        <v>1220</v>
      </c>
      <c r="BB42" s="695">
        <f t="shared" si="16"/>
        <v>4.2372881355932202E-2</v>
      </c>
      <c r="BC42" s="695">
        <f t="shared" si="16"/>
        <v>7.5423728813559326E-2</v>
      </c>
      <c r="BD42" s="695">
        <f t="shared" si="16"/>
        <v>0.14830508474576271</v>
      </c>
      <c r="BE42" s="695">
        <f t="shared" si="16"/>
        <v>5.4237288135593219E-2</v>
      </c>
      <c r="BF42" s="695">
        <f t="shared" si="16"/>
        <v>0.10338983050847457</v>
      </c>
      <c r="BG42" s="695">
        <f t="shared" si="16"/>
        <v>3.3898305084745762E-3</v>
      </c>
      <c r="BH42" s="695">
        <f t="shared" si="16"/>
        <v>0.11440677966101695</v>
      </c>
      <c r="BI42" s="695">
        <f t="shared" si="16"/>
        <v>1.6101694915254237E-2</v>
      </c>
      <c r="BJ42" s="695">
        <f t="shared" si="16"/>
        <v>0.11101694915254237</v>
      </c>
      <c r="BK42" s="695">
        <f t="shared" si="16"/>
        <v>2.4576271186440679E-2</v>
      </c>
      <c r="BL42" s="695">
        <f t="shared" si="16"/>
        <v>0.30677966101694915</v>
      </c>
      <c r="BN42" s="673">
        <f>_xlfn.RANK.EQ(BB42,$BB42:$BK42)+COUNTIF($BB42:BB42,BB42)-1</f>
        <v>7</v>
      </c>
      <c r="BO42" s="673">
        <f>_xlfn.RANK.EQ(BC42,$BB42:$BK42)+COUNTIF($BB42:BC42,BC42)-1</f>
        <v>5</v>
      </c>
      <c r="BP42" s="673">
        <f>_xlfn.RANK.EQ(BD42,$BB42:$BK42)+COUNTIF($BB42:BD42,BD42)-1</f>
        <v>1</v>
      </c>
      <c r="BQ42" s="673">
        <f>_xlfn.RANK.EQ(BE42,$BB42:$BK42)+COUNTIF($BB42:BE42,BE42)-1</f>
        <v>6</v>
      </c>
      <c r="BR42" s="673">
        <f>_xlfn.RANK.EQ(BF42,$BB42:$BK42)+COUNTIF($BB42:BF42,BF42)-1</f>
        <v>4</v>
      </c>
      <c r="BS42" s="673">
        <f>_xlfn.RANK.EQ(BG42,$BB42:$BK42)+COUNTIF($BB42:BG42,BG42)-1</f>
        <v>10</v>
      </c>
      <c r="BT42" s="673">
        <f>_xlfn.RANK.EQ(BH42,$BB42:$BK42)+COUNTIF($BB42:BH42,BH42)-1</f>
        <v>2</v>
      </c>
      <c r="BU42" s="673">
        <f>_xlfn.RANK.EQ(BI42,$BB42:$BK42)+COUNTIF($BB42:BI42,BI42)-1</f>
        <v>9</v>
      </c>
      <c r="BV42" s="673">
        <f>_xlfn.RANK.EQ(BJ42,$BB42:$BK42)+COUNTIF($BB42:BJ42,BJ42)-1</f>
        <v>3</v>
      </c>
      <c r="BW42" s="673">
        <f>_xlfn.RANK.EQ(BK42,$BB42:$BK42)+COUNTIF($BB42:BK42,BK42)-1</f>
        <v>8</v>
      </c>
    </row>
    <row r="43" spans="9:75" x14ac:dyDescent="0.3">
      <c r="O43" s="708" t="s">
        <v>223</v>
      </c>
      <c r="P43" s="708" t="str">
        <f t="shared" si="0"/>
        <v>韓国</v>
      </c>
      <c r="Q43" s="675" t="str">
        <f t="shared" si="1"/>
        <v>東南アジア</v>
      </c>
      <c r="R43" s="675" t="str">
        <f t="shared" si="2"/>
        <v>香港</v>
      </c>
      <c r="S43" s="675" t="str">
        <f t="shared" si="3"/>
        <v>台湾</v>
      </c>
      <c r="T43" s="707" t="str">
        <f t="shared" si="4"/>
        <v>アメリカ</v>
      </c>
      <c r="U43" s="675" t="s">
        <v>243</v>
      </c>
      <c r="V43" s="706">
        <f t="shared" si="15"/>
        <v>0.18781334361743154</v>
      </c>
      <c r="W43" s="705">
        <f t="shared" si="15"/>
        <v>0.11685306594677979</v>
      </c>
      <c r="X43" s="705">
        <f t="shared" si="15"/>
        <v>0.10991129965291169</v>
      </c>
      <c r="Y43" s="705">
        <f t="shared" si="15"/>
        <v>9.0628615503278054E-2</v>
      </c>
      <c r="Z43" s="704">
        <f t="shared" si="15"/>
        <v>8.4843810258387969E-2</v>
      </c>
      <c r="AA43" s="703">
        <f t="shared" si="6"/>
        <v>0.409949865021211</v>
      </c>
      <c r="AC43" s="903">
        <v>25930</v>
      </c>
      <c r="AD43" s="903">
        <v>4870</v>
      </c>
      <c r="AE43" s="903">
        <v>1770</v>
      </c>
      <c r="AF43" s="903">
        <v>2850</v>
      </c>
      <c r="AG43" s="903">
        <v>2350</v>
      </c>
      <c r="AH43" s="903">
        <v>2200</v>
      </c>
      <c r="AI43" s="903">
        <v>390</v>
      </c>
      <c r="AJ43" s="905">
        <v>570</v>
      </c>
      <c r="AK43" s="904">
        <v>350</v>
      </c>
      <c r="AL43" s="904">
        <v>670</v>
      </c>
      <c r="AM43" s="904">
        <v>50</v>
      </c>
      <c r="AN43" s="910">
        <v>1160</v>
      </c>
      <c r="AO43" s="903">
        <v>470</v>
      </c>
      <c r="AP43" s="911">
        <v>230</v>
      </c>
      <c r="AQ43" s="903">
        <v>550</v>
      </c>
      <c r="AR43" s="903">
        <v>640</v>
      </c>
      <c r="AS43" s="910">
        <v>270</v>
      </c>
      <c r="AT43" s="903">
        <v>680</v>
      </c>
      <c r="AU43" s="911">
        <v>220</v>
      </c>
      <c r="AV43" s="904">
        <v>270</v>
      </c>
      <c r="AW43" s="906">
        <v>60</v>
      </c>
      <c r="AX43" s="932">
        <f t="shared" si="9"/>
        <v>5310</v>
      </c>
      <c r="AY43" s="696">
        <f t="shared" si="7"/>
        <v>1970</v>
      </c>
      <c r="AZ43" s="696">
        <f t="shared" si="10"/>
        <v>3030</v>
      </c>
      <c r="BB43" s="695">
        <f t="shared" si="16"/>
        <v>0.18781334361743154</v>
      </c>
      <c r="BC43" s="695">
        <f t="shared" si="16"/>
        <v>6.826070188970304E-2</v>
      </c>
      <c r="BD43" s="695">
        <f t="shared" si="16"/>
        <v>0.10991129965291169</v>
      </c>
      <c r="BE43" s="695">
        <f t="shared" si="16"/>
        <v>9.0628615503278054E-2</v>
      </c>
      <c r="BF43" s="695">
        <f t="shared" si="16"/>
        <v>0.11685306594677979</v>
      </c>
      <c r="BG43" s="695">
        <f t="shared" si="16"/>
        <v>2.1210952564596992E-2</v>
      </c>
      <c r="BH43" s="695">
        <f t="shared" si="16"/>
        <v>8.4843810258387969E-2</v>
      </c>
      <c r="BI43" s="695">
        <f t="shared" si="16"/>
        <v>1.504049363671423E-2</v>
      </c>
      <c r="BJ43" s="695">
        <f t="shared" si="16"/>
        <v>7.5973775549556505E-2</v>
      </c>
      <c r="BK43" s="695">
        <f t="shared" si="16"/>
        <v>2.4681835711531045E-2</v>
      </c>
      <c r="BL43" s="695">
        <f t="shared" si="16"/>
        <v>0.20478210566910915</v>
      </c>
      <c r="BN43" s="673">
        <f>_xlfn.RANK.EQ(BB43,$BB43:$BK43)+COUNTIF($BB43:BB43,BB43)-1</f>
        <v>1</v>
      </c>
      <c r="BO43" s="673">
        <f>_xlfn.RANK.EQ(BC43,$BB43:$BK43)+COUNTIF($BB43:BC43,BC43)-1</f>
        <v>7</v>
      </c>
      <c r="BP43" s="673">
        <f>_xlfn.RANK.EQ(BD43,$BB43:$BK43)+COUNTIF($BB43:BD43,BD43)-1</f>
        <v>3</v>
      </c>
      <c r="BQ43" s="673">
        <f>_xlfn.RANK.EQ(BE43,$BB43:$BK43)+COUNTIF($BB43:BE43,BE43)-1</f>
        <v>4</v>
      </c>
      <c r="BR43" s="673">
        <f>_xlfn.RANK.EQ(BF43,$BB43:$BK43)+COUNTIF($BB43:BF43,BF43)-1</f>
        <v>2</v>
      </c>
      <c r="BS43" s="673">
        <f>_xlfn.RANK.EQ(BG43,$BB43:$BK43)+COUNTIF($BB43:BG43,BG43)-1</f>
        <v>9</v>
      </c>
      <c r="BT43" s="673">
        <f>_xlfn.RANK.EQ(BH43,$BB43:$BK43)+COUNTIF($BB43:BH43,BH43)-1</f>
        <v>5</v>
      </c>
      <c r="BU43" s="673">
        <f>_xlfn.RANK.EQ(BI43,$BB43:$BK43)+COUNTIF($BB43:BI43,BI43)-1</f>
        <v>10</v>
      </c>
      <c r="BV43" s="673">
        <f>_xlfn.RANK.EQ(BJ43,$BB43:$BK43)+COUNTIF($BB43:BJ43,BJ43)-1</f>
        <v>6</v>
      </c>
      <c r="BW43" s="673">
        <f>_xlfn.RANK.EQ(BK43,$BB43:$BK43)+COUNTIF($BB43:BK43,BK43)-1</f>
        <v>8</v>
      </c>
    </row>
    <row r="44" spans="9:75" x14ac:dyDescent="0.3">
      <c r="O44" s="708" t="s">
        <v>224</v>
      </c>
      <c r="P44" s="708" t="str">
        <f t="shared" si="0"/>
        <v>東南アジア</v>
      </c>
      <c r="Q44" s="675" t="str">
        <f t="shared" si="1"/>
        <v>アメリカ</v>
      </c>
      <c r="R44" s="675" t="str">
        <f t="shared" si="2"/>
        <v>台湾</v>
      </c>
      <c r="S44" s="675" t="str">
        <f t="shared" si="3"/>
        <v>韓国</v>
      </c>
      <c r="T44" s="707" t="str">
        <f t="shared" si="4"/>
        <v>欧州</v>
      </c>
      <c r="U44" s="675" t="s">
        <v>243</v>
      </c>
      <c r="V44" s="706">
        <f t="shared" si="15"/>
        <v>0.2462229481420988</v>
      </c>
      <c r="W44" s="705">
        <f t="shared" si="15"/>
        <v>8.4932625561453659E-2</v>
      </c>
      <c r="X44" s="705">
        <f t="shared" si="15"/>
        <v>7.9216006533278885E-2</v>
      </c>
      <c r="Y44" s="705">
        <f t="shared" si="15"/>
        <v>6.2474479379338504E-2</v>
      </c>
      <c r="Z44" s="704">
        <f t="shared" si="15"/>
        <v>5.6757860351163737E-2</v>
      </c>
      <c r="AA44" s="703">
        <f t="shared" si="6"/>
        <v>0.47039608003266642</v>
      </c>
      <c r="AC44" s="903">
        <v>24490</v>
      </c>
      <c r="AD44" s="903">
        <v>1530</v>
      </c>
      <c r="AE44" s="903">
        <v>1210</v>
      </c>
      <c r="AF44" s="903">
        <v>1250</v>
      </c>
      <c r="AG44" s="903">
        <v>1940</v>
      </c>
      <c r="AH44" s="903">
        <v>2080</v>
      </c>
      <c r="AI44" s="903">
        <v>290</v>
      </c>
      <c r="AJ44" s="905">
        <v>310</v>
      </c>
      <c r="AK44" s="904">
        <v>280</v>
      </c>
      <c r="AL44" s="904">
        <v>260</v>
      </c>
      <c r="AM44" s="904">
        <v>50</v>
      </c>
      <c r="AN44" s="910">
        <v>1220</v>
      </c>
      <c r="AO44" s="903">
        <v>300</v>
      </c>
      <c r="AP44" s="911">
        <v>140</v>
      </c>
      <c r="AQ44" s="903">
        <v>980</v>
      </c>
      <c r="AR44" s="903">
        <v>540</v>
      </c>
      <c r="AS44" s="910">
        <v>540</v>
      </c>
      <c r="AT44" s="903">
        <v>460</v>
      </c>
      <c r="AU44" s="911">
        <v>3370</v>
      </c>
      <c r="AV44" s="904">
        <v>330</v>
      </c>
      <c r="AW44" s="906">
        <v>160</v>
      </c>
      <c r="AX44" s="932">
        <f t="shared" si="9"/>
        <v>7250</v>
      </c>
      <c r="AY44" s="696">
        <f t="shared" si="7"/>
        <v>1390</v>
      </c>
      <c r="AZ44" s="696">
        <f t="shared" si="10"/>
        <v>6030</v>
      </c>
      <c r="BB44" s="695">
        <f t="shared" si="16"/>
        <v>6.2474479379338504E-2</v>
      </c>
      <c r="BC44" s="695">
        <f t="shared" si="16"/>
        <v>4.9407921600653326E-2</v>
      </c>
      <c r="BD44" s="695">
        <f t="shared" si="16"/>
        <v>5.1041241322988977E-2</v>
      </c>
      <c r="BE44" s="695">
        <f t="shared" si="16"/>
        <v>7.9216006533278885E-2</v>
      </c>
      <c r="BF44" s="695">
        <f t="shared" si="16"/>
        <v>0.2462229481420988</v>
      </c>
      <c r="BG44" s="695">
        <f t="shared" si="16"/>
        <v>4.0016333197223357E-2</v>
      </c>
      <c r="BH44" s="695">
        <f t="shared" si="16"/>
        <v>8.4932625561453659E-2</v>
      </c>
      <c r="BI44" s="695">
        <f t="shared" si="16"/>
        <v>1.1841567986933442E-2</v>
      </c>
      <c r="BJ44" s="695">
        <f t="shared" si="16"/>
        <v>5.6757860351163737E-2</v>
      </c>
      <c r="BK44" s="695">
        <f t="shared" si="16"/>
        <v>2.2049816251531237E-2</v>
      </c>
      <c r="BL44" s="695">
        <f t="shared" si="16"/>
        <v>0.29603919967333603</v>
      </c>
      <c r="BN44" s="673">
        <f>_xlfn.RANK.EQ(BB44,$BB44:$BK44)+COUNTIF($BB44:BB44,BB44)-1</f>
        <v>4</v>
      </c>
      <c r="BO44" s="673">
        <f>_xlfn.RANK.EQ(BC44,$BB44:$BK44)+COUNTIF($BB44:BC44,BC44)-1</f>
        <v>7</v>
      </c>
      <c r="BP44" s="673">
        <f>_xlfn.RANK.EQ(BD44,$BB44:$BK44)+COUNTIF($BB44:BD44,BD44)-1</f>
        <v>6</v>
      </c>
      <c r="BQ44" s="673">
        <f>_xlfn.RANK.EQ(BE44,$BB44:$BK44)+COUNTIF($BB44:BE44,BE44)-1</f>
        <v>3</v>
      </c>
      <c r="BR44" s="673">
        <f>_xlfn.RANK.EQ(BF44,$BB44:$BK44)+COUNTIF($BB44:BF44,BF44)-1</f>
        <v>1</v>
      </c>
      <c r="BS44" s="673">
        <f>_xlfn.RANK.EQ(BG44,$BB44:$BK44)+COUNTIF($BB44:BG44,BG44)-1</f>
        <v>8</v>
      </c>
      <c r="BT44" s="673">
        <f>_xlfn.RANK.EQ(BH44,$BB44:$BK44)+COUNTIF($BB44:BH44,BH44)-1</f>
        <v>2</v>
      </c>
      <c r="BU44" s="673">
        <f>_xlfn.RANK.EQ(BI44,$BB44:$BK44)+COUNTIF($BB44:BI44,BI44)-1</f>
        <v>10</v>
      </c>
      <c r="BV44" s="673">
        <f>_xlfn.RANK.EQ(BJ44,$BB44:$BK44)+COUNTIF($BB44:BJ44,BJ44)-1</f>
        <v>5</v>
      </c>
      <c r="BW44" s="673">
        <f>_xlfn.RANK.EQ(BK44,$BB44:$BK44)+COUNTIF($BB44:BK44,BK44)-1</f>
        <v>9</v>
      </c>
    </row>
    <row r="45" spans="9:75" x14ac:dyDescent="0.3">
      <c r="O45" s="708" t="s">
        <v>225</v>
      </c>
      <c r="P45" s="708" t="str">
        <f t="shared" si="0"/>
        <v>東南アジア</v>
      </c>
      <c r="Q45" s="675" t="str">
        <f t="shared" si="1"/>
        <v>アメリカ</v>
      </c>
      <c r="R45" s="675" t="str">
        <f t="shared" si="2"/>
        <v>中国</v>
      </c>
      <c r="S45" s="675" t="str">
        <f t="shared" si="3"/>
        <v>香港</v>
      </c>
      <c r="T45" s="707" t="str">
        <f t="shared" si="4"/>
        <v>欧州</v>
      </c>
      <c r="U45" s="675" t="s">
        <v>243</v>
      </c>
      <c r="V45" s="706">
        <f t="shared" si="15"/>
        <v>0.29652042360060515</v>
      </c>
      <c r="W45" s="705">
        <f t="shared" si="15"/>
        <v>0.14220877458396369</v>
      </c>
      <c r="X45" s="705">
        <f t="shared" si="15"/>
        <v>8.4720121028744322E-2</v>
      </c>
      <c r="Y45" s="705">
        <f t="shared" si="15"/>
        <v>7.7155824508320731E-2</v>
      </c>
      <c r="Z45" s="704">
        <f t="shared" si="15"/>
        <v>6.6565809379727683E-2</v>
      </c>
      <c r="AA45" s="703">
        <f t="shared" si="6"/>
        <v>0.33282904689863846</v>
      </c>
      <c r="AC45" s="903">
        <v>6610</v>
      </c>
      <c r="AD45" s="903">
        <v>330</v>
      </c>
      <c r="AE45" s="903">
        <v>560</v>
      </c>
      <c r="AF45" s="903">
        <v>510</v>
      </c>
      <c r="AG45" s="903">
        <v>410</v>
      </c>
      <c r="AH45" s="903">
        <v>940</v>
      </c>
      <c r="AI45" s="903">
        <v>60</v>
      </c>
      <c r="AJ45" s="905">
        <v>70</v>
      </c>
      <c r="AK45" s="904">
        <v>100</v>
      </c>
      <c r="AL45" s="904">
        <v>80</v>
      </c>
      <c r="AM45" s="904">
        <v>150</v>
      </c>
      <c r="AN45" s="910">
        <v>910</v>
      </c>
      <c r="AO45" s="903">
        <v>240</v>
      </c>
      <c r="AP45" s="911">
        <v>200</v>
      </c>
      <c r="AQ45" s="903">
        <v>300</v>
      </c>
      <c r="AR45" s="903">
        <v>180</v>
      </c>
      <c r="AS45" s="910">
        <v>180</v>
      </c>
      <c r="AT45" s="903">
        <v>240</v>
      </c>
      <c r="AU45" s="911">
        <v>190</v>
      </c>
      <c r="AV45" s="904">
        <v>30</v>
      </c>
      <c r="AW45" s="906">
        <v>10</v>
      </c>
      <c r="AX45" s="932">
        <f t="shared" si="9"/>
        <v>920</v>
      </c>
      <c r="AY45" s="696">
        <f t="shared" si="7"/>
        <v>440</v>
      </c>
      <c r="AZ45" s="696">
        <f t="shared" si="10"/>
        <v>1960</v>
      </c>
      <c r="BB45" s="695">
        <f t="shared" si="16"/>
        <v>4.9924357034795766E-2</v>
      </c>
      <c r="BC45" s="695">
        <f t="shared" si="16"/>
        <v>8.4720121028744322E-2</v>
      </c>
      <c r="BD45" s="695">
        <f t="shared" si="16"/>
        <v>7.7155824508320731E-2</v>
      </c>
      <c r="BE45" s="695">
        <f t="shared" si="16"/>
        <v>6.2027231467473527E-2</v>
      </c>
      <c r="BF45" s="695">
        <f t="shared" si="16"/>
        <v>0.29652042360060515</v>
      </c>
      <c r="BG45" s="695">
        <f t="shared" si="16"/>
        <v>4.5385779122541603E-2</v>
      </c>
      <c r="BH45" s="695">
        <f t="shared" si="16"/>
        <v>0.14220877458396369</v>
      </c>
      <c r="BI45" s="695">
        <f t="shared" si="16"/>
        <v>9.0771558245083209E-3</v>
      </c>
      <c r="BJ45" s="695">
        <f t="shared" si="16"/>
        <v>6.6565809379727683E-2</v>
      </c>
      <c r="BK45" s="695">
        <f t="shared" si="16"/>
        <v>2.7231467473524961E-2</v>
      </c>
      <c r="BL45" s="695">
        <f t="shared" si="16"/>
        <v>0.13918305597579425</v>
      </c>
      <c r="BN45" s="673">
        <f>_xlfn.RANK.EQ(BB45,$BB45:$BK45)+COUNTIF($BB45:BB45,BB45)-1</f>
        <v>7</v>
      </c>
      <c r="BO45" s="673">
        <f>_xlfn.RANK.EQ(BC45,$BB45:$BK45)+COUNTIF($BB45:BC45,BC45)-1</f>
        <v>3</v>
      </c>
      <c r="BP45" s="673">
        <f>_xlfn.RANK.EQ(BD45,$BB45:$BK45)+COUNTIF($BB45:BD45,BD45)-1</f>
        <v>4</v>
      </c>
      <c r="BQ45" s="673">
        <f>_xlfn.RANK.EQ(BE45,$BB45:$BK45)+COUNTIF($BB45:BE45,BE45)-1</f>
        <v>6</v>
      </c>
      <c r="BR45" s="673">
        <f>_xlfn.RANK.EQ(BF45,$BB45:$BK45)+COUNTIF($BB45:BF45,BF45)-1</f>
        <v>1</v>
      </c>
      <c r="BS45" s="673">
        <f>_xlfn.RANK.EQ(BG45,$BB45:$BK45)+COUNTIF($BB45:BG45,BG45)-1</f>
        <v>8</v>
      </c>
      <c r="BT45" s="673">
        <f>_xlfn.RANK.EQ(BH45,$BB45:$BK45)+COUNTIF($BB45:BH45,BH45)-1</f>
        <v>2</v>
      </c>
      <c r="BU45" s="673">
        <f>_xlfn.RANK.EQ(BI45,$BB45:$BK45)+COUNTIF($BB45:BI45,BI45)-1</f>
        <v>10</v>
      </c>
      <c r="BV45" s="673">
        <f>_xlfn.RANK.EQ(BJ45,$BB45:$BK45)+COUNTIF($BB45:BJ45,BJ45)-1</f>
        <v>5</v>
      </c>
      <c r="BW45" s="673">
        <f>_xlfn.RANK.EQ(BK45,$BB45:$BK45)+COUNTIF($BB45:BK45,BK45)-1</f>
        <v>9</v>
      </c>
    </row>
    <row r="46" spans="9:75" x14ac:dyDescent="0.3">
      <c r="O46" s="708" t="s">
        <v>226</v>
      </c>
      <c r="P46" s="708" t="str">
        <f t="shared" si="0"/>
        <v>韓国</v>
      </c>
      <c r="Q46" s="675" t="str">
        <f t="shared" si="1"/>
        <v>東南アジア</v>
      </c>
      <c r="R46" s="675" t="str">
        <f t="shared" si="2"/>
        <v>香港</v>
      </c>
      <c r="S46" s="675" t="str">
        <f t="shared" si="3"/>
        <v>台湾</v>
      </c>
      <c r="T46" s="707" t="str">
        <f t="shared" si="4"/>
        <v>中国</v>
      </c>
      <c r="U46" s="675" t="s">
        <v>243</v>
      </c>
      <c r="V46" s="706">
        <f t="shared" si="15"/>
        <v>0.48636828353970235</v>
      </c>
      <c r="W46" s="705">
        <f t="shared" si="15"/>
        <v>0.13590063993335605</v>
      </c>
      <c r="X46" s="705">
        <f t="shared" si="15"/>
        <v>6.3766140330947782E-2</v>
      </c>
      <c r="Y46" s="705">
        <f t="shared" si="15"/>
        <v>6.1986444015297813E-2</v>
      </c>
      <c r="Z46" s="704">
        <f t="shared" si="15"/>
        <v>5.098640614941876E-2</v>
      </c>
      <c r="AA46" s="703">
        <f t="shared" si="6"/>
        <v>0.20099208603127727</v>
      </c>
      <c r="AC46" s="903">
        <v>528180</v>
      </c>
      <c r="AD46" s="903">
        <v>256890</v>
      </c>
      <c r="AE46" s="903">
        <v>26930</v>
      </c>
      <c r="AF46" s="903">
        <v>33680</v>
      </c>
      <c r="AG46" s="903">
        <v>32740</v>
      </c>
      <c r="AH46" s="903">
        <v>26770</v>
      </c>
      <c r="AI46" s="903">
        <v>3520</v>
      </c>
      <c r="AJ46" s="905">
        <v>3460</v>
      </c>
      <c r="AK46" s="904">
        <v>3530</v>
      </c>
      <c r="AL46" s="904">
        <v>1870</v>
      </c>
      <c r="AM46" s="904">
        <v>400</v>
      </c>
      <c r="AN46" s="910">
        <v>9960</v>
      </c>
      <c r="AO46" s="903">
        <v>27490</v>
      </c>
      <c r="AP46" s="911">
        <v>2690</v>
      </c>
      <c r="AQ46" s="903">
        <v>1650</v>
      </c>
      <c r="AR46" s="903">
        <v>4810</v>
      </c>
      <c r="AS46" s="910">
        <v>6130</v>
      </c>
      <c r="AT46" s="903">
        <v>8690</v>
      </c>
      <c r="AU46" s="911">
        <v>16820</v>
      </c>
      <c r="AV46" s="904">
        <v>1290</v>
      </c>
      <c r="AW46" s="906">
        <v>620</v>
      </c>
      <c r="AX46" s="932">
        <f t="shared" si="9"/>
        <v>58240</v>
      </c>
      <c r="AY46" s="696">
        <f t="shared" si="7"/>
        <v>11170</v>
      </c>
      <c r="AZ46" s="696">
        <f t="shared" si="10"/>
        <v>71780</v>
      </c>
      <c r="BB46" s="695">
        <f t="shared" si="16"/>
        <v>0.48636828353970235</v>
      </c>
      <c r="BC46" s="695">
        <f t="shared" si="16"/>
        <v>5.098640614941876E-2</v>
      </c>
      <c r="BD46" s="695">
        <f t="shared" si="16"/>
        <v>6.3766140330947782E-2</v>
      </c>
      <c r="BE46" s="695">
        <f t="shared" si="16"/>
        <v>6.1986444015297813E-2</v>
      </c>
      <c r="BF46" s="695">
        <f t="shared" si="16"/>
        <v>0.13590063993335605</v>
      </c>
      <c r="BG46" s="695">
        <f t="shared" si="16"/>
        <v>3.1239350221515393E-3</v>
      </c>
      <c r="BH46" s="695">
        <f t="shared" si="16"/>
        <v>5.0683479116967703E-2</v>
      </c>
      <c r="BI46" s="695">
        <f t="shared" si="16"/>
        <v>6.6643947139232839E-3</v>
      </c>
      <c r="BJ46" s="695">
        <f t="shared" si="16"/>
        <v>2.114809345298951E-2</v>
      </c>
      <c r="BK46" s="695">
        <f t="shared" si="16"/>
        <v>9.1067439130599424E-3</v>
      </c>
      <c r="BL46" s="695">
        <f t="shared" si="16"/>
        <v>0.11026543981218524</v>
      </c>
      <c r="BN46" s="673">
        <f>_xlfn.RANK.EQ(BB46,$BB46:$BK46)+COUNTIF($BB46:BB46,BB46)-1</f>
        <v>1</v>
      </c>
      <c r="BO46" s="673">
        <f>_xlfn.RANK.EQ(BC46,$BB46:$BK46)+COUNTIF($BB46:BC46,BC46)-1</f>
        <v>5</v>
      </c>
      <c r="BP46" s="673">
        <f>_xlfn.RANK.EQ(BD46,$BB46:$BK46)+COUNTIF($BB46:BD46,BD46)-1</f>
        <v>3</v>
      </c>
      <c r="BQ46" s="673">
        <f>_xlfn.RANK.EQ(BE46,$BB46:$BK46)+COUNTIF($BB46:BE46,BE46)-1</f>
        <v>4</v>
      </c>
      <c r="BR46" s="673">
        <f>_xlfn.RANK.EQ(BF46,$BB46:$BK46)+COUNTIF($BB46:BF46,BF46)-1</f>
        <v>2</v>
      </c>
      <c r="BS46" s="673">
        <f>_xlfn.RANK.EQ(BG46,$BB46:$BK46)+COUNTIF($BB46:BG46,BG46)-1</f>
        <v>10</v>
      </c>
      <c r="BT46" s="673">
        <f>_xlfn.RANK.EQ(BH46,$BB46:$BK46)+COUNTIF($BB46:BH46,BH46)-1</f>
        <v>6</v>
      </c>
      <c r="BU46" s="673">
        <f>_xlfn.RANK.EQ(BI46,$BB46:$BK46)+COUNTIF($BB46:BI46,BI46)-1</f>
        <v>9</v>
      </c>
      <c r="BV46" s="673">
        <f>_xlfn.RANK.EQ(BJ46,$BB46:$BK46)+COUNTIF($BB46:BJ46,BJ46)-1</f>
        <v>7</v>
      </c>
      <c r="BW46" s="673">
        <f>_xlfn.RANK.EQ(BK46,$BB46:$BK46)+COUNTIF($BB46:BK46,BK46)-1</f>
        <v>8</v>
      </c>
    </row>
    <row r="47" spans="9:75" ht="14.25" customHeight="1" x14ac:dyDescent="0.3">
      <c r="O47" s="708" t="s">
        <v>227</v>
      </c>
      <c r="P47" s="708" t="str">
        <f t="shared" si="0"/>
        <v>韓国</v>
      </c>
      <c r="Q47" s="675" t="str">
        <f t="shared" si="1"/>
        <v>東南アジア</v>
      </c>
      <c r="R47" s="675" t="str">
        <f t="shared" si="2"/>
        <v>香港</v>
      </c>
      <c r="S47" s="675" t="str">
        <f t="shared" si="3"/>
        <v>中国</v>
      </c>
      <c r="T47" s="707" t="str">
        <f t="shared" si="4"/>
        <v>台湾</v>
      </c>
      <c r="U47" s="675" t="s">
        <v>243</v>
      </c>
      <c r="V47" s="706">
        <f t="shared" ref="V47:Z53" si="17">LARGE($BB47:$BK47,V$1)</f>
        <v>0.27289156626506023</v>
      </c>
      <c r="W47" s="705">
        <f t="shared" si="17"/>
        <v>0.16204819277108434</v>
      </c>
      <c r="X47" s="705">
        <f t="shared" si="17"/>
        <v>0.11746987951807229</v>
      </c>
      <c r="Y47" s="705">
        <f t="shared" si="17"/>
        <v>8.3734939759036148E-2</v>
      </c>
      <c r="Z47" s="704">
        <f t="shared" si="17"/>
        <v>8.0722891566265054E-2</v>
      </c>
      <c r="AA47" s="703">
        <f t="shared" si="6"/>
        <v>0.2831325301204819</v>
      </c>
      <c r="AC47" s="903">
        <v>16600</v>
      </c>
      <c r="AD47" s="903">
        <v>4530</v>
      </c>
      <c r="AE47" s="903">
        <v>1390</v>
      </c>
      <c r="AF47" s="903">
        <v>1950</v>
      </c>
      <c r="AG47" s="903">
        <v>1340</v>
      </c>
      <c r="AH47" s="903">
        <v>1000</v>
      </c>
      <c r="AI47" s="903">
        <v>90</v>
      </c>
      <c r="AJ47" s="905">
        <v>170</v>
      </c>
      <c r="AK47" s="904">
        <v>90</v>
      </c>
      <c r="AL47" s="904">
        <v>130</v>
      </c>
      <c r="AM47" s="904">
        <v>0</v>
      </c>
      <c r="AN47" s="910">
        <v>260</v>
      </c>
      <c r="AO47" s="903">
        <v>1090</v>
      </c>
      <c r="AP47" s="911">
        <v>190</v>
      </c>
      <c r="AQ47" s="903">
        <v>70</v>
      </c>
      <c r="AR47" s="903">
        <v>150</v>
      </c>
      <c r="AS47" s="910">
        <v>110</v>
      </c>
      <c r="AT47" s="903">
        <v>400</v>
      </c>
      <c r="AU47" s="911">
        <v>640</v>
      </c>
      <c r="AV47" s="904">
        <v>180</v>
      </c>
      <c r="AW47" s="906">
        <v>20</v>
      </c>
      <c r="AX47" s="932">
        <f t="shared" si="9"/>
        <v>2800</v>
      </c>
      <c r="AY47" s="696">
        <f t="shared" si="7"/>
        <v>590</v>
      </c>
      <c r="AZ47" s="696">
        <f t="shared" si="10"/>
        <v>2690</v>
      </c>
      <c r="BB47" s="695">
        <f t="shared" ref="BB47:BL53" si="18">_xlfn.SINGLE(_xlfn.XLOOKUP(BB$6,$AD$6:$AZ$6,$AD47:$AZ47))/$AC47</f>
        <v>0.27289156626506023</v>
      </c>
      <c r="BC47" s="695">
        <f t="shared" si="18"/>
        <v>8.3734939759036148E-2</v>
      </c>
      <c r="BD47" s="695">
        <f t="shared" si="18"/>
        <v>0.11746987951807229</v>
      </c>
      <c r="BE47" s="695">
        <f t="shared" si="18"/>
        <v>8.0722891566265054E-2</v>
      </c>
      <c r="BF47" s="695">
        <f t="shared" si="18"/>
        <v>0.16204819277108434</v>
      </c>
      <c r="BG47" s="695">
        <f t="shared" si="18"/>
        <v>4.2168674698795181E-3</v>
      </c>
      <c r="BH47" s="695">
        <f t="shared" si="18"/>
        <v>6.0240963855421686E-2</v>
      </c>
      <c r="BI47" s="695">
        <f t="shared" si="18"/>
        <v>5.4216867469879517E-3</v>
      </c>
      <c r="BJ47" s="695">
        <f t="shared" si="18"/>
        <v>3.5542168674698796E-2</v>
      </c>
      <c r="BK47" s="695">
        <f t="shared" si="18"/>
        <v>9.0361445783132526E-3</v>
      </c>
      <c r="BL47" s="695">
        <f t="shared" si="18"/>
        <v>0.16867469879518071</v>
      </c>
      <c r="BN47" s="673">
        <f>_xlfn.RANK.EQ(BB47,$BB47:$BK47)+COUNTIF($BB47:BB47,BB47)-1</f>
        <v>1</v>
      </c>
      <c r="BO47" s="673">
        <f>_xlfn.RANK.EQ(BC47,$BB47:$BK47)+COUNTIF($BB47:BC47,BC47)-1</f>
        <v>4</v>
      </c>
      <c r="BP47" s="673">
        <f>_xlfn.RANK.EQ(BD47,$BB47:$BK47)+COUNTIF($BB47:BD47,BD47)-1</f>
        <v>3</v>
      </c>
      <c r="BQ47" s="673">
        <f>_xlfn.RANK.EQ(BE47,$BB47:$BK47)+COUNTIF($BB47:BE47,BE47)-1</f>
        <v>5</v>
      </c>
      <c r="BR47" s="673">
        <f>_xlfn.RANK.EQ(BF47,$BB47:$BK47)+COUNTIF($BB47:BF47,BF47)-1</f>
        <v>2</v>
      </c>
      <c r="BS47" s="673">
        <f>_xlfn.RANK.EQ(BG47,$BB47:$BK47)+COUNTIF($BB47:BG47,BG47)-1</f>
        <v>10</v>
      </c>
      <c r="BT47" s="673">
        <f>_xlfn.RANK.EQ(BH47,$BB47:$BK47)+COUNTIF($BB47:BH47,BH47)-1</f>
        <v>6</v>
      </c>
      <c r="BU47" s="673">
        <f>_xlfn.RANK.EQ(BI47,$BB47:$BK47)+COUNTIF($BB47:BI47,BI47)-1</f>
        <v>9</v>
      </c>
      <c r="BV47" s="673">
        <f>_xlfn.RANK.EQ(BJ47,$BB47:$BK47)+COUNTIF($BB47:BJ47,BJ47)-1</f>
        <v>7</v>
      </c>
      <c r="BW47" s="673">
        <f>_xlfn.RANK.EQ(BK47,$BB47:$BK47)+COUNTIF($BB47:BK47,BK47)-1</f>
        <v>8</v>
      </c>
    </row>
    <row r="48" spans="9:75" ht="13.5" customHeight="1" x14ac:dyDescent="0.15">
      <c r="I48" s="714" t="s">
        <v>610</v>
      </c>
      <c r="O48" s="708" t="s">
        <v>228</v>
      </c>
      <c r="P48" s="708" t="str">
        <f t="shared" si="0"/>
        <v>アメリカ</v>
      </c>
      <c r="Q48" s="675" t="str">
        <f t="shared" si="1"/>
        <v>韓国</v>
      </c>
      <c r="R48" s="675" t="str">
        <f t="shared" si="2"/>
        <v>東南アジア</v>
      </c>
      <c r="S48" s="675" t="str">
        <f t="shared" si="3"/>
        <v>台湾</v>
      </c>
      <c r="T48" s="707" t="str">
        <f t="shared" si="4"/>
        <v>中国</v>
      </c>
      <c r="U48" s="675" t="s">
        <v>243</v>
      </c>
      <c r="V48" s="706">
        <f t="shared" si="17"/>
        <v>0.33170515097690939</v>
      </c>
      <c r="W48" s="705">
        <f t="shared" si="17"/>
        <v>0.12799733570159857</v>
      </c>
      <c r="X48" s="705">
        <f t="shared" si="17"/>
        <v>9.0364120781527529E-2</v>
      </c>
      <c r="Y48" s="705">
        <f t="shared" si="17"/>
        <v>4.4960035523978682E-2</v>
      </c>
      <c r="Z48" s="704">
        <f t="shared" si="17"/>
        <v>4.1740674955595025E-2</v>
      </c>
      <c r="AA48" s="703">
        <f t="shared" si="6"/>
        <v>0.36323268206039083</v>
      </c>
      <c r="AC48" s="903">
        <v>90080</v>
      </c>
      <c r="AD48" s="903">
        <v>11530</v>
      </c>
      <c r="AE48" s="903">
        <v>3760</v>
      </c>
      <c r="AF48" s="903">
        <v>2540</v>
      </c>
      <c r="AG48" s="903">
        <v>4050</v>
      </c>
      <c r="AH48" s="903">
        <v>29880</v>
      </c>
      <c r="AI48" s="903">
        <v>280</v>
      </c>
      <c r="AJ48" s="905">
        <v>730</v>
      </c>
      <c r="AK48" s="904">
        <v>570</v>
      </c>
      <c r="AL48" s="904">
        <v>1160</v>
      </c>
      <c r="AM48" s="904">
        <v>10</v>
      </c>
      <c r="AN48" s="910">
        <v>1330</v>
      </c>
      <c r="AO48" s="903">
        <v>2480</v>
      </c>
      <c r="AP48" s="911">
        <v>600</v>
      </c>
      <c r="AQ48" s="903">
        <v>280</v>
      </c>
      <c r="AR48" s="903">
        <v>740</v>
      </c>
      <c r="AS48" s="910">
        <v>390</v>
      </c>
      <c r="AT48" s="903">
        <v>2470</v>
      </c>
      <c r="AU48" s="911">
        <v>870</v>
      </c>
      <c r="AV48" s="904">
        <v>160</v>
      </c>
      <c r="AW48" s="906">
        <v>90</v>
      </c>
      <c r="AX48" s="932">
        <f t="shared" si="9"/>
        <v>26160</v>
      </c>
      <c r="AY48" s="696">
        <f t="shared" si="7"/>
        <v>2720</v>
      </c>
      <c r="AZ48" s="696">
        <f t="shared" si="10"/>
        <v>8140</v>
      </c>
      <c r="BB48" s="695">
        <f t="shared" si="18"/>
        <v>0.12799733570159857</v>
      </c>
      <c r="BC48" s="695">
        <f t="shared" si="18"/>
        <v>4.1740674955595025E-2</v>
      </c>
      <c r="BD48" s="695">
        <f t="shared" si="18"/>
        <v>2.819715808170515E-2</v>
      </c>
      <c r="BE48" s="695">
        <f t="shared" si="18"/>
        <v>4.4960035523978682E-2</v>
      </c>
      <c r="BF48" s="695">
        <f t="shared" si="18"/>
        <v>9.0364120781527529E-2</v>
      </c>
      <c r="BG48" s="695">
        <f t="shared" si="18"/>
        <v>3.1083481349911189E-3</v>
      </c>
      <c r="BH48" s="695">
        <f t="shared" si="18"/>
        <v>0.33170515097690939</v>
      </c>
      <c r="BI48" s="695">
        <f t="shared" si="18"/>
        <v>3.1083481349911189E-3</v>
      </c>
      <c r="BJ48" s="695">
        <f t="shared" si="18"/>
        <v>3.0195381882770871E-2</v>
      </c>
      <c r="BK48" s="695">
        <f t="shared" si="18"/>
        <v>8.214920071047958E-3</v>
      </c>
      <c r="BL48" s="695">
        <f t="shared" si="18"/>
        <v>0.29040852575488457</v>
      </c>
      <c r="BN48" s="673">
        <f>_xlfn.RANK.EQ(BB48,$BB48:$BK48)+COUNTIF($BB48:BB48,BB48)-1</f>
        <v>2</v>
      </c>
      <c r="BO48" s="673">
        <f>_xlfn.RANK.EQ(BC48,$BB48:$BK48)+COUNTIF($BB48:BC48,BC48)-1</f>
        <v>5</v>
      </c>
      <c r="BP48" s="673">
        <f>_xlfn.RANK.EQ(BD48,$BB48:$BK48)+COUNTIF($BB48:BD48,BD48)-1</f>
        <v>7</v>
      </c>
      <c r="BQ48" s="673">
        <f>_xlfn.RANK.EQ(BE48,$BB48:$BK48)+COUNTIF($BB48:BE48,BE48)-1</f>
        <v>4</v>
      </c>
      <c r="BR48" s="673">
        <f>_xlfn.RANK.EQ(BF48,$BB48:$BK48)+COUNTIF($BB48:BF48,BF48)-1</f>
        <v>3</v>
      </c>
      <c r="BS48" s="673">
        <f>_xlfn.RANK.EQ(BG48,$BB48:$BK48)+COUNTIF($BB48:BG48,BG48)-1</f>
        <v>9</v>
      </c>
      <c r="BT48" s="673">
        <f>_xlfn.RANK.EQ(BH48,$BB48:$BK48)+COUNTIF($BB48:BH48,BH48)-1</f>
        <v>1</v>
      </c>
      <c r="BU48" s="673">
        <f>_xlfn.RANK.EQ(BI48,$BB48:$BK48)+COUNTIF($BB48:BI48,BI48)-1</f>
        <v>10</v>
      </c>
      <c r="BV48" s="673">
        <f>_xlfn.RANK.EQ(BJ48,$BB48:$BK48)+COUNTIF($BB48:BJ48,BJ48)-1</f>
        <v>6</v>
      </c>
      <c r="BW48" s="673">
        <f>_xlfn.RANK.EQ(BK48,$BB48:$BK48)+COUNTIF($BB48:BK48,BK48)-1</f>
        <v>8</v>
      </c>
    </row>
    <row r="49" spans="1:75" x14ac:dyDescent="0.3">
      <c r="B49" s="713" t="s">
        <v>267</v>
      </c>
      <c r="I49" s="712"/>
      <c r="O49" s="708" t="s">
        <v>229</v>
      </c>
      <c r="P49" s="708" t="str">
        <f t="shared" si="0"/>
        <v>韓国</v>
      </c>
      <c r="Q49" s="675" t="str">
        <f t="shared" si="1"/>
        <v>東南アジア</v>
      </c>
      <c r="R49" s="675" t="str">
        <f t="shared" si="2"/>
        <v>台湾</v>
      </c>
      <c r="S49" s="675" t="str">
        <f t="shared" si="3"/>
        <v>香港</v>
      </c>
      <c r="T49" s="707" t="str">
        <f t="shared" si="4"/>
        <v>アメリカ</v>
      </c>
      <c r="U49" s="675" t="s">
        <v>243</v>
      </c>
      <c r="V49" s="706">
        <f t="shared" si="17"/>
        <v>0.28212017586712262</v>
      </c>
      <c r="W49" s="705">
        <f t="shared" si="17"/>
        <v>0.18490473864191501</v>
      </c>
      <c r="X49" s="705">
        <f t="shared" si="17"/>
        <v>0.12616023448949681</v>
      </c>
      <c r="Y49" s="705">
        <f t="shared" si="17"/>
        <v>8.8177821201758669E-2</v>
      </c>
      <c r="Z49" s="704">
        <f t="shared" si="17"/>
        <v>6.9858329262335123E-2</v>
      </c>
      <c r="AA49" s="703">
        <f t="shared" si="6"/>
        <v>0.24877870053737172</v>
      </c>
      <c r="AC49" s="903">
        <v>81880</v>
      </c>
      <c r="AD49" s="903">
        <v>23100</v>
      </c>
      <c r="AE49" s="903">
        <v>3100</v>
      </c>
      <c r="AF49" s="903">
        <v>7220</v>
      </c>
      <c r="AG49" s="903">
        <v>10330</v>
      </c>
      <c r="AH49" s="903">
        <v>5720</v>
      </c>
      <c r="AI49" s="903">
        <v>520</v>
      </c>
      <c r="AJ49" s="905">
        <v>480</v>
      </c>
      <c r="AK49" s="904">
        <v>830</v>
      </c>
      <c r="AL49" s="904">
        <v>440</v>
      </c>
      <c r="AM49" s="904">
        <v>310</v>
      </c>
      <c r="AN49" s="910">
        <v>3900</v>
      </c>
      <c r="AO49" s="903">
        <v>5540</v>
      </c>
      <c r="AP49" s="911">
        <v>610</v>
      </c>
      <c r="AQ49" s="903">
        <v>490</v>
      </c>
      <c r="AR49" s="903">
        <v>830</v>
      </c>
      <c r="AS49" s="910">
        <v>950</v>
      </c>
      <c r="AT49" s="903">
        <v>1790</v>
      </c>
      <c r="AU49" s="911">
        <v>2350</v>
      </c>
      <c r="AV49" s="904">
        <v>240</v>
      </c>
      <c r="AW49" s="906">
        <v>130</v>
      </c>
      <c r="AX49" s="932">
        <f t="shared" si="9"/>
        <v>13000</v>
      </c>
      <c r="AY49" s="696">
        <f t="shared" si="7"/>
        <v>2430</v>
      </c>
      <c r="AZ49" s="696">
        <f t="shared" si="10"/>
        <v>15140</v>
      </c>
      <c r="BB49" s="695">
        <f t="shared" si="18"/>
        <v>0.28212017586712262</v>
      </c>
      <c r="BC49" s="695">
        <f t="shared" si="18"/>
        <v>3.7860283341475329E-2</v>
      </c>
      <c r="BD49" s="695">
        <f t="shared" si="18"/>
        <v>8.8177821201758669E-2</v>
      </c>
      <c r="BE49" s="695">
        <f t="shared" si="18"/>
        <v>0.12616023448949681</v>
      </c>
      <c r="BF49" s="695">
        <f t="shared" si="18"/>
        <v>0.18490473864191501</v>
      </c>
      <c r="BG49" s="695">
        <f t="shared" si="18"/>
        <v>5.9843673668783584E-3</v>
      </c>
      <c r="BH49" s="695">
        <f t="shared" si="18"/>
        <v>6.9858329262335123E-2</v>
      </c>
      <c r="BI49" s="695">
        <f t="shared" si="18"/>
        <v>6.3507572056668293E-3</v>
      </c>
      <c r="BJ49" s="695">
        <f t="shared" si="18"/>
        <v>2.9677576941866145E-2</v>
      </c>
      <c r="BK49" s="695">
        <f t="shared" si="18"/>
        <v>1.0136785539814362E-2</v>
      </c>
      <c r="BL49" s="695">
        <f t="shared" si="18"/>
        <v>0.15876893014167073</v>
      </c>
      <c r="BN49" s="673">
        <f>_xlfn.RANK.EQ(BB49,$BB49:$BK49)+COUNTIF($BB49:BB49,BB49)-1</f>
        <v>1</v>
      </c>
      <c r="BO49" s="673">
        <f>_xlfn.RANK.EQ(BC49,$BB49:$BK49)+COUNTIF($BB49:BC49,BC49)-1</f>
        <v>6</v>
      </c>
      <c r="BP49" s="673">
        <f>_xlfn.RANK.EQ(BD49,$BB49:$BK49)+COUNTIF($BB49:BD49,BD49)-1</f>
        <v>4</v>
      </c>
      <c r="BQ49" s="673">
        <f>_xlfn.RANK.EQ(BE49,$BB49:$BK49)+COUNTIF($BB49:BE49,BE49)-1</f>
        <v>3</v>
      </c>
      <c r="BR49" s="673">
        <f>_xlfn.RANK.EQ(BF49,$BB49:$BK49)+COUNTIF($BB49:BF49,BF49)-1</f>
        <v>2</v>
      </c>
      <c r="BS49" s="673">
        <f>_xlfn.RANK.EQ(BG49,$BB49:$BK49)+COUNTIF($BB49:BG49,BG49)-1</f>
        <v>10</v>
      </c>
      <c r="BT49" s="673">
        <f>_xlfn.RANK.EQ(BH49,$BB49:$BK49)+COUNTIF($BB49:BH49,BH49)-1</f>
        <v>5</v>
      </c>
      <c r="BU49" s="673">
        <f>_xlfn.RANK.EQ(BI49,$BB49:$BK49)+COUNTIF($BB49:BI49,BI49)-1</f>
        <v>9</v>
      </c>
      <c r="BV49" s="673">
        <f>_xlfn.RANK.EQ(BJ49,$BB49:$BK49)+COUNTIF($BB49:BJ49,BJ49)-1</f>
        <v>7</v>
      </c>
      <c r="BW49" s="673">
        <f>_xlfn.RANK.EQ(BK49,$BB49:$BK49)+COUNTIF($BB49:BK49,BK49)-1</f>
        <v>8</v>
      </c>
    </row>
    <row r="50" spans="1:75" s="418" customFormat="1" ht="11.5" x14ac:dyDescent="0.3">
      <c r="A50" s="711"/>
      <c r="B50" s="710"/>
      <c r="C50" s="710"/>
      <c r="D50" s="710"/>
      <c r="E50" s="710"/>
      <c r="F50" s="710"/>
      <c r="L50" s="677"/>
      <c r="M50" s="677"/>
      <c r="O50" s="709" t="s">
        <v>230</v>
      </c>
      <c r="P50" s="708" t="str">
        <f t="shared" si="0"/>
        <v>韓国</v>
      </c>
      <c r="Q50" s="675" t="str">
        <f t="shared" si="1"/>
        <v>東南アジア</v>
      </c>
      <c r="R50" s="675" t="str">
        <f t="shared" si="2"/>
        <v>香港</v>
      </c>
      <c r="S50" s="675" t="str">
        <f t="shared" si="3"/>
        <v>台湾</v>
      </c>
      <c r="T50" s="707" t="str">
        <f t="shared" si="4"/>
        <v>アメリカ</v>
      </c>
      <c r="U50" s="677" t="s">
        <v>243</v>
      </c>
      <c r="V50" s="706">
        <f t="shared" si="17"/>
        <v>0.52018482490272377</v>
      </c>
      <c r="W50" s="705">
        <f t="shared" si="17"/>
        <v>0.15126459143968871</v>
      </c>
      <c r="X50" s="705">
        <f t="shared" si="17"/>
        <v>5.7717250324254218E-2</v>
      </c>
      <c r="Y50" s="705">
        <f t="shared" si="17"/>
        <v>4.085603112840467E-2</v>
      </c>
      <c r="Z50" s="704">
        <f t="shared" si="17"/>
        <v>2.472438391699092E-2</v>
      </c>
      <c r="AA50" s="703">
        <f t="shared" si="6"/>
        <v>0.20525291828793768</v>
      </c>
      <c r="AC50" s="903">
        <v>123360</v>
      </c>
      <c r="AD50" s="903">
        <v>64170</v>
      </c>
      <c r="AE50" s="903">
        <v>2430</v>
      </c>
      <c r="AF50" s="903">
        <v>7120</v>
      </c>
      <c r="AG50" s="903">
        <v>5040</v>
      </c>
      <c r="AH50" s="903">
        <v>3050</v>
      </c>
      <c r="AI50" s="903">
        <v>330</v>
      </c>
      <c r="AJ50" s="905">
        <v>360</v>
      </c>
      <c r="AK50" s="904">
        <v>820</v>
      </c>
      <c r="AL50" s="904">
        <v>320</v>
      </c>
      <c r="AM50" s="904">
        <v>150</v>
      </c>
      <c r="AN50" s="910">
        <v>2470</v>
      </c>
      <c r="AO50" s="903">
        <v>8980</v>
      </c>
      <c r="AP50" s="911">
        <v>1240</v>
      </c>
      <c r="AQ50" s="903">
        <v>420</v>
      </c>
      <c r="AR50" s="903">
        <v>1200</v>
      </c>
      <c r="AS50" s="910">
        <v>540</v>
      </c>
      <c r="AT50" s="903">
        <v>1040</v>
      </c>
      <c r="AU50" s="911">
        <v>4390</v>
      </c>
      <c r="AV50" s="904">
        <v>80</v>
      </c>
      <c r="AW50" s="906">
        <v>130</v>
      </c>
      <c r="AX50" s="932">
        <f t="shared" si="9"/>
        <v>19080</v>
      </c>
      <c r="AY50" s="696">
        <f t="shared" si="7"/>
        <v>1860</v>
      </c>
      <c r="AZ50" s="696">
        <f t="shared" si="10"/>
        <v>18660</v>
      </c>
      <c r="BB50" s="695">
        <f t="shared" si="18"/>
        <v>0.52018482490272377</v>
      </c>
      <c r="BC50" s="695">
        <f t="shared" si="18"/>
        <v>1.9698443579766536E-2</v>
      </c>
      <c r="BD50" s="695">
        <f t="shared" si="18"/>
        <v>5.7717250324254218E-2</v>
      </c>
      <c r="BE50" s="695">
        <f t="shared" si="18"/>
        <v>4.085603112840467E-2</v>
      </c>
      <c r="BF50" s="695">
        <f t="shared" si="18"/>
        <v>0.15126459143968871</v>
      </c>
      <c r="BG50" s="695">
        <f t="shared" si="18"/>
        <v>3.4046692607003892E-3</v>
      </c>
      <c r="BH50" s="695">
        <f t="shared" si="18"/>
        <v>2.472438391699092E-2</v>
      </c>
      <c r="BI50" s="695">
        <f t="shared" si="18"/>
        <v>2.6750972762645915E-3</v>
      </c>
      <c r="BJ50" s="695">
        <f t="shared" si="18"/>
        <v>1.5077821011673152E-2</v>
      </c>
      <c r="BK50" s="695">
        <f t="shared" si="18"/>
        <v>9.727626459143969E-3</v>
      </c>
      <c r="BL50" s="695">
        <f t="shared" si="18"/>
        <v>0.15466926070038911</v>
      </c>
      <c r="BN50" s="673">
        <f>_xlfn.RANK.EQ(BB50,$BB50:$BK50)+COUNTIF($BB50:BB50,BB50)-1</f>
        <v>1</v>
      </c>
      <c r="BO50" s="673">
        <f>_xlfn.RANK.EQ(BC50,$BB50:$BK50)+COUNTIF($BB50:BC50,BC50)-1</f>
        <v>6</v>
      </c>
      <c r="BP50" s="673">
        <f>_xlfn.RANK.EQ(BD50,$BB50:$BK50)+COUNTIF($BB50:BD50,BD50)-1</f>
        <v>3</v>
      </c>
      <c r="BQ50" s="673">
        <f>_xlfn.RANK.EQ(BE50,$BB50:$BK50)+COUNTIF($BB50:BE50,BE50)-1</f>
        <v>4</v>
      </c>
      <c r="BR50" s="673">
        <f>_xlfn.RANK.EQ(BF50,$BB50:$BK50)+COUNTIF($BB50:BF50,BF50)-1</f>
        <v>2</v>
      </c>
      <c r="BS50" s="673">
        <f>_xlfn.RANK.EQ(BG50,$BB50:$BK50)+COUNTIF($BB50:BG50,BG50)-1</f>
        <v>9</v>
      </c>
      <c r="BT50" s="673">
        <f>_xlfn.RANK.EQ(BH50,$BB50:$BK50)+COUNTIF($BB50:BH50,BH50)-1</f>
        <v>5</v>
      </c>
      <c r="BU50" s="673">
        <f>_xlfn.RANK.EQ(BI50,$BB50:$BK50)+COUNTIF($BB50:BI50,BI50)-1</f>
        <v>10</v>
      </c>
      <c r="BV50" s="673">
        <f>_xlfn.RANK.EQ(BJ50,$BB50:$BK50)+COUNTIF($BB50:BJ50,BJ50)-1</f>
        <v>7</v>
      </c>
      <c r="BW50" s="673">
        <f>_xlfn.RANK.EQ(BK50,$BB50:$BK50)+COUNTIF($BB50:BK50,BK50)-1</f>
        <v>8</v>
      </c>
    </row>
    <row r="51" spans="1:75" s="418" customFormat="1" ht="11.5" x14ac:dyDescent="0.3">
      <c r="A51" s="711"/>
      <c r="B51" s="710"/>
      <c r="C51" s="710"/>
      <c r="D51" s="710"/>
      <c r="E51" s="710"/>
      <c r="F51" s="710"/>
      <c r="G51" s="710"/>
      <c r="L51" s="677"/>
      <c r="M51" s="677"/>
      <c r="O51" s="709" t="s">
        <v>231</v>
      </c>
      <c r="P51" s="708" t="str">
        <f t="shared" si="0"/>
        <v>欧州</v>
      </c>
      <c r="Q51" s="675" t="str">
        <f t="shared" si="1"/>
        <v>韓国</v>
      </c>
      <c r="R51" s="675" t="str">
        <f t="shared" si="2"/>
        <v>アメリカ</v>
      </c>
      <c r="S51" s="675" t="str">
        <f t="shared" si="3"/>
        <v>東南アジア</v>
      </c>
      <c r="T51" s="707" t="str">
        <f t="shared" si="4"/>
        <v>中国</v>
      </c>
      <c r="U51" s="677" t="s">
        <v>243</v>
      </c>
      <c r="V51" s="706">
        <f t="shared" si="17"/>
        <v>0.15820895522388059</v>
      </c>
      <c r="W51" s="705">
        <f t="shared" si="17"/>
        <v>0.14925373134328357</v>
      </c>
      <c r="X51" s="705">
        <f t="shared" si="17"/>
        <v>0.11393034825870647</v>
      </c>
      <c r="Y51" s="705">
        <f t="shared" si="17"/>
        <v>9.6517412935323385E-2</v>
      </c>
      <c r="Z51" s="704">
        <f t="shared" si="17"/>
        <v>6.2189054726368161E-2</v>
      </c>
      <c r="AA51" s="703">
        <f t="shared" si="6"/>
        <v>0.41990049751243785</v>
      </c>
      <c r="AC51" s="903">
        <v>20100</v>
      </c>
      <c r="AD51" s="903">
        <v>3000</v>
      </c>
      <c r="AE51" s="903">
        <v>1250</v>
      </c>
      <c r="AF51" s="903">
        <v>910</v>
      </c>
      <c r="AG51" s="903">
        <v>880</v>
      </c>
      <c r="AH51" s="903">
        <v>2290</v>
      </c>
      <c r="AI51" s="903">
        <v>130</v>
      </c>
      <c r="AJ51" s="905">
        <v>610</v>
      </c>
      <c r="AK51" s="904">
        <v>350</v>
      </c>
      <c r="AL51" s="904">
        <v>380</v>
      </c>
      <c r="AM51" s="904">
        <v>1760</v>
      </c>
      <c r="AN51" s="910">
        <v>520</v>
      </c>
      <c r="AO51" s="903">
        <v>530</v>
      </c>
      <c r="AP51" s="911">
        <v>60</v>
      </c>
      <c r="AQ51" s="903">
        <v>90</v>
      </c>
      <c r="AR51" s="903">
        <v>120</v>
      </c>
      <c r="AS51" s="910">
        <v>190</v>
      </c>
      <c r="AT51" s="903">
        <v>560</v>
      </c>
      <c r="AU51" s="911">
        <v>80</v>
      </c>
      <c r="AV51" s="904">
        <v>70</v>
      </c>
      <c r="AW51" s="906">
        <v>10</v>
      </c>
      <c r="AX51" s="932">
        <f t="shared" si="9"/>
        <v>6310</v>
      </c>
      <c r="AY51" s="696">
        <f t="shared" si="7"/>
        <v>3180</v>
      </c>
      <c r="AZ51" s="696">
        <f t="shared" si="10"/>
        <v>1940</v>
      </c>
      <c r="BB51" s="695">
        <f t="shared" si="18"/>
        <v>0.14925373134328357</v>
      </c>
      <c r="BC51" s="695">
        <f t="shared" si="18"/>
        <v>6.2189054726368161E-2</v>
      </c>
      <c r="BD51" s="695">
        <f t="shared" si="18"/>
        <v>4.5273631840796018E-2</v>
      </c>
      <c r="BE51" s="695">
        <f t="shared" si="18"/>
        <v>4.3781094527363187E-2</v>
      </c>
      <c r="BF51" s="695">
        <f t="shared" si="18"/>
        <v>9.6517412935323385E-2</v>
      </c>
      <c r="BG51" s="695">
        <f t="shared" si="18"/>
        <v>4.4776119402985077E-3</v>
      </c>
      <c r="BH51" s="695">
        <f t="shared" si="18"/>
        <v>0.11393034825870647</v>
      </c>
      <c r="BI51" s="695">
        <f t="shared" si="18"/>
        <v>6.4676616915422883E-3</v>
      </c>
      <c r="BJ51" s="695">
        <f t="shared" si="18"/>
        <v>0.15820895522388059</v>
      </c>
      <c r="BK51" s="695">
        <f t="shared" si="18"/>
        <v>5.9701492537313433E-3</v>
      </c>
      <c r="BL51" s="695">
        <f t="shared" si="18"/>
        <v>0.31393034825870647</v>
      </c>
      <c r="BN51" s="673">
        <f>_xlfn.RANK.EQ(BB51,$BB51:$BK51)+COUNTIF($BB51:BB51,BB51)-1</f>
        <v>2</v>
      </c>
      <c r="BO51" s="673">
        <f>_xlfn.RANK.EQ(BC51,$BB51:$BK51)+COUNTIF($BB51:BC51,BC51)-1</f>
        <v>5</v>
      </c>
      <c r="BP51" s="673">
        <f>_xlfn.RANK.EQ(BD51,$BB51:$BK51)+COUNTIF($BB51:BD51,BD51)-1</f>
        <v>6</v>
      </c>
      <c r="BQ51" s="673">
        <f>_xlfn.RANK.EQ(BE51,$BB51:$BK51)+COUNTIF($BB51:BE51,BE51)-1</f>
        <v>7</v>
      </c>
      <c r="BR51" s="673">
        <f>_xlfn.RANK.EQ(BF51,$BB51:$BK51)+COUNTIF($BB51:BF51,BF51)-1</f>
        <v>4</v>
      </c>
      <c r="BS51" s="673">
        <f>_xlfn.RANK.EQ(BG51,$BB51:$BK51)+COUNTIF($BB51:BG51,BG51)-1</f>
        <v>10</v>
      </c>
      <c r="BT51" s="673">
        <f>_xlfn.RANK.EQ(BH51,$BB51:$BK51)+COUNTIF($BB51:BH51,BH51)-1</f>
        <v>3</v>
      </c>
      <c r="BU51" s="673">
        <f>_xlfn.RANK.EQ(BI51,$BB51:$BK51)+COUNTIF($BB51:BI51,BI51)-1</f>
        <v>8</v>
      </c>
      <c r="BV51" s="673">
        <f>_xlfn.RANK.EQ(BJ51,$BB51:$BK51)+COUNTIF($BB51:BJ51,BJ51)-1</f>
        <v>1</v>
      </c>
      <c r="BW51" s="673">
        <f>_xlfn.RANK.EQ(BK51,$BB51:$BK51)+COUNTIF($BB51:BK51,BK51)-1</f>
        <v>9</v>
      </c>
    </row>
    <row r="52" spans="1:75" s="418" customFormat="1" ht="11.5" x14ac:dyDescent="0.15">
      <c r="A52" s="702" t="s">
        <v>628</v>
      </c>
      <c r="L52" s="677"/>
      <c r="M52" s="677"/>
      <c r="O52" s="709" t="s">
        <v>232</v>
      </c>
      <c r="P52" s="708" t="str">
        <f t="shared" si="0"/>
        <v>韓国</v>
      </c>
      <c r="Q52" s="675" t="str">
        <f t="shared" si="1"/>
        <v>東南アジア</v>
      </c>
      <c r="R52" s="675" t="str">
        <f t="shared" si="2"/>
        <v>アメリカ</v>
      </c>
      <c r="S52" s="675" t="str">
        <f t="shared" si="3"/>
        <v>香港</v>
      </c>
      <c r="T52" s="707" t="str">
        <f t="shared" si="4"/>
        <v>欧州</v>
      </c>
      <c r="U52" s="677" t="s">
        <v>243</v>
      </c>
      <c r="V52" s="706">
        <f t="shared" si="17"/>
        <v>0.16818526955201216</v>
      </c>
      <c r="W52" s="705">
        <f t="shared" si="17"/>
        <v>0.15527714502657555</v>
      </c>
      <c r="X52" s="705">
        <f t="shared" si="17"/>
        <v>0.1108580106302202</v>
      </c>
      <c r="Y52" s="705">
        <f t="shared" si="17"/>
        <v>8.8838268792710701E-2</v>
      </c>
      <c r="Z52" s="704">
        <f t="shared" si="17"/>
        <v>8.3902809415337884E-2</v>
      </c>
      <c r="AA52" s="703">
        <f t="shared" si="6"/>
        <v>0.3929384965831435</v>
      </c>
      <c r="AC52" s="903">
        <v>26340</v>
      </c>
      <c r="AD52" s="903">
        <v>4430</v>
      </c>
      <c r="AE52" s="903">
        <v>1850</v>
      </c>
      <c r="AF52" s="903">
        <v>2340</v>
      </c>
      <c r="AG52" s="903">
        <v>1510</v>
      </c>
      <c r="AH52" s="903">
        <v>2920</v>
      </c>
      <c r="AI52" s="903">
        <v>600</v>
      </c>
      <c r="AJ52" s="905">
        <v>480</v>
      </c>
      <c r="AK52" s="904">
        <v>590</v>
      </c>
      <c r="AL52" s="904">
        <v>970</v>
      </c>
      <c r="AM52" s="904">
        <v>60</v>
      </c>
      <c r="AN52" s="910">
        <v>1740</v>
      </c>
      <c r="AO52" s="903">
        <v>620</v>
      </c>
      <c r="AP52" s="911">
        <v>280</v>
      </c>
      <c r="AQ52" s="903">
        <v>70</v>
      </c>
      <c r="AR52" s="903">
        <v>620</v>
      </c>
      <c r="AS52" s="910">
        <v>240</v>
      </c>
      <c r="AT52" s="903">
        <v>760</v>
      </c>
      <c r="AU52" s="911">
        <v>450</v>
      </c>
      <c r="AV52" s="904">
        <v>80</v>
      </c>
      <c r="AW52" s="906">
        <v>30</v>
      </c>
      <c r="AX52" s="932">
        <f t="shared" si="9"/>
        <v>5700</v>
      </c>
      <c r="AY52" s="696">
        <f t="shared" si="7"/>
        <v>2210</v>
      </c>
      <c r="AZ52" s="696">
        <f t="shared" si="10"/>
        <v>4090</v>
      </c>
      <c r="BB52" s="695">
        <f t="shared" si="18"/>
        <v>0.16818526955201216</v>
      </c>
      <c r="BC52" s="695">
        <f t="shared" si="18"/>
        <v>7.0235383447228544E-2</v>
      </c>
      <c r="BD52" s="695">
        <f t="shared" si="18"/>
        <v>8.8838268792710701E-2</v>
      </c>
      <c r="BE52" s="695">
        <f t="shared" si="18"/>
        <v>5.7327258921791954E-2</v>
      </c>
      <c r="BF52" s="695">
        <f t="shared" si="18"/>
        <v>0.15527714502657555</v>
      </c>
      <c r="BG52" s="695">
        <f t="shared" si="18"/>
        <v>2.6575550493545936E-3</v>
      </c>
      <c r="BH52" s="695">
        <f t="shared" si="18"/>
        <v>0.1108580106302202</v>
      </c>
      <c r="BI52" s="695">
        <f t="shared" si="18"/>
        <v>2.2779043280182234E-2</v>
      </c>
      <c r="BJ52" s="695">
        <f t="shared" si="18"/>
        <v>8.3902809415337884E-2</v>
      </c>
      <c r="BK52" s="695">
        <f t="shared" si="18"/>
        <v>2.3538344722854973E-2</v>
      </c>
      <c r="BL52" s="695">
        <f t="shared" si="18"/>
        <v>0.21640091116173121</v>
      </c>
      <c r="BN52" s="673">
        <f>_xlfn.RANK.EQ(BB52,$BB52:$BK52)+COUNTIF($BB52:BB52,BB52)-1</f>
        <v>1</v>
      </c>
      <c r="BO52" s="673">
        <f>_xlfn.RANK.EQ(BC52,$BB52:$BK52)+COUNTIF($BB52:BC52,BC52)-1</f>
        <v>6</v>
      </c>
      <c r="BP52" s="673">
        <f>_xlfn.RANK.EQ(BD52,$BB52:$BK52)+COUNTIF($BB52:BD52,BD52)-1</f>
        <v>4</v>
      </c>
      <c r="BQ52" s="673">
        <f>_xlfn.RANK.EQ(BE52,$BB52:$BK52)+COUNTIF($BB52:BE52,BE52)-1</f>
        <v>7</v>
      </c>
      <c r="BR52" s="673">
        <f>_xlfn.RANK.EQ(BF52,$BB52:$BK52)+COUNTIF($BB52:BF52,BF52)-1</f>
        <v>2</v>
      </c>
      <c r="BS52" s="673">
        <f>_xlfn.RANK.EQ(BG52,$BB52:$BK52)+COUNTIF($BB52:BG52,BG52)-1</f>
        <v>10</v>
      </c>
      <c r="BT52" s="673">
        <f>_xlfn.RANK.EQ(BH52,$BB52:$BK52)+COUNTIF($BB52:BH52,BH52)-1</f>
        <v>3</v>
      </c>
      <c r="BU52" s="673">
        <f>_xlfn.RANK.EQ(BI52,$BB52:$BK52)+COUNTIF($BB52:BI52,BI52)-1</f>
        <v>9</v>
      </c>
      <c r="BV52" s="673">
        <f>_xlfn.RANK.EQ(BJ52,$BB52:$BK52)+COUNTIF($BB52:BJ52,BJ52)-1</f>
        <v>5</v>
      </c>
      <c r="BW52" s="673">
        <f>_xlfn.RANK.EQ(BK52,$BB52:$BK52)+COUNTIF($BB52:BK52,BK52)-1</f>
        <v>8</v>
      </c>
    </row>
    <row r="53" spans="1:75" ht="9" customHeight="1" thickBot="1" x14ac:dyDescent="0.2">
      <c r="A53" s="702" t="s">
        <v>633</v>
      </c>
      <c r="O53" s="701" t="s">
        <v>233</v>
      </c>
      <c r="P53" s="990" t="str">
        <f t="shared" si="0"/>
        <v>アメリカ</v>
      </c>
      <c r="Q53" s="991" t="str">
        <f t="shared" si="1"/>
        <v>香港</v>
      </c>
      <c r="R53" s="991" t="str">
        <f t="shared" si="2"/>
        <v>台湾</v>
      </c>
      <c r="S53" s="991" t="str">
        <f t="shared" si="3"/>
        <v>韓国</v>
      </c>
      <c r="T53" s="992" t="str">
        <f t="shared" si="4"/>
        <v>中国</v>
      </c>
      <c r="U53" s="991" t="s">
        <v>243</v>
      </c>
      <c r="V53" s="700">
        <f t="shared" si="17"/>
        <v>0.58751396128071487</v>
      </c>
      <c r="W53" s="699">
        <f t="shared" si="17"/>
        <v>7.452997021593448E-2</v>
      </c>
      <c r="X53" s="699">
        <f t="shared" si="17"/>
        <v>7.1621370067014148E-2</v>
      </c>
      <c r="Y53" s="699">
        <f t="shared" si="17"/>
        <v>5.6938756515264331E-2</v>
      </c>
      <c r="Z53" s="698">
        <f t="shared" si="17"/>
        <v>2.7480454206999256E-2</v>
      </c>
      <c r="AA53" s="697">
        <f t="shared" si="6"/>
        <v>0.18191548771407284</v>
      </c>
      <c r="AC53" s="903">
        <v>429760</v>
      </c>
      <c r="AD53" s="903">
        <v>24470</v>
      </c>
      <c r="AE53" s="903">
        <v>11810</v>
      </c>
      <c r="AF53" s="903">
        <v>32030</v>
      </c>
      <c r="AG53" s="903">
        <v>30780</v>
      </c>
      <c r="AH53" s="903">
        <v>252490</v>
      </c>
      <c r="AI53" s="903">
        <v>4270</v>
      </c>
      <c r="AJ53" s="907">
        <v>2340</v>
      </c>
      <c r="AK53" s="908">
        <v>1950</v>
      </c>
      <c r="AL53" s="908">
        <v>1080</v>
      </c>
      <c r="AM53" s="908">
        <v>490</v>
      </c>
      <c r="AN53" s="912">
        <v>1970</v>
      </c>
      <c r="AO53" s="913">
        <v>760</v>
      </c>
      <c r="AP53" s="914">
        <v>770</v>
      </c>
      <c r="AQ53" s="903">
        <v>280</v>
      </c>
      <c r="AR53" s="903">
        <v>3100</v>
      </c>
      <c r="AS53" s="912">
        <v>550</v>
      </c>
      <c r="AT53" s="913">
        <v>530</v>
      </c>
      <c r="AU53" s="914">
        <v>770</v>
      </c>
      <c r="AV53" s="908">
        <v>400</v>
      </c>
      <c r="AW53" s="909">
        <v>500</v>
      </c>
      <c r="AX53" s="932">
        <f t="shared" si="9"/>
        <v>58420</v>
      </c>
      <c r="AY53" s="696">
        <f t="shared" si="7"/>
        <v>6760</v>
      </c>
      <c r="AZ53" s="696">
        <f t="shared" si="10"/>
        <v>5350</v>
      </c>
      <c r="BB53" s="695">
        <f t="shared" si="18"/>
        <v>5.6938756515264331E-2</v>
      </c>
      <c r="BC53" s="695">
        <f t="shared" si="18"/>
        <v>2.7480454206999256E-2</v>
      </c>
      <c r="BD53" s="695">
        <f t="shared" si="18"/>
        <v>7.452997021593448E-2</v>
      </c>
      <c r="BE53" s="695">
        <f t="shared" si="18"/>
        <v>7.1621370067014148E-2</v>
      </c>
      <c r="BF53" s="695">
        <f t="shared" si="18"/>
        <v>1.2448808637379002E-2</v>
      </c>
      <c r="BG53" s="695">
        <f t="shared" si="18"/>
        <v>6.5152643335815344E-4</v>
      </c>
      <c r="BH53" s="695">
        <f t="shared" si="18"/>
        <v>0.58751396128071487</v>
      </c>
      <c r="BI53" s="695">
        <f t="shared" si="18"/>
        <v>9.9357781087118392E-3</v>
      </c>
      <c r="BJ53" s="695">
        <f t="shared" si="18"/>
        <v>1.5729709605361131E-2</v>
      </c>
      <c r="BK53" s="695">
        <f t="shared" si="18"/>
        <v>7.2133283693224127E-3</v>
      </c>
      <c r="BL53" s="695">
        <f t="shared" si="18"/>
        <v>0.13593633655994042</v>
      </c>
      <c r="BN53" s="673">
        <f>_xlfn.RANK.EQ(BB53,$BB53:$BK53)+COUNTIF($BB53:BB53,BB53)-1</f>
        <v>4</v>
      </c>
      <c r="BO53" s="673">
        <f>_xlfn.RANK.EQ(BC53,$BB53:$BK53)+COUNTIF($BB53:BC53,BC53)-1</f>
        <v>5</v>
      </c>
      <c r="BP53" s="673">
        <f>_xlfn.RANK.EQ(BD53,$BB53:$BK53)+COUNTIF($BB53:BD53,BD53)-1</f>
        <v>2</v>
      </c>
      <c r="BQ53" s="673">
        <f>_xlfn.RANK.EQ(BE53,$BB53:$BK53)+COUNTIF($BB53:BE53,BE53)-1</f>
        <v>3</v>
      </c>
      <c r="BR53" s="673">
        <f>_xlfn.RANK.EQ(BF53,$BB53:$BK53)+COUNTIF($BB53:BF53,BF53)-1</f>
        <v>7</v>
      </c>
      <c r="BS53" s="673">
        <f>_xlfn.RANK.EQ(BG53,$BB53:$BK53)+COUNTIF($BB53:BG53,BG53)-1</f>
        <v>10</v>
      </c>
      <c r="BT53" s="673">
        <f>_xlfn.RANK.EQ(BH53,$BB53:$BK53)+COUNTIF($BB53:BH53,BH53)-1</f>
        <v>1</v>
      </c>
      <c r="BU53" s="673">
        <f>_xlfn.RANK.EQ(BI53,$BB53:$BK53)+COUNTIF($BB53:BI53,BI53)-1</f>
        <v>8</v>
      </c>
      <c r="BV53" s="673">
        <f>_xlfn.RANK.EQ(BJ53,$BB53:$BK53)+COUNTIF($BB53:BJ53,BJ53)-1</f>
        <v>6</v>
      </c>
      <c r="BW53" s="673">
        <f>_xlfn.RANK.EQ(BK53,$BB53:$BK53)+COUNTIF($BB53:BK53,BK53)-1</f>
        <v>9</v>
      </c>
    </row>
    <row r="59" spans="1:75" x14ac:dyDescent="0.3">
      <c r="B59" s="418"/>
      <c r="C59" s="418"/>
      <c r="D59" s="418"/>
      <c r="E59" s="418"/>
      <c r="F59" s="674"/>
      <c r="G59" s="418"/>
      <c r="H59" s="418"/>
      <c r="I59" s="418"/>
      <c r="J59" s="674"/>
      <c r="K59" s="418"/>
      <c r="L59" s="675" t="s">
        <v>236</v>
      </c>
    </row>
    <row r="60" spans="1:75" x14ac:dyDescent="0.3">
      <c r="L60" s="694" t="s">
        <v>244</v>
      </c>
      <c r="M60" s="693">
        <f>COUNTIF($P$7:$T$53,L60)</f>
        <v>30</v>
      </c>
    </row>
    <row r="61" spans="1:75" x14ac:dyDescent="0.3">
      <c r="L61" s="692" t="s">
        <v>245</v>
      </c>
      <c r="M61" s="693">
        <f t="shared" ref="M61:M69" si="19">COUNTIF($P$7:$T$53,L61)</f>
        <v>36</v>
      </c>
    </row>
    <row r="62" spans="1:75" x14ac:dyDescent="0.3">
      <c r="L62" s="691" t="s">
        <v>247</v>
      </c>
      <c r="M62" s="693">
        <f t="shared" si="19"/>
        <v>28</v>
      </c>
    </row>
    <row r="63" spans="1:75" x14ac:dyDescent="0.3">
      <c r="L63" s="690" t="s">
        <v>246</v>
      </c>
      <c r="M63" s="693">
        <f t="shared" si="19"/>
        <v>27</v>
      </c>
    </row>
    <row r="64" spans="1:75" x14ac:dyDescent="0.3">
      <c r="L64" s="675" t="s">
        <v>603</v>
      </c>
      <c r="M64" s="693">
        <f t="shared" si="19"/>
        <v>46</v>
      </c>
    </row>
    <row r="65" spans="12:13" x14ac:dyDescent="0.3">
      <c r="L65" s="675" t="s">
        <v>423</v>
      </c>
      <c r="M65" s="693">
        <f t="shared" si="19"/>
        <v>1</v>
      </c>
    </row>
    <row r="66" spans="12:13" x14ac:dyDescent="0.3">
      <c r="L66" s="686" t="s">
        <v>264</v>
      </c>
      <c r="M66" s="693">
        <f t="shared" si="19"/>
        <v>28</v>
      </c>
    </row>
    <row r="67" spans="12:13" x14ac:dyDescent="0.3">
      <c r="L67" s="689" t="s">
        <v>248</v>
      </c>
      <c r="M67" s="693">
        <f t="shared" si="19"/>
        <v>38</v>
      </c>
    </row>
    <row r="68" spans="12:13" x14ac:dyDescent="0.3">
      <c r="L68" s="675" t="s">
        <v>415</v>
      </c>
      <c r="M68" s="693">
        <f t="shared" si="19"/>
        <v>0</v>
      </c>
    </row>
    <row r="69" spans="12:13" x14ac:dyDescent="0.3">
      <c r="L69" s="687" t="s">
        <v>258</v>
      </c>
      <c r="M69" s="693">
        <f t="shared" si="19"/>
        <v>1</v>
      </c>
    </row>
    <row r="70" spans="12:13" x14ac:dyDescent="0.3">
      <c r="L70" s="678" t="s">
        <v>243</v>
      </c>
      <c r="M70" s="677"/>
    </row>
    <row r="71" spans="12:13" x14ac:dyDescent="0.3">
      <c r="M71" s="675">
        <f>SUM(M60:M69)</f>
        <v>235</v>
      </c>
    </row>
    <row r="72" spans="12:13" x14ac:dyDescent="0.3">
      <c r="M72" s="675">
        <f>47*5</f>
        <v>235</v>
      </c>
    </row>
    <row r="76" spans="12:13" x14ac:dyDescent="0.3">
      <c r="L76" s="684" t="s">
        <v>254</v>
      </c>
    </row>
    <row r="77" spans="12:13" x14ac:dyDescent="0.3">
      <c r="L77" s="682" t="s">
        <v>265</v>
      </c>
    </row>
    <row r="78" spans="12:13" x14ac:dyDescent="0.3">
      <c r="L78" s="680" t="s">
        <v>266</v>
      </c>
    </row>
  </sheetData>
  <phoneticPr fontId="4"/>
  <conditionalFormatting sqref="P7:U53">
    <cfRule type="cellIs" dxfId="62" priority="58" operator="equal">
      <formula>"韓国"</formula>
    </cfRule>
    <cfRule type="cellIs" dxfId="61" priority="57" operator="equal">
      <formula>"中国"</formula>
    </cfRule>
    <cfRule type="cellIs" dxfId="60" priority="56" operator="equal">
      <formula>"台湾"</formula>
    </cfRule>
    <cfRule type="cellIs" dxfId="59" priority="55" operator="equal">
      <formula>"香港"</formula>
    </cfRule>
    <cfRule type="cellIs" dxfId="58" priority="54" operator="equal">
      <formula>"アメリカ"</formula>
    </cfRule>
    <cfRule type="cellIs" dxfId="57" priority="53" operator="equal">
      <formula>"オーストラリア"</formula>
    </cfRule>
    <cfRule type="cellIs" dxfId="56" priority="51" operator="equal">
      <formula>"東南アジア"</formula>
    </cfRule>
    <cfRule type="cellIs" dxfId="55" priority="50" operator="equal">
      <formula>"インド"</formula>
    </cfRule>
    <cfRule type="cellIs" dxfId="54" priority="49" operator="equal">
      <formula>"カナダ"</formula>
    </cfRule>
    <cfRule type="cellIs" dxfId="53" priority="52" operator="equal">
      <formula>"欧州"</formula>
    </cfRule>
  </conditionalFormatting>
  <conditionalFormatting sqref="BB7:BK7">
    <cfRule type="top10" dxfId="52" priority="59" rank="5"/>
  </conditionalFormatting>
  <conditionalFormatting sqref="BB8:BK8">
    <cfRule type="top10" dxfId="51" priority="48" rank="5"/>
  </conditionalFormatting>
  <conditionalFormatting sqref="BB9:BK9">
    <cfRule type="top10" dxfId="50" priority="47" rank="5"/>
  </conditionalFormatting>
  <conditionalFormatting sqref="BB10:BK10">
    <cfRule type="top10" dxfId="49" priority="46" rank="5"/>
  </conditionalFormatting>
  <conditionalFormatting sqref="BB11:BK11">
    <cfRule type="top10" dxfId="48" priority="45" rank="5"/>
  </conditionalFormatting>
  <conditionalFormatting sqref="BB12:BK12">
    <cfRule type="top10" dxfId="47" priority="44" rank="5"/>
  </conditionalFormatting>
  <conditionalFormatting sqref="BB13:BK13">
    <cfRule type="top10" dxfId="46" priority="43" rank="5"/>
  </conditionalFormatting>
  <conditionalFormatting sqref="BB14:BK14">
    <cfRule type="top10" dxfId="45" priority="42" rank="5"/>
  </conditionalFormatting>
  <conditionalFormatting sqref="BB15:BK15">
    <cfRule type="top10" dxfId="44" priority="41" rank="5"/>
  </conditionalFormatting>
  <conditionalFormatting sqref="BB16:BK16">
    <cfRule type="top10" dxfId="43" priority="40" rank="5"/>
  </conditionalFormatting>
  <conditionalFormatting sqref="BB17:BK17">
    <cfRule type="top10" dxfId="42" priority="39" rank="5"/>
  </conditionalFormatting>
  <conditionalFormatting sqref="BB18:BK18">
    <cfRule type="top10" dxfId="41" priority="38" rank="5"/>
  </conditionalFormatting>
  <conditionalFormatting sqref="BB19:BK19">
    <cfRule type="top10" dxfId="40" priority="37" rank="5"/>
  </conditionalFormatting>
  <conditionalFormatting sqref="BB20:BK20">
    <cfRule type="top10" dxfId="39" priority="36" rank="5"/>
  </conditionalFormatting>
  <conditionalFormatting sqref="BB21:BK21">
    <cfRule type="top10" dxfId="38" priority="35" rank="5"/>
  </conditionalFormatting>
  <conditionalFormatting sqref="BB22:BK22">
    <cfRule type="top10" dxfId="37" priority="34" rank="5"/>
  </conditionalFormatting>
  <conditionalFormatting sqref="BB23:BK23">
    <cfRule type="top10" dxfId="36" priority="33" rank="5"/>
  </conditionalFormatting>
  <conditionalFormatting sqref="BB24:BK24">
    <cfRule type="top10" dxfId="35" priority="32" rank="5"/>
  </conditionalFormatting>
  <conditionalFormatting sqref="BB25:BK25">
    <cfRule type="top10" dxfId="34" priority="31" rank="5"/>
  </conditionalFormatting>
  <conditionalFormatting sqref="BB26:BK26">
    <cfRule type="top10" dxfId="33" priority="30" rank="5"/>
  </conditionalFormatting>
  <conditionalFormatting sqref="BB27:BK27">
    <cfRule type="top10" dxfId="32" priority="29" rank="5"/>
  </conditionalFormatting>
  <conditionalFormatting sqref="BB28:BK28">
    <cfRule type="top10" dxfId="31" priority="28" rank="5"/>
  </conditionalFormatting>
  <conditionalFormatting sqref="BB29:BK29">
    <cfRule type="top10" dxfId="30" priority="27" rank="5"/>
  </conditionalFormatting>
  <conditionalFormatting sqref="BB30:BK30">
    <cfRule type="top10" dxfId="29" priority="26" rank="5"/>
  </conditionalFormatting>
  <conditionalFormatting sqref="BB31:BK31">
    <cfRule type="top10" dxfId="28" priority="25" rank="5"/>
  </conditionalFormatting>
  <conditionalFormatting sqref="BB32:BK32">
    <cfRule type="top10" dxfId="27" priority="24" rank="5"/>
  </conditionalFormatting>
  <conditionalFormatting sqref="BB33:BK33">
    <cfRule type="top10" dxfId="26" priority="23" rank="5"/>
  </conditionalFormatting>
  <conditionalFormatting sqref="BB34:BK34">
    <cfRule type="top10" dxfId="25" priority="22" rank="5"/>
  </conditionalFormatting>
  <conditionalFormatting sqref="BB35:BK35">
    <cfRule type="top10" dxfId="24" priority="21" rank="5"/>
  </conditionalFormatting>
  <conditionalFormatting sqref="BB36:BK36">
    <cfRule type="top10" dxfId="23" priority="20" rank="5"/>
  </conditionalFormatting>
  <conditionalFormatting sqref="BB37:BK37">
    <cfRule type="top10" dxfId="22" priority="19" rank="5"/>
  </conditionalFormatting>
  <conditionalFormatting sqref="BB38:BK38">
    <cfRule type="top10" dxfId="21" priority="18" rank="5"/>
  </conditionalFormatting>
  <conditionalFormatting sqref="BB39:BK39">
    <cfRule type="top10" dxfId="20" priority="17" rank="5"/>
  </conditionalFormatting>
  <conditionalFormatting sqref="BB40:BK40">
    <cfRule type="top10" dxfId="19" priority="16" rank="5"/>
  </conditionalFormatting>
  <conditionalFormatting sqref="BB41:BK41">
    <cfRule type="top10" dxfId="18" priority="15" rank="5"/>
  </conditionalFormatting>
  <conditionalFormatting sqref="BB42:BK42">
    <cfRule type="top10" dxfId="17" priority="14" rank="5"/>
  </conditionalFormatting>
  <conditionalFormatting sqref="BB43:BK43">
    <cfRule type="top10" dxfId="16" priority="13" rank="5"/>
  </conditionalFormatting>
  <conditionalFormatting sqref="BB44:BK44">
    <cfRule type="top10" dxfId="15" priority="12" rank="5"/>
  </conditionalFormatting>
  <conditionalFormatting sqref="BB45:BK45">
    <cfRule type="top10" dxfId="14" priority="11" rank="5"/>
  </conditionalFormatting>
  <conditionalFormatting sqref="BB46:BK46">
    <cfRule type="top10" dxfId="13" priority="10" rank="5"/>
  </conditionalFormatting>
  <conditionalFormatting sqref="BB47:BK47">
    <cfRule type="top10" dxfId="12" priority="9" rank="5"/>
  </conditionalFormatting>
  <conditionalFormatting sqref="BB48:BK48">
    <cfRule type="top10" dxfId="11" priority="8" rank="5"/>
  </conditionalFormatting>
  <conditionalFormatting sqref="BB49:BK49">
    <cfRule type="top10" dxfId="10" priority="7" rank="5"/>
  </conditionalFormatting>
  <conditionalFormatting sqref="BB50:BK50">
    <cfRule type="top10" dxfId="9" priority="6" rank="5"/>
    <cfRule type="top10" dxfId="8" priority="5" rank="5"/>
  </conditionalFormatting>
  <conditionalFormatting sqref="BB51:BK51">
    <cfRule type="top10" dxfId="7" priority="4" rank="5"/>
  </conditionalFormatting>
  <conditionalFormatting sqref="BB52:BK52">
    <cfRule type="top10" dxfId="6" priority="3" rank="5"/>
  </conditionalFormatting>
  <conditionalFormatting sqref="BB53:BK53">
    <cfRule type="top10" dxfId="5" priority="1" rank="5"/>
    <cfRule type="top10" dxfId="4" priority="2" rank="5"/>
  </conditionalFormatting>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rowBreaks count="1" manualBreakCount="1">
    <brk id="53" max="9"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7">
    <tabColor theme="9"/>
  </sheetPr>
  <dimension ref="A1:V55"/>
  <sheetViews>
    <sheetView showGridLines="0" view="pageBreakPreview" zoomScaleNormal="100" zoomScaleSheetLayoutView="100" workbookViewId="0">
      <selection activeCell="I45" sqref="I45"/>
    </sheetView>
  </sheetViews>
  <sheetFormatPr defaultColWidth="9" defaultRowHeight="14" x14ac:dyDescent="0.3"/>
  <cols>
    <col min="1" max="1" width="2.83203125" style="2" customWidth="1"/>
    <col min="2" max="2" width="16" style="1" customWidth="1"/>
    <col min="3" max="3" width="10.75" style="1" customWidth="1"/>
    <col min="4" max="4" width="7.08203125" style="1" customWidth="1"/>
    <col min="5" max="5" width="4.75" style="1" customWidth="1"/>
    <col min="6" max="6" width="10.08203125" style="1" customWidth="1"/>
    <col min="7" max="7" width="6" style="1" customWidth="1"/>
    <col min="8" max="8" width="11.5" style="1" customWidth="1"/>
    <col min="9" max="9" width="5.83203125" style="1" customWidth="1"/>
    <col min="10" max="10" width="2.33203125" style="1" customWidth="1"/>
    <col min="11" max="16" width="9" style="1"/>
    <col min="17" max="18" width="11.75" style="1" customWidth="1"/>
    <col min="19" max="19" width="11.75" style="1" bestFit="1" customWidth="1"/>
    <col min="20" max="20" width="10.75" style="1" customWidth="1"/>
    <col min="21" max="21" width="19.5" style="1" bestFit="1" customWidth="1"/>
    <col min="22" max="22" width="14.58203125" style="1" bestFit="1" customWidth="1"/>
    <col min="23" max="16384" width="9" style="1"/>
  </cols>
  <sheetData>
    <row r="1" spans="1:22" x14ac:dyDescent="0.3">
      <c r="A1" s="4" t="s">
        <v>7</v>
      </c>
      <c r="E1" s="418"/>
    </row>
    <row r="2" spans="1:22" x14ac:dyDescent="0.3">
      <c r="E2" s="418"/>
    </row>
    <row r="3" spans="1:22" x14ac:dyDescent="0.3">
      <c r="A3" s="2" t="s">
        <v>8</v>
      </c>
      <c r="E3" s="3"/>
    </row>
    <row r="4" spans="1:22" ht="9" customHeight="1" x14ac:dyDescent="0.3"/>
    <row r="5" spans="1:22" ht="73.5" customHeight="1" x14ac:dyDescent="0.3">
      <c r="B5" s="1079" t="s">
        <v>833</v>
      </c>
      <c r="C5" s="1079"/>
      <c r="D5" s="1079"/>
      <c r="E5" s="1079"/>
      <c r="F5" s="1079"/>
      <c r="G5" s="1079"/>
      <c r="H5" s="1079"/>
      <c r="I5" s="1079"/>
    </row>
    <row r="6" spans="1:22" ht="14.15" customHeight="1" x14ac:dyDescent="0.3">
      <c r="B6" s="1079"/>
      <c r="C6" s="1079"/>
      <c r="D6" s="1079"/>
      <c r="E6" s="1079"/>
      <c r="F6" s="1079"/>
      <c r="G6" s="1079"/>
      <c r="H6" s="1079"/>
      <c r="I6" s="1079"/>
      <c r="O6" s="1" t="s">
        <v>131</v>
      </c>
    </row>
    <row r="7" spans="1:22" ht="13" customHeight="1" x14ac:dyDescent="0.3">
      <c r="B7" s="1079"/>
      <c r="C7" s="1079"/>
      <c r="D7" s="1079"/>
      <c r="E7" s="1079"/>
      <c r="F7" s="1079"/>
      <c r="G7" s="1079"/>
      <c r="H7" s="1079"/>
      <c r="I7" s="1079"/>
      <c r="Q7" s="101"/>
      <c r="R7" s="101"/>
      <c r="S7" s="116"/>
      <c r="U7" s="39"/>
      <c r="V7" s="75"/>
    </row>
    <row r="8" spans="1:22" ht="14.15" customHeight="1" x14ac:dyDescent="0.3">
      <c r="B8" s="1079"/>
      <c r="C8" s="1079"/>
      <c r="D8" s="1079"/>
      <c r="E8" s="1079"/>
      <c r="F8" s="1079"/>
      <c r="G8" s="1079"/>
      <c r="H8" s="1079"/>
      <c r="I8" s="1079"/>
    </row>
    <row r="9" spans="1:22" ht="14.15" customHeight="1" x14ac:dyDescent="0.3">
      <c r="B9" s="1079"/>
      <c r="C9" s="1079"/>
      <c r="D9" s="1079"/>
      <c r="E9" s="1079"/>
      <c r="F9" s="1079"/>
      <c r="G9" s="1079"/>
      <c r="H9" s="1079"/>
      <c r="I9" s="1079"/>
    </row>
    <row r="10" spans="1:22" ht="14.15" customHeight="1" x14ac:dyDescent="0.3">
      <c r="B10" s="1079"/>
      <c r="C10" s="1079"/>
      <c r="D10" s="1079"/>
      <c r="E10" s="1079"/>
      <c r="F10" s="1079"/>
      <c r="G10" s="1079"/>
      <c r="H10" s="1079"/>
      <c r="I10" s="1079"/>
      <c r="O10" s="1" t="s">
        <v>666</v>
      </c>
    </row>
    <row r="11" spans="1:22" ht="14.15" customHeight="1" x14ac:dyDescent="0.3">
      <c r="B11" s="1079"/>
      <c r="C11" s="1079"/>
      <c r="D11" s="1079"/>
      <c r="E11" s="1079"/>
      <c r="F11" s="1079"/>
      <c r="G11" s="1079"/>
      <c r="H11" s="1079"/>
      <c r="I11" s="1079"/>
      <c r="O11" s="1" t="s">
        <v>268</v>
      </c>
    </row>
    <row r="12" spans="1:22" ht="11.15" customHeight="1" x14ac:dyDescent="0.3">
      <c r="B12" s="1079"/>
      <c r="C12" s="1079"/>
      <c r="D12" s="1079"/>
      <c r="E12" s="1079"/>
      <c r="F12" s="1079"/>
      <c r="G12" s="1079"/>
      <c r="H12" s="1079"/>
      <c r="I12" s="1079"/>
    </row>
    <row r="13" spans="1:22" ht="11.15" customHeight="1" x14ac:dyDescent="0.3">
      <c r="B13" s="1079"/>
      <c r="C13" s="1079"/>
      <c r="D13" s="1079"/>
      <c r="E13" s="1079"/>
      <c r="F13" s="1079"/>
      <c r="G13" s="1079"/>
      <c r="H13" s="1079"/>
      <c r="I13" s="1079"/>
    </row>
    <row r="14" spans="1:22" x14ac:dyDescent="0.3">
      <c r="B14" s="1079"/>
      <c r="C14" s="1079"/>
      <c r="D14" s="1079"/>
      <c r="E14" s="1079"/>
      <c r="F14" s="1079"/>
      <c r="G14" s="1079"/>
      <c r="H14" s="1079"/>
      <c r="I14" s="1079"/>
      <c r="O14" s="113"/>
      <c r="U14" s="113"/>
      <c r="V14" s="39"/>
    </row>
    <row r="15" spans="1:22" ht="133.5" customHeight="1" x14ac:dyDescent="0.3">
      <c r="B15" s="1079"/>
      <c r="C15" s="1079"/>
      <c r="D15" s="1079"/>
      <c r="E15" s="1079"/>
      <c r="F15" s="1079"/>
      <c r="G15" s="1079"/>
      <c r="H15" s="1079"/>
      <c r="I15" s="1079"/>
    </row>
    <row r="16" spans="1:22" ht="6.75" customHeight="1" x14ac:dyDescent="0.3">
      <c r="B16"/>
      <c r="C16" s="114"/>
      <c r="E16" s="53"/>
      <c r="G16" s="39"/>
      <c r="H16" s="116"/>
    </row>
    <row r="17" spans="2:21" ht="12" customHeight="1" x14ac:dyDescent="0.3">
      <c r="B17"/>
      <c r="C17" s="114"/>
      <c r="E17" s="53"/>
      <c r="G17" s="39"/>
      <c r="H17" s="116"/>
    </row>
    <row r="18" spans="2:21" ht="15" customHeight="1" x14ac:dyDescent="0.3">
      <c r="B18" s="1043" t="s">
        <v>133</v>
      </c>
      <c r="C18" s="261"/>
      <c r="D18" s="261"/>
      <c r="E18" s="261"/>
      <c r="F18" s="1049" t="s">
        <v>272</v>
      </c>
      <c r="G18" s="100"/>
      <c r="H18" s="1049" t="s">
        <v>825</v>
      </c>
      <c r="O18" s="113" t="s">
        <v>675</v>
      </c>
      <c r="R18" s="38" t="s">
        <v>269</v>
      </c>
      <c r="T18" s="1" t="s">
        <v>826</v>
      </c>
    </row>
    <row r="19" spans="2:21" ht="15" customHeight="1" x14ac:dyDescent="0.3">
      <c r="B19" s="1053" t="s">
        <v>270</v>
      </c>
      <c r="C19" s="262">
        <f>Q19</f>
        <v>6300840</v>
      </c>
      <c r="D19" s="261" t="s">
        <v>271</v>
      </c>
      <c r="F19" s="1050">
        <f>S19</f>
        <v>0.330147035539746</v>
      </c>
      <c r="G19" s="100"/>
      <c r="H19" s="1050">
        <f>U19</f>
        <v>-0.17457722372656215</v>
      </c>
      <c r="P19" s="1" t="s">
        <v>270</v>
      </c>
      <c r="Q19" s="497">
        <f>'【本】2.地域別の延べ宿泊者数（ALL）_P14、15'!P39</f>
        <v>6300840</v>
      </c>
      <c r="R19" s="497">
        <f>'【本】2.地域別の延べ宿泊者数（ALL）_P14、15'!P40</f>
        <v>4736950</v>
      </c>
      <c r="S19" s="474">
        <f>ROUND(Q19,0)/ROUND(R19,1)-1</f>
        <v>0.330147035539746</v>
      </c>
      <c r="T19" s="75">
        <v>7633470</v>
      </c>
      <c r="U19" s="1055">
        <f>ROUND(Q19,0)/ROUND(T19,1)-1</f>
        <v>-0.17457722372656215</v>
      </c>
    </row>
    <row r="20" spans="2:21" ht="15" customHeight="1" x14ac:dyDescent="0.3">
      <c r="B20" s="1053" t="s">
        <v>273</v>
      </c>
      <c r="C20" s="262">
        <f>Q20</f>
        <v>6200680</v>
      </c>
      <c r="D20" s="261" t="s">
        <v>271</v>
      </c>
      <c r="E20" s="72"/>
      <c r="F20" s="1050">
        <f>S20</f>
        <v>0.31898772412355436</v>
      </c>
      <c r="G20" s="1046"/>
      <c r="H20" s="1050">
        <f t="shared" ref="H20:H21" si="0">U20</f>
        <v>-7.4315367068349847E-2</v>
      </c>
      <c r="O20" s="113"/>
      <c r="P20" s="1" t="s">
        <v>273</v>
      </c>
      <c r="Q20" s="497">
        <f>'【本】2.地域別の延べ宿泊者数（日本人）_P18、19'!P39</f>
        <v>6200680</v>
      </c>
      <c r="R20" s="497">
        <f>'【本】2.地域別の延べ宿泊者数（日本人）_P18、19'!P40</f>
        <v>4701090</v>
      </c>
      <c r="S20" s="474">
        <f>ROUND(Q20,0)/ROUND(R20,1)-1</f>
        <v>0.31898772412355436</v>
      </c>
      <c r="T20" s="75">
        <v>6698480</v>
      </c>
      <c r="U20" s="1055">
        <f>ROUND(Q20,0)/ROUND(T20,1)-1</f>
        <v>-7.4315367068349847E-2</v>
      </c>
    </row>
    <row r="21" spans="2:21" ht="15" customHeight="1" x14ac:dyDescent="0.3">
      <c r="B21" s="1053" t="s">
        <v>274</v>
      </c>
      <c r="C21" s="262">
        <f>Q21</f>
        <v>100160</v>
      </c>
      <c r="D21" s="261" t="s">
        <v>271</v>
      </c>
      <c r="E21" s="72"/>
      <c r="F21" s="1050">
        <f>S21</f>
        <v>1.7930842163970997</v>
      </c>
      <c r="G21" s="1046"/>
      <c r="H21" s="1050">
        <f t="shared" si="0"/>
        <v>-0.89287585963486238</v>
      </c>
      <c r="P21" s="1" t="s">
        <v>274</v>
      </c>
      <c r="Q21" s="497">
        <f>'【本】2.地域別の延べ宿泊者数（外国人）_P20、21'!P39</f>
        <v>100160</v>
      </c>
      <c r="R21" s="497">
        <f>'【本】2.地域別の延べ宿泊者数（外国人）_P20、21'!P40</f>
        <v>35860</v>
      </c>
      <c r="S21" s="474">
        <f>ROUND(Q21,0)/ROUND(R21,1)-1</f>
        <v>1.7930842163970997</v>
      </c>
      <c r="T21" s="75">
        <v>934990</v>
      </c>
      <c r="U21" s="1055">
        <f>ROUND(Q21,0)/ROUND(T21,1)-1</f>
        <v>-0.89287585963486238</v>
      </c>
    </row>
    <row r="22" spans="2:21" ht="15" customHeight="1" x14ac:dyDescent="0.3">
      <c r="B22" s="1054" t="s">
        <v>757</v>
      </c>
      <c r="D22" s="261"/>
      <c r="E22" s="72"/>
      <c r="F22" s="1047"/>
      <c r="G22" s="115"/>
      <c r="H22" s="1047"/>
      <c r="P22" s="39"/>
      <c r="T22" s="75"/>
      <c r="U22" s="1055"/>
    </row>
    <row r="23" spans="2:21" ht="5.25" customHeight="1" x14ac:dyDescent="0.15">
      <c r="B23" s="261"/>
      <c r="C23" s="264"/>
      <c r="D23" s="261"/>
      <c r="E23" s="72"/>
      <c r="F23" s="1047"/>
      <c r="G23" s="115"/>
      <c r="H23" s="1047"/>
      <c r="P23" s="39"/>
      <c r="T23" s="75"/>
      <c r="U23" s="1055"/>
    </row>
    <row r="24" spans="2:21" ht="15" customHeight="1" x14ac:dyDescent="0.3">
      <c r="B24" s="1043" t="s">
        <v>275</v>
      </c>
      <c r="C24" s="261"/>
      <c r="D24" s="261"/>
      <c r="E24" s="72"/>
      <c r="F24" s="1049" t="s">
        <v>272</v>
      </c>
      <c r="G24" s="100"/>
      <c r="H24" s="1049" t="s">
        <v>825</v>
      </c>
      <c r="O24" s="113" t="s">
        <v>34</v>
      </c>
      <c r="T24" s="75"/>
      <c r="U24" s="1055"/>
    </row>
    <row r="25" spans="2:21" ht="15" customHeight="1" x14ac:dyDescent="0.3">
      <c r="B25" s="261"/>
      <c r="C25" s="262">
        <f>Q25</f>
        <v>40264956</v>
      </c>
      <c r="D25" s="261" t="s">
        <v>271</v>
      </c>
      <c r="E25" s="72"/>
      <c r="F25" s="1050">
        <f>S25</f>
        <v>0.24137953997719741</v>
      </c>
      <c r="G25" s="1046"/>
      <c r="H25" s="1050">
        <f>U25</f>
        <v>-0.17647874615820225</v>
      </c>
      <c r="P25" s="1" t="s">
        <v>270</v>
      </c>
      <c r="Q25" s="497">
        <f>'【本】2.地域別の延べ入込客数_P34,35'!P39</f>
        <v>40264956</v>
      </c>
      <c r="R25" s="497">
        <f>'【本】2.地域別の延べ入込客数_P34,35'!P40</f>
        <v>32435653</v>
      </c>
      <c r="S25" s="474">
        <f>ROUND(Q25,0)/ROUND(R25,1)-1</f>
        <v>0.24137953997719741</v>
      </c>
      <c r="T25" s="75">
        <v>48893645.209666662</v>
      </c>
      <c r="U25" s="1055">
        <f>ROUND(Q25,0)/ROUND(T25,1)-1</f>
        <v>-0.17647874615820225</v>
      </c>
    </row>
    <row r="26" spans="2:21" ht="15" customHeight="1" x14ac:dyDescent="0.3">
      <c r="B26" s="1044" t="s">
        <v>758</v>
      </c>
      <c r="D26" s="261"/>
      <c r="E26" s="72"/>
      <c r="F26" s="1047"/>
      <c r="G26" s="115"/>
      <c r="H26" s="1047"/>
      <c r="P26" s="39"/>
      <c r="T26" s="75"/>
      <c r="U26" s="1055"/>
    </row>
    <row r="27" spans="2:21" ht="12" customHeight="1" x14ac:dyDescent="0.3">
      <c r="B27" s="1045" t="s">
        <v>759</v>
      </c>
      <c r="D27" s="53"/>
      <c r="E27" s="1047"/>
      <c r="F27" s="1048"/>
      <c r="G27" s="115"/>
      <c r="H27" s="1048"/>
      <c r="T27" s="75"/>
      <c r="U27" s="1055"/>
    </row>
    <row r="28" spans="2:21" ht="5.25" customHeight="1" x14ac:dyDescent="0.3">
      <c r="B28" s="114"/>
      <c r="D28" s="53"/>
      <c r="E28" s="1047"/>
      <c r="F28" s="1048"/>
      <c r="G28" s="115"/>
      <c r="H28" s="1048"/>
      <c r="T28" s="75"/>
      <c r="U28" s="1055"/>
    </row>
    <row r="29" spans="2:21" ht="15" customHeight="1" x14ac:dyDescent="0.3">
      <c r="B29" s="1043" t="s">
        <v>276</v>
      </c>
      <c r="D29" s="214"/>
      <c r="E29" s="72"/>
      <c r="F29" s="1049" t="s">
        <v>272</v>
      </c>
      <c r="G29" s="100"/>
      <c r="H29" s="1049" t="s">
        <v>825</v>
      </c>
      <c r="O29" s="113" t="s">
        <v>33</v>
      </c>
      <c r="T29" s="75"/>
      <c r="U29" s="1055"/>
    </row>
    <row r="30" spans="2:21" ht="15" customHeight="1" x14ac:dyDescent="0.3">
      <c r="B30" s="1053" t="s">
        <v>270</v>
      </c>
      <c r="C30" s="262">
        <f>Q30*1000</f>
        <v>3172399.9798815777</v>
      </c>
      <c r="D30" s="261" t="s">
        <v>277</v>
      </c>
      <c r="E30" s="72"/>
      <c r="F30" s="1050">
        <f>S30</f>
        <v>0.66463441714663896</v>
      </c>
      <c r="G30" s="1046"/>
      <c r="H30" s="1050">
        <f>U30</f>
        <v>-1.493904562686188E-2</v>
      </c>
      <c r="P30" s="1" t="s">
        <v>270</v>
      </c>
      <c r="Q30" s="473">
        <f>'【本】4.観光消費額1_P38'!O16</f>
        <v>3172.3999798815776</v>
      </c>
      <c r="R30" s="473">
        <f>'【本】4.観光消費額1_P38'!P16</f>
        <v>1905.763780445805</v>
      </c>
      <c r="S30" s="474">
        <f>Q30/R30-1</f>
        <v>0.66463441714663896</v>
      </c>
      <c r="T30" s="75">
        <v>3220105.2977259099</v>
      </c>
      <c r="U30" s="1055">
        <f>ROUND(Q30,0)/ROUND(T30,1)*1000-1</f>
        <v>-1.493904562686188E-2</v>
      </c>
    </row>
    <row r="31" spans="2:21" ht="15" customHeight="1" x14ac:dyDescent="0.3">
      <c r="B31" s="1053" t="s">
        <v>273</v>
      </c>
      <c r="C31" s="262">
        <f>Q31*1000</f>
        <v>3172399.9798815777</v>
      </c>
      <c r="D31" s="261" t="s">
        <v>277</v>
      </c>
      <c r="E31" s="72"/>
      <c r="F31" s="1050">
        <f>S31</f>
        <v>0.66463441714663896</v>
      </c>
      <c r="G31" s="1046"/>
      <c r="H31" s="1050">
        <f>U31</f>
        <v>0.11255055230488775</v>
      </c>
      <c r="O31" s="113"/>
      <c r="P31" s="1" t="s">
        <v>273</v>
      </c>
      <c r="Q31" s="473">
        <f>'【本】4.観光消費額1_P38'!O10</f>
        <v>3172.3999798815776</v>
      </c>
      <c r="R31" s="473">
        <f>'【本】4.観光消費額1_P38'!P10</f>
        <v>1905.763780445805</v>
      </c>
      <c r="S31" s="474">
        <f>Q31/R31-1</f>
        <v>0.66463441714663896</v>
      </c>
      <c r="T31" s="75">
        <v>2851106.3753687399</v>
      </c>
      <c r="U31" s="1055">
        <f>ROUND(Q31,0)/ROUND(T31,1)*1000-1</f>
        <v>0.11255055230488775</v>
      </c>
    </row>
    <row r="32" spans="2:21" ht="15" customHeight="1" x14ac:dyDescent="0.3">
      <c r="B32" s="1053" t="s">
        <v>274</v>
      </c>
      <c r="C32" s="668" t="s">
        <v>501</v>
      </c>
      <c r="D32" s="261"/>
      <c r="E32" s="72"/>
      <c r="F32" s="1051" t="s">
        <v>501</v>
      </c>
      <c r="G32" s="1052"/>
      <c r="H32" s="1051" t="s">
        <v>501</v>
      </c>
      <c r="P32" s="1" t="s">
        <v>274</v>
      </c>
      <c r="Q32" s="669" t="s">
        <v>501</v>
      </c>
      <c r="R32" s="473">
        <f>'【本】4.観光消費額1_P38'!P13</f>
        <v>0</v>
      </c>
      <c r="S32" s="474" t="e">
        <f>Q32/R32-1</f>
        <v>#VALUE!</v>
      </c>
      <c r="T32" s="75">
        <v>368998.92235716706</v>
      </c>
      <c r="U32" s="1055"/>
    </row>
    <row r="33" spans="2:22" ht="15" customHeight="1" x14ac:dyDescent="0.3">
      <c r="B33" s="1054" t="s">
        <v>611</v>
      </c>
      <c r="D33" s="261"/>
      <c r="E33" s="72"/>
      <c r="F33" s="1047"/>
      <c r="G33" s="115"/>
      <c r="H33" s="1047"/>
      <c r="T33" s="75"/>
      <c r="U33" s="1055"/>
    </row>
    <row r="34" spans="2:22" ht="5.25" customHeight="1" x14ac:dyDescent="0.3">
      <c r="C34" s="20"/>
      <c r="D34" s="3"/>
      <c r="E34" s="72"/>
      <c r="F34" s="1047"/>
      <c r="G34" s="115"/>
      <c r="H34" s="1047"/>
      <c r="T34" s="75"/>
      <c r="U34" s="1055"/>
    </row>
    <row r="35" spans="2:22" ht="15" customHeight="1" x14ac:dyDescent="0.3">
      <c r="B35" s="1043" t="s">
        <v>278</v>
      </c>
      <c r="E35" s="72"/>
      <c r="F35" s="1049" t="s">
        <v>272</v>
      </c>
      <c r="G35" s="100"/>
      <c r="H35" s="1049" t="s">
        <v>825</v>
      </c>
      <c r="O35" s="113" t="s">
        <v>279</v>
      </c>
      <c r="T35" s="75"/>
      <c r="U35" s="1055"/>
    </row>
    <row r="36" spans="2:22" ht="15" customHeight="1" x14ac:dyDescent="0.3">
      <c r="B36" s="1053" t="s">
        <v>280</v>
      </c>
      <c r="C36" s="419">
        <f>Q36</f>
        <v>946</v>
      </c>
      <c r="D36" s="261" t="s">
        <v>281</v>
      </c>
      <c r="E36" s="72"/>
      <c r="F36" s="1050">
        <f>S36</f>
        <v>0.71687840290381133</v>
      </c>
      <c r="G36" s="1046"/>
      <c r="H36" s="1050">
        <f>U36</f>
        <v>1.4381443298969074</v>
      </c>
      <c r="P36" s="1" t="s">
        <v>280</v>
      </c>
      <c r="Q36" s="473">
        <f>'【本】5.教育旅行（地域別）_P42,43'!P28</f>
        <v>946</v>
      </c>
      <c r="R36" s="473">
        <f>'【本】5.教育旅行（地域別）_P42,43'!Q28</f>
        <v>551</v>
      </c>
      <c r="S36" s="474">
        <f>Q36/R36-1</f>
        <v>0.71687840290381133</v>
      </c>
      <c r="T36" s="75">
        <v>388</v>
      </c>
      <c r="U36" s="1055">
        <f>ROUND(Q36,0)/ROUND(T36,1)-1</f>
        <v>1.4381443298969074</v>
      </c>
    </row>
    <row r="37" spans="2:22" ht="13" customHeight="1" x14ac:dyDescent="0.3">
      <c r="B37" s="1053" t="s">
        <v>682</v>
      </c>
      <c r="C37" s="420">
        <f>Q37</f>
        <v>100663</v>
      </c>
      <c r="D37" s="261" t="s">
        <v>282</v>
      </c>
      <c r="E37" s="72"/>
      <c r="F37" s="1050">
        <f>S37</f>
        <v>0.31585620915032675</v>
      </c>
      <c r="G37" s="1046"/>
      <c r="H37" s="1050">
        <f>U37</f>
        <v>1.6911642828498863</v>
      </c>
      <c r="O37" s="113"/>
      <c r="P37" s="1" t="s">
        <v>683</v>
      </c>
      <c r="Q37" s="473">
        <f>'【本】5.教育旅行（地域別）_P42,43'!P29</f>
        <v>100663</v>
      </c>
      <c r="R37" s="473">
        <f>'【本】5.教育旅行（地域別）_P42,43'!Q29</f>
        <v>76500</v>
      </c>
      <c r="S37" s="474">
        <f>Q37/R37-1</f>
        <v>0.31585620915032675</v>
      </c>
      <c r="T37" s="75">
        <v>37405</v>
      </c>
      <c r="U37" s="1055">
        <f>ROUND(Q37,0)/ROUND(T37,1)-1</f>
        <v>1.6911642828498863</v>
      </c>
    </row>
    <row r="38" spans="2:22" ht="13" customHeight="1" x14ac:dyDescent="0.3">
      <c r="B38" s="1054" t="s">
        <v>283</v>
      </c>
      <c r="D38" s="262"/>
      <c r="E38" s="261"/>
      <c r="F38" s="100"/>
      <c r="G38" s="263"/>
      <c r="H38" s="117"/>
      <c r="O38" s="113"/>
      <c r="Q38" s="173"/>
      <c r="R38" s="173"/>
      <c r="S38" s="116"/>
    </row>
    <row r="39" spans="2:22" ht="15" customHeight="1" x14ac:dyDescent="0.3">
      <c r="B39" s="1054" t="s">
        <v>284</v>
      </c>
      <c r="D39" s="3"/>
      <c r="F39" s="100"/>
      <c r="Q39" s="173"/>
      <c r="R39" s="173"/>
      <c r="S39" s="116"/>
    </row>
    <row r="40" spans="2:22" ht="3" customHeight="1" x14ac:dyDescent="0.3">
      <c r="D40" s="20"/>
      <c r="E40" s="3"/>
    </row>
    <row r="41" spans="2:22" ht="39.75" customHeight="1" x14ac:dyDescent="0.3">
      <c r="C41" s="113"/>
      <c r="O41" s="113"/>
      <c r="U41" s="113"/>
    </row>
    <row r="42" spans="2:22" ht="13" customHeight="1" x14ac:dyDescent="0.3">
      <c r="E42" s="212"/>
      <c r="H42" s="211"/>
      <c r="I42" s="117"/>
      <c r="Q42" s="101"/>
      <c r="R42" s="101"/>
      <c r="S42" s="116"/>
      <c r="U42" s="39"/>
      <c r="V42" s="75"/>
    </row>
    <row r="43" spans="2:22" ht="13" customHeight="1" x14ac:dyDescent="0.3">
      <c r="C43" s="113"/>
      <c r="E43" s="212"/>
      <c r="H43" s="211"/>
      <c r="I43" s="117"/>
      <c r="O43" s="113"/>
      <c r="Q43" s="101"/>
      <c r="R43" s="101"/>
      <c r="S43" s="116"/>
      <c r="U43" s="39"/>
      <c r="V43" s="75"/>
    </row>
    <row r="44" spans="2:22" ht="13" customHeight="1" x14ac:dyDescent="0.3">
      <c r="E44" s="212"/>
      <c r="H44" s="211"/>
      <c r="I44" s="117"/>
      <c r="Q44" s="101"/>
      <c r="R44" s="101"/>
      <c r="S44" s="116"/>
      <c r="U44" s="39"/>
      <c r="V44" s="75"/>
    </row>
    <row r="45" spans="2:22" x14ac:dyDescent="0.3">
      <c r="C45" s="113"/>
      <c r="E45" s="212"/>
      <c r="H45" s="211"/>
      <c r="I45" s="117"/>
      <c r="P45" s="39"/>
    </row>
    <row r="46" spans="2:22" ht="11.15" customHeight="1" x14ac:dyDescent="0.3">
      <c r="D46" s="20"/>
      <c r="E46" s="3"/>
      <c r="P46" s="39"/>
    </row>
    <row r="47" spans="2:22" ht="11.15" customHeight="1" x14ac:dyDescent="0.3">
      <c r="C47" s="113"/>
      <c r="E47" s="214"/>
      <c r="H47" s="116"/>
      <c r="O47" s="113"/>
    </row>
    <row r="48" spans="2:22" ht="11.15" customHeight="1" x14ac:dyDescent="0.3">
      <c r="E48" s="212"/>
      <c r="H48" s="211"/>
      <c r="I48" s="117"/>
      <c r="Q48" s="173"/>
      <c r="R48" s="173"/>
      <c r="S48" s="116"/>
    </row>
    <row r="49" spans="2:19" ht="4.5" customHeight="1" x14ac:dyDescent="0.3">
      <c r="B49" s="3"/>
      <c r="C49" s="113"/>
      <c r="E49" s="212"/>
      <c r="H49" s="211"/>
      <c r="I49" s="117"/>
      <c r="O49" s="113"/>
      <c r="Q49" s="173"/>
      <c r="R49" s="173"/>
      <c r="S49" s="116"/>
    </row>
    <row r="50" spans="2:19" ht="12" customHeight="1" x14ac:dyDescent="0.15">
      <c r="B50" s="3"/>
      <c r="D50" s="19"/>
      <c r="E50" s="3"/>
    </row>
    <row r="51" spans="2:19" ht="12" customHeight="1" x14ac:dyDescent="0.3">
      <c r="B51" s="3"/>
    </row>
    <row r="52" spans="2:19" ht="12" customHeight="1" x14ac:dyDescent="0.3">
      <c r="B52" s="3"/>
      <c r="C52" s="72"/>
      <c r="D52" s="72"/>
      <c r="E52" s="115"/>
      <c r="F52" s="260"/>
      <c r="G52" s="213"/>
      <c r="H52" s="213"/>
      <c r="I52" s="72"/>
    </row>
    <row r="53" spans="2:19" ht="12" customHeight="1" x14ac:dyDescent="0.3">
      <c r="B53" s="3"/>
      <c r="C53" s="72"/>
      <c r="D53" s="72"/>
      <c r="E53" s="115"/>
      <c r="F53" s="267"/>
      <c r="H53" s="213"/>
      <c r="I53" s="72"/>
    </row>
    <row r="54" spans="2:19" ht="12" customHeight="1" x14ac:dyDescent="0.3">
      <c r="B54" s="3"/>
      <c r="C54" s="72"/>
      <c r="D54" s="72"/>
      <c r="E54" s="115"/>
      <c r="F54" s="260"/>
      <c r="G54" s="213"/>
      <c r="H54" s="213"/>
      <c r="I54" s="72"/>
    </row>
    <row r="55" spans="2:19" ht="12" customHeight="1" x14ac:dyDescent="0.3">
      <c r="B55" s="3"/>
      <c r="C55" s="115"/>
      <c r="D55" s="72"/>
      <c r="E55" s="218"/>
      <c r="F55" s="72"/>
      <c r="G55" s="72"/>
      <c r="H55" s="217"/>
      <c r="I55" s="3"/>
    </row>
  </sheetData>
  <mergeCells count="1">
    <mergeCell ref="B5:I15"/>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8">
    <tabColor theme="7"/>
    <pageSetUpPr fitToPage="1"/>
  </sheetPr>
  <dimension ref="A1:AC48"/>
  <sheetViews>
    <sheetView showGridLines="0" view="pageBreakPreview" zoomScaleNormal="100" zoomScaleSheetLayoutView="100" workbookViewId="0">
      <selection activeCell="AB40" sqref="AB40"/>
    </sheetView>
  </sheetViews>
  <sheetFormatPr defaultColWidth="9" defaultRowHeight="14" x14ac:dyDescent="0.3"/>
  <cols>
    <col min="1" max="1" width="5.58203125" style="2" customWidth="1"/>
    <col min="2" max="3" width="9" style="1"/>
    <col min="4" max="4" width="4.58203125" style="1" customWidth="1"/>
    <col min="5" max="5" width="12" style="117" customWidth="1"/>
    <col min="6" max="6" width="1.58203125" style="117" customWidth="1"/>
    <col min="7" max="7" width="4.58203125" style="1" customWidth="1"/>
    <col min="8" max="8" width="9" style="1" customWidth="1"/>
    <col min="9" max="9" width="3.58203125" style="1" customWidth="1"/>
    <col min="10" max="10" width="12" style="117" customWidth="1"/>
    <col min="11" max="11" width="1.58203125" style="117" customWidth="1"/>
    <col min="12" max="12" width="4.58203125" style="1" customWidth="1"/>
    <col min="13" max="13" width="5.58203125" style="1" customWidth="1"/>
    <col min="14" max="14" width="5.58203125" style="2" customWidth="1"/>
    <col min="15" max="16" width="9" style="1"/>
    <col min="17" max="17" width="4.58203125" style="1" customWidth="1"/>
    <col min="18" max="18" width="12" style="117" customWidth="1"/>
    <col min="19" max="19" width="1.58203125" style="117" customWidth="1"/>
    <col min="20" max="20" width="4.58203125" style="1" customWidth="1"/>
    <col min="21" max="21" width="9" style="1"/>
    <col min="22" max="22" width="3.58203125" style="1" customWidth="1"/>
    <col min="23" max="23" width="12" style="117" customWidth="1"/>
    <col min="24" max="24" width="1.58203125" style="117" customWidth="1"/>
    <col min="25" max="25" width="4.58203125" style="1" customWidth="1"/>
    <col min="26" max="26" width="5.58203125" style="1" customWidth="1"/>
    <col min="27" max="16384" width="9" style="1"/>
  </cols>
  <sheetData>
    <row r="1" spans="1:28" ht="14.25" customHeight="1" x14ac:dyDescent="0.3">
      <c r="A1" s="2" t="s">
        <v>9</v>
      </c>
      <c r="O1" s="418" t="s">
        <v>834</v>
      </c>
    </row>
    <row r="2" spans="1:28" ht="14.5" thickBot="1" x14ac:dyDescent="0.35">
      <c r="O2" s="3" t="s">
        <v>836</v>
      </c>
      <c r="AB2" s="1" t="s">
        <v>131</v>
      </c>
    </row>
    <row r="3" spans="1:28" ht="14.15" customHeight="1" x14ac:dyDescent="0.3">
      <c r="B3" s="733" t="s">
        <v>285</v>
      </c>
      <c r="C3" s="1080" t="s">
        <v>286</v>
      </c>
      <c r="D3" s="1081"/>
      <c r="E3" s="1081"/>
      <c r="F3" s="1081"/>
      <c r="G3" s="1081"/>
      <c r="H3" s="1081"/>
      <c r="I3" s="1081"/>
      <c r="J3" s="1081"/>
      <c r="K3" s="1081"/>
      <c r="L3" s="1082"/>
      <c r="O3" s="733" t="s">
        <v>285</v>
      </c>
      <c r="P3" s="1080" t="s">
        <v>286</v>
      </c>
      <c r="Q3" s="1081"/>
      <c r="R3" s="1081"/>
      <c r="S3" s="1081"/>
      <c r="T3" s="1081"/>
      <c r="U3" s="1081"/>
      <c r="V3" s="1081"/>
      <c r="W3" s="1081"/>
      <c r="X3" s="1081"/>
      <c r="Y3" s="1082"/>
      <c r="AB3" s="1" t="s">
        <v>666</v>
      </c>
    </row>
    <row r="4" spans="1:28" ht="16.5" customHeight="1" x14ac:dyDescent="0.3">
      <c r="B4" s="1101" t="s">
        <v>40</v>
      </c>
      <c r="C4" s="1083" t="s">
        <v>186</v>
      </c>
      <c r="D4" s="1084"/>
      <c r="E4" s="498" cm="1">
        <f t="array" ref="E4">SUMPRODUCT(('【本】2.地域別の延べ宿泊者数（発地区分）_P12、13'!$P$8:$P$43)*('【本】2.地域別の延べ宿泊者数（発地区分）_P12、13'!$T$8:$T$43=LEFT('【本】1.地域別概要_P10、11'!B4,2))*('【本】2.地域別の延べ宿泊者数（発地区分）_P12、13'!$C$8:$C$43="計"))</f>
        <v>2569428</v>
      </c>
      <c r="F4" s="395"/>
      <c r="G4" s="734" t="s">
        <v>287</v>
      </c>
      <c r="H4" s="1084" t="s">
        <v>272</v>
      </c>
      <c r="I4" s="1084"/>
      <c r="J4" s="735" cm="1">
        <f t="array" ref="J4">SUMPRODUCT(('【本】2.地域別の延べ宿泊者数（発地区分）_P12、13'!$Q$8:$Q$43)*('【本】2.地域別の延べ宿泊者数（発地区分）_P12、13'!$T$8:$T$43=LEFT('【本】1.地域別概要_P10、11'!B4,2))*('【本】2.地域別の延べ宿泊者数（発地区分）_P12、13'!$C$8:$C$43="計"))</f>
        <v>0.46250736396934311</v>
      </c>
      <c r="K4" s="736"/>
      <c r="L4" s="737"/>
      <c r="O4" s="1101" t="s">
        <v>47</v>
      </c>
      <c r="P4" s="1083" t="s">
        <v>186</v>
      </c>
      <c r="Q4" s="1084"/>
      <c r="R4" s="498" cm="1">
        <f t="array" ref="R4">SUMPRODUCT(('【本】2.地域別の延べ宿泊者数（発地区分）_P12、13'!$P$8:$P$43)*('【本】2.地域別の延べ宿泊者数（発地区分）_P12、13'!$T$8:$T$43=LEFT('【本】1.地域別概要_P10、11'!O4,2))*('【本】2.地域別の延べ宿泊者数（発地区分）_P12、13'!$C$8:$C$43="計"))</f>
        <v>314857</v>
      </c>
      <c r="S4" s="395"/>
      <c r="T4" s="734" t="s">
        <v>287</v>
      </c>
      <c r="U4" s="1084" t="s">
        <v>272</v>
      </c>
      <c r="V4" s="1084"/>
      <c r="W4" s="735" cm="1">
        <f t="array" ref="W4">SUMPRODUCT(('【本】2.地域別の延べ宿泊者数（発地区分）_P12、13'!$Q$8:$Q$43)*('【本】2.地域別の延べ宿泊者数（発地区分）_P12、13'!$T$8:$T$43=LEFT('【本】1.地域別概要_P10、11'!O4,2))*('【本】2.地域別の延べ宿泊者数（発地区分）_P12、13'!$C$8:$C$43="計"))</f>
        <v>-0.21320565649700007</v>
      </c>
      <c r="X4" s="736"/>
      <c r="Y4" s="737"/>
    </row>
    <row r="5" spans="1:28" ht="16.5" customHeight="1" x14ac:dyDescent="0.3">
      <c r="B5" s="1102"/>
      <c r="C5" s="1085" t="s">
        <v>288</v>
      </c>
      <c r="D5" s="1086"/>
      <c r="E5" s="738" cm="1">
        <f t="array" ref="E5">SUMPRODUCT(('【本】2.地域別の延べ宿泊者数（発地区分）_P12、13'!$P$8:$P$43)*('【本】2.地域別の延べ宿泊者数（発地区分）_P12、13'!$T$8:$T$43=LEFT('【本】1.地域別概要_P10、11'!B4,2))*('【本】2.地域別の延べ宿泊者数（発地区分）_P12、13'!$C$8:$C$43="日本人"))</f>
        <v>2520320</v>
      </c>
      <c r="F5" s="739"/>
      <c r="G5" s="1" t="s">
        <v>287</v>
      </c>
      <c r="H5" s="1086" t="s">
        <v>272</v>
      </c>
      <c r="I5" s="1086"/>
      <c r="J5" s="740" cm="1">
        <f t="array" ref="J5">SUMPRODUCT(('【本】2.地域別の延べ宿泊者数（発地区分）_P12、13'!$Q$8:$Q$43)*('【本】2.地域別の延べ宿泊者数（発地区分）_P12、13'!$T$8:$T$43=LEFT('【本】1.地域別概要_P10、11'!B4,2))*('【本】2.地域別の延べ宿泊者数（発地区分）_P12、13'!$C$8:$C$43="日本人"))</f>
        <v>0.45288271248738265</v>
      </c>
      <c r="K5" s="211"/>
      <c r="L5" s="741"/>
      <c r="O5" s="1102"/>
      <c r="P5" s="1085" t="s">
        <v>288</v>
      </c>
      <c r="Q5" s="1086"/>
      <c r="R5" s="738" cm="1">
        <f t="array" ref="R5">SUMPRODUCT(('【本】2.地域別の延べ宿泊者数（発地区分）_P12、13'!$P$8:$P$43)*('【本】2.地域別の延べ宿泊者数（発地区分）_P12、13'!$T$8:$T$43=LEFT('【本】1.地域別概要_P10、11'!O4,2))*('【本】2.地域別の延べ宿泊者数（発地区分）_P12、13'!$C$8:$C$43="日本人"))</f>
        <v>314235</v>
      </c>
      <c r="S5" s="739"/>
      <c r="T5" s="1" t="s">
        <v>287</v>
      </c>
      <c r="U5" s="1086" t="s">
        <v>272</v>
      </c>
      <c r="V5" s="1086"/>
      <c r="W5" s="740" cm="1">
        <f t="array" ref="W5">SUMPRODUCT(('【本】2.地域別の延べ宿泊者数（発地区分）_P12、13'!$Q$8:$Q$43)*('【本】2.地域別の延べ宿泊者数（発地区分）_P12、13'!$T$8:$T$43=LEFT('【本】1.地域別概要_P10、11'!O4,2))*('【本】2.地域別の延べ宿泊者数（発地区分）_P12、13'!$C$8:$C$43="日本人"))</f>
        <v>-0.20107037526695826</v>
      </c>
      <c r="X5" s="211"/>
      <c r="Y5" s="741"/>
    </row>
    <row r="6" spans="1:28" ht="16.5" customHeight="1" x14ac:dyDescent="0.3">
      <c r="B6" s="1102"/>
      <c r="C6" s="1085" t="s">
        <v>289</v>
      </c>
      <c r="D6" s="1086"/>
      <c r="E6" s="738" cm="1">
        <f t="array" ref="E6">SUMPRODUCT(('【本】2.地域別の延べ宿泊者数（発地区分）_P12、13'!$P$8:$P$43)*('【本】2.地域別の延べ宿泊者数（発地区分）_P12、13'!$T$8:$T$43=LEFT('【本】1.地域別概要_P10、11'!B4,2))*('【本】2.地域別の延べ宿泊者数（発地区分）_P12、13'!$C$8:$C$43="外国人"))</f>
        <v>49108</v>
      </c>
      <c r="F6" s="739"/>
      <c r="G6" s="1" t="s">
        <v>287</v>
      </c>
      <c r="H6" s="1086" t="s">
        <v>272</v>
      </c>
      <c r="I6" s="1086"/>
      <c r="J6" s="740" cm="1">
        <f t="array" ref="J6">SUMPRODUCT(('【本】2.地域別の延べ宿泊者数（発地区分）_P12、13'!$Q$8:$Q$43)*('【本】2.地域別の延べ宿泊者数（発地区分）_P12、13'!$T$8:$T$43=LEFT('【本】1.地域別概要_P10、11'!B4,2))*('【本】2.地域別の延べ宿泊者数（発地区分）_P12、13'!$C$8:$C$43="外国人"))</f>
        <v>1.2158649941341033</v>
      </c>
      <c r="K6" s="211"/>
      <c r="L6" s="741"/>
      <c r="O6" s="1102"/>
      <c r="P6" s="1085" t="s">
        <v>289</v>
      </c>
      <c r="Q6" s="1086"/>
      <c r="R6" s="738" cm="1">
        <f t="array" ref="R6">SUMPRODUCT(('【本】2.地域別の延べ宿泊者数（発地区分）_P12、13'!$P$8:$P$43)*('【本】2.地域別の延べ宿泊者数（発地区分）_P12、13'!$T$8:$T$43=LEFT('【本】1.地域別概要_P10、11'!O4,2))*('【本】2.地域別の延べ宿泊者数（発地区分）_P12、13'!$C$8:$C$43="外国人"))</f>
        <v>622</v>
      </c>
      <c r="S6" s="739"/>
      <c r="T6" s="1" t="s">
        <v>287</v>
      </c>
      <c r="U6" s="1086" t="s">
        <v>272</v>
      </c>
      <c r="V6" s="1086"/>
      <c r="W6" s="740" cm="1">
        <f t="array" ref="W6">SUMPRODUCT(('【本】2.地域別の延べ宿泊者数（発地区分）_P12、13'!$Q$8:$Q$43)*('【本】2.地域別の延べ宿泊者数（発地区分）_P12、13'!$T$8:$T$43=LEFT('【本】1.地域別概要_P10、11'!O4,2))*('【本】2.地域別の延べ宿泊者数（発地区分）_P12、13'!$C$8:$C$43="外国人"))</f>
        <v>-0.90930300379119278</v>
      </c>
      <c r="X6" s="211"/>
      <c r="Y6" s="741"/>
    </row>
    <row r="7" spans="1:28" ht="16.5" customHeight="1" x14ac:dyDescent="0.3">
      <c r="B7" s="1102"/>
      <c r="C7" s="1087" t="s">
        <v>290</v>
      </c>
      <c r="D7" s="1088"/>
      <c r="E7" s="742" cm="1">
        <f t="array" ref="E7">SUMPRODUCT(('【本】2.地域別の延べ入込客数_P34,35'!$P$6:$P$41)*('【本】2.地域別の延べ入込客数_P34,35'!$T$6:$T$41=LEFT('【本】1.地域別概要_P10、11'!B4,2))*('【本】2.地域別の延べ入込客数_P34,35'!$U$6:$U$41=1))</f>
        <v>4637746</v>
      </c>
      <c r="F7" s="743"/>
      <c r="G7" s="744" t="s">
        <v>287</v>
      </c>
      <c r="H7" s="1088" t="s">
        <v>272</v>
      </c>
      <c r="I7" s="1088"/>
      <c r="J7" s="745" cm="1">
        <f t="array" ref="J7">SUMPRODUCT(('【本】2.地域別の延べ入込客数_P34,35'!$P$6:$P$41)*('【本】2.地域別の延べ入込客数_P34,35'!$T$6:$T$41=LEFT('【本】1.地域別概要_P10、11'!B4,2))*('【本】2.地域別の延べ入込客数_P34,35'!$U$6:$U$41=3))</f>
        <v>0.64711986845049307</v>
      </c>
      <c r="K7" s="746"/>
      <c r="L7" s="747"/>
      <c r="O7" s="1102"/>
      <c r="P7" s="1087" t="s">
        <v>290</v>
      </c>
      <c r="Q7" s="1088"/>
      <c r="R7" s="742" cm="1">
        <f t="array" ref="R7">SUMPRODUCT(('【本】2.地域別の延べ入込客数_P34,35'!$P$6:$P$41)*('【本】2.地域別の延べ入込客数_P34,35'!$T$6:$T$41=LEFT('【本】1.地域別概要_P10、11'!O4,2))*('【本】2.地域別の延べ入込客数_P34,35'!$U$6:$U$41=1))</f>
        <v>2193529</v>
      </c>
      <c r="S7" s="743"/>
      <c r="T7" s="744" t="s">
        <v>287</v>
      </c>
      <c r="U7" s="1088" t="s">
        <v>272</v>
      </c>
      <c r="V7" s="1088"/>
      <c r="W7" s="745" cm="1">
        <f t="array" ref="W7">SUMPRODUCT(('【本】2.地域別の延べ入込客数_P34,35'!$P$6:$P$41)*('【本】2.地域別の延べ入込客数_P34,35'!$T$6:$T$41=LEFT('【本】1.地域別概要_P10、11'!O4,2))*('【本】2.地域別の延べ入込客数_P34,35'!$U$6:$U$41=3))</f>
        <v>4.4344166723402134E-2</v>
      </c>
      <c r="X7" s="746"/>
      <c r="Y7" s="747"/>
    </row>
    <row r="8" spans="1:28" ht="13.5" customHeight="1" x14ac:dyDescent="0.3">
      <c r="B8" s="1102"/>
      <c r="C8" s="1089" t="s">
        <v>827</v>
      </c>
      <c r="D8" s="1090"/>
      <c r="E8" s="1090"/>
      <c r="F8" s="1090"/>
      <c r="G8" s="1090"/>
      <c r="H8" s="1090"/>
      <c r="I8" s="1090"/>
      <c r="J8" s="1090"/>
      <c r="K8" s="1090"/>
      <c r="L8" s="1091"/>
      <c r="O8" s="1102"/>
      <c r="P8" s="1089" t="s">
        <v>824</v>
      </c>
      <c r="Q8" s="1090"/>
      <c r="R8" s="1090"/>
      <c r="S8" s="1090"/>
      <c r="T8" s="1090"/>
      <c r="U8" s="1090"/>
      <c r="V8" s="1090"/>
      <c r="W8" s="1090"/>
      <c r="X8" s="1090"/>
      <c r="Y8" s="1091"/>
    </row>
    <row r="9" spans="1:28" ht="13.5" customHeight="1" x14ac:dyDescent="0.3">
      <c r="B9" s="1102"/>
      <c r="C9" s="1092"/>
      <c r="D9" s="1093"/>
      <c r="E9" s="1093"/>
      <c r="F9" s="1093"/>
      <c r="G9" s="1093"/>
      <c r="H9" s="1093"/>
      <c r="I9" s="1093"/>
      <c r="J9" s="1093"/>
      <c r="K9" s="1093"/>
      <c r="L9" s="1094"/>
      <c r="O9" s="1102"/>
      <c r="P9" s="1092"/>
      <c r="Q9" s="1093"/>
      <c r="R9" s="1093"/>
      <c r="S9" s="1093"/>
      <c r="T9" s="1093"/>
      <c r="U9" s="1093"/>
      <c r="V9" s="1093"/>
      <c r="W9" s="1093"/>
      <c r="X9" s="1093"/>
      <c r="Y9" s="1094"/>
    </row>
    <row r="10" spans="1:28" ht="11.25" customHeight="1" x14ac:dyDescent="0.3">
      <c r="B10" s="1103"/>
      <c r="C10" s="1095"/>
      <c r="D10" s="1096"/>
      <c r="E10" s="1096"/>
      <c r="F10" s="1096"/>
      <c r="G10" s="1096"/>
      <c r="H10" s="1096"/>
      <c r="I10" s="1096"/>
      <c r="J10" s="1096"/>
      <c r="K10" s="1096"/>
      <c r="L10" s="1097"/>
      <c r="O10" s="1103"/>
      <c r="P10" s="1095"/>
      <c r="Q10" s="1096"/>
      <c r="R10" s="1096"/>
      <c r="S10" s="1096"/>
      <c r="T10" s="1096"/>
      <c r="U10" s="1096"/>
      <c r="V10" s="1096"/>
      <c r="W10" s="1096"/>
      <c r="X10" s="1096"/>
      <c r="Y10" s="1097"/>
    </row>
    <row r="11" spans="1:28" ht="16.5" customHeight="1" x14ac:dyDescent="0.3">
      <c r="B11" s="1101" t="s">
        <v>41</v>
      </c>
      <c r="C11" s="1083" t="s">
        <v>186</v>
      </c>
      <c r="D11" s="1084"/>
      <c r="E11" s="498" cm="1">
        <f t="array" ref="E11">SUMPRODUCT(('【本】2.地域別の延べ宿泊者数（発地区分）_P12、13'!$P$8:$P$43)*('【本】2.地域別の延べ宿泊者数（発地区分）_P12、13'!$T$8:$T$43=LEFT('【本】1.地域別概要_P10、11'!B11,2))*('【本】2.地域別の延べ宿泊者数（発地区分）_P12、13'!$C$8:$C$43="計"))</f>
        <v>1283405</v>
      </c>
      <c r="F11" s="395"/>
      <c r="G11" s="734" t="s">
        <v>287</v>
      </c>
      <c r="H11" s="1084" t="s">
        <v>272</v>
      </c>
      <c r="I11" s="1084"/>
      <c r="J11" s="735" cm="1">
        <f t="array" ref="J11">SUMPRODUCT(('【本】2.地域別の延べ宿泊者数（発地区分）_P12、13'!$Q$8:$Q$43)*('【本】2.地域別の延べ宿泊者数（発地区分）_P12、13'!$T$8:$T$43=LEFT('【本】1.地域別概要_P10、11'!B11,2))*('【本】2.地域別の延べ宿泊者数（発地区分）_P12、13'!$C$8:$C$43="計"))</f>
        <v>0.54753708154019964</v>
      </c>
      <c r="K11" s="736"/>
      <c r="L11" s="737"/>
      <c r="O11" s="1104" t="s">
        <v>291</v>
      </c>
      <c r="P11" s="1083" t="s">
        <v>186</v>
      </c>
      <c r="Q11" s="1084"/>
      <c r="R11" s="498" cm="1">
        <f t="array" ref="R11">SUMPRODUCT(('【本】2.地域別の延べ宿泊者数（発地区分）_P12、13'!$P$8:$P$43)*('【本】2.地域別の延べ宿泊者数（発地区分）_P12、13'!$T$8:$T$43=LEFT('【本】1.地域別概要_P10、11'!O11,2))*('【本】2.地域別の延べ宿泊者数（発地区分）_P12、13'!$C$8:$C$43="計"))</f>
        <v>213957</v>
      </c>
      <c r="S11" s="395"/>
      <c r="T11" s="734" t="s">
        <v>287</v>
      </c>
      <c r="U11" s="1084" t="s">
        <v>272</v>
      </c>
      <c r="V11" s="1084"/>
      <c r="W11" s="735" cm="1">
        <f t="array" ref="W11">SUMPRODUCT(('【本】2.地域別の延べ宿泊者数（発地区分）_P12、13'!$Q$8:$Q$43)*('【本】2.地域別の延べ宿泊者数（発地区分）_P12、13'!$T$8:$T$43=LEFT('【本】1.地域別概要_P10、11'!O11,2))*('【本】2.地域別の延べ宿泊者数（発地区分）_P12、13'!$C$8:$C$43="計"))</f>
        <v>-3.0249602277105159E-2</v>
      </c>
      <c r="X11" s="736"/>
      <c r="Y11" s="737"/>
    </row>
    <row r="12" spans="1:28" ht="16.5" customHeight="1" x14ac:dyDescent="0.3">
      <c r="B12" s="1102"/>
      <c r="C12" s="1085" t="s">
        <v>288</v>
      </c>
      <c r="D12" s="1086"/>
      <c r="E12" s="738" cm="1">
        <f t="array" ref="E12">SUMPRODUCT(('【本】2.地域別の延べ宿泊者数（発地区分）_P12、13'!$P$8:$P$43)*('【本】2.地域別の延べ宿泊者数（発地区分）_P12、13'!$T$8:$T$43=LEFT('【本】1.地域別概要_P10、11'!B11,2))*('【本】2.地域別の延べ宿泊者数（発地区分）_P12、13'!$C$8:$C$43="日本人"))</f>
        <v>1248906</v>
      </c>
      <c r="F12" s="739"/>
      <c r="G12" s="1" t="s">
        <v>287</v>
      </c>
      <c r="H12" s="1086" t="s">
        <v>272</v>
      </c>
      <c r="I12" s="1086"/>
      <c r="J12" s="740" cm="1">
        <f t="array" ref="J12">SUMPRODUCT(('【本】2.地域別の延べ宿泊者数（発地区分）_P12、13'!$Q$8:$Q$43)*('【本】2.地域別の延べ宿泊者数（発地区分）_P12、13'!$T$8:$T$43=LEFT('【本】1.地域別概要_P10、11'!B11,2))*('【本】2.地域別の延べ宿泊者数（発地区分）_P12、13'!$C$8:$C$43="日本人"))</f>
        <v>0.50678466076696171</v>
      </c>
      <c r="K12" s="211"/>
      <c r="L12" s="741"/>
      <c r="O12" s="1105"/>
      <c r="P12" s="1085" t="s">
        <v>288</v>
      </c>
      <c r="Q12" s="1086"/>
      <c r="R12" s="738" cm="1">
        <f t="array" ref="R12">SUMPRODUCT(('【本】2.地域別の延べ宿泊者数（発地区分）_P12、13'!$P$8:$P$43)*('【本】2.地域別の延べ宿泊者数（発地区分）_P12、13'!$T$8:$T$43=LEFT('【本】1.地域別概要_P10、11'!O11,2))*('【本】2.地域別の延べ宿泊者数（発地区分）_P12、13'!$C$8:$C$43="日本人"))</f>
        <v>213101</v>
      </c>
      <c r="S12" s="739"/>
      <c r="T12" s="1" t="s">
        <v>287</v>
      </c>
      <c r="U12" s="1086" t="s">
        <v>272</v>
      </c>
      <c r="V12" s="1086"/>
      <c r="W12" s="740" cm="1">
        <f t="array" ref="W12">SUMPRODUCT(('【本】2.地域別の延べ宿泊者数（発地区分）_P12、13'!$Q$8:$Q$43)*('【本】2.地域別の延べ宿泊者数（発地区分）_P12、13'!$T$8:$T$43=LEFT('【本】1.地域別概要_P10、11'!O11,2))*('【本】2.地域別の延べ宿泊者数（発地区分）_P12、13'!$C$8:$C$43="日本人"))</f>
        <v>-2.8191879899490568E-2</v>
      </c>
      <c r="X12" s="211"/>
      <c r="Y12" s="741"/>
    </row>
    <row r="13" spans="1:28" ht="16.5" customHeight="1" x14ac:dyDescent="0.3">
      <c r="B13" s="1102"/>
      <c r="C13" s="1085" t="s">
        <v>289</v>
      </c>
      <c r="D13" s="1086"/>
      <c r="E13" s="738" cm="1">
        <f t="array" ref="E13">SUMPRODUCT(('【本】2.地域別の延べ宿泊者数（発地区分）_P12、13'!$P$8:$P$43)*('【本】2.地域別の延べ宿泊者数（発地区分）_P12、13'!$T$8:$T$43=LEFT('【本】1.地域別概要_P10、11'!B11,2))*('【本】2.地域別の延べ宿泊者数（発地区分）_P12、13'!$C$8:$C$43="外国人"))</f>
        <v>34498</v>
      </c>
      <c r="F13" s="739"/>
      <c r="G13" s="1" t="s">
        <v>287</v>
      </c>
      <c r="H13" s="1086" t="s">
        <v>272</v>
      </c>
      <c r="I13" s="1086"/>
      <c r="J13" s="740" cm="1">
        <f t="array" ref="J13">SUMPRODUCT(('【本】2.地域別の延べ宿泊者数（発地区分）_P12、13'!$Q$8:$Q$43)*('【本】2.地域別の延べ宿泊者数（発地区分）_P12、13'!$T$8:$T$43=LEFT('【本】1.地域別概要_P10、11'!B11,2))*('【本】2.地域別の延べ宿泊者数（発地区分）_P12、13'!$C$8:$C$43="外国人"))</f>
        <v>72.871520342612413</v>
      </c>
      <c r="K13" s="211"/>
      <c r="L13" s="741"/>
      <c r="O13" s="1105"/>
      <c r="P13" s="1085" t="s">
        <v>289</v>
      </c>
      <c r="Q13" s="1086"/>
      <c r="R13" s="738" cm="1">
        <f t="array" ref="R13">SUMPRODUCT(('【本】2.地域別の延べ宿泊者数（発地区分）_P12、13'!$P$8:$P$43)*('【本】2.地域別の延べ宿泊者数（発地区分）_P12、13'!$T$8:$T$43=LEFT('【本】1.地域別概要_P10、11'!O11,2))*('【本】2.地域別の延べ宿泊者数（発地区分）_P12、13'!$C$8:$C$43="外国人"))</f>
        <v>856</v>
      </c>
      <c r="S13" s="739"/>
      <c r="T13" s="1" t="s">
        <v>287</v>
      </c>
      <c r="U13" s="1086" t="s">
        <v>272</v>
      </c>
      <c r="V13" s="1086"/>
      <c r="W13" s="740" cm="1">
        <f t="array" ref="W13">SUMPRODUCT(('【本】2.地域別の延べ宿泊者数（発地区分）_P12、13'!$Q$8:$Q$43)*('【本】2.地域別の延べ宿泊者数（発地区分）_P12、13'!$T$8:$T$43=LEFT('【本】1.地域別概要_P10、11'!O11,2))*('【本】2.地域別の延べ宿泊者数（発地区分）_P12、13'!$C$8:$C$43="外国人"))</f>
        <v>-0.36498516320474772</v>
      </c>
      <c r="X13" s="211"/>
      <c r="Y13" s="741"/>
    </row>
    <row r="14" spans="1:28" ht="16.5" customHeight="1" x14ac:dyDescent="0.3">
      <c r="B14" s="1102"/>
      <c r="C14" s="1087" t="s">
        <v>290</v>
      </c>
      <c r="D14" s="1088"/>
      <c r="E14" s="742" cm="1">
        <f t="array" ref="E14">SUMPRODUCT(('【本】2.地域別の延べ入込客数_P34,35'!$P$6:$P$41)*('【本】2.地域別の延べ入込客数_P34,35'!$T$6:$T$41=LEFT('【本】1.地域別概要_P10、11'!B11,2))*('【本】2.地域別の延べ入込客数_P34,35'!$U$6:$U$41=1))</f>
        <v>9092108</v>
      </c>
      <c r="F14" s="743"/>
      <c r="G14" s="744" t="s">
        <v>287</v>
      </c>
      <c r="H14" s="1088" t="s">
        <v>272</v>
      </c>
      <c r="I14" s="1088"/>
      <c r="J14" s="745" cm="1">
        <f t="array" ref="J14">SUMPRODUCT(('【本】2.地域別の延べ入込客数_P34,35'!$P$6:$P$41)*('【本】2.地域別の延べ入込客数_P34,35'!$T$6:$T$41=LEFT('【本】1.地域別概要_P10、11'!B11,2))*('【本】2.地域別の延べ入込客数_P34,35'!$U$6:$U$41=3))</f>
        <v>0.2210637713527499</v>
      </c>
      <c r="K14" s="746"/>
      <c r="L14" s="747"/>
      <c r="O14" s="1105"/>
      <c r="P14" s="1087" t="s">
        <v>290</v>
      </c>
      <c r="Q14" s="1088"/>
      <c r="R14" s="742" cm="1">
        <f t="array" ref="R14">SUMPRODUCT(('【本】2.地域別の延べ入込客数_P34,35'!$P$6:$P$41)*('【本】2.地域別の延べ入込客数_P34,35'!$T$6:$T$41=LEFT('【本】1.地域別概要_P10、11'!O11,2))*('【本】2.地域別の延べ入込客数_P34,35'!$U$6:$U$41=1))</f>
        <v>1294481</v>
      </c>
      <c r="S14" s="743"/>
      <c r="T14" s="744" t="s">
        <v>287</v>
      </c>
      <c r="U14" s="1088" t="s">
        <v>272</v>
      </c>
      <c r="V14" s="1088"/>
      <c r="W14" s="745" cm="1">
        <f t="array" ref="W14">SUMPRODUCT(('【本】2.地域別の延べ入込客数_P34,35'!$P$6:$P$41)*('【本】2.地域別の延べ入込客数_P34,35'!$T$6:$T$41=LEFT('【本】1.地域別概要_P10、11'!O11,2))*('【本】2.地域別の延べ入込客数_P34,35'!$U$6:$U$41=3))</f>
        <v>0.26888753835145129</v>
      </c>
      <c r="X14" s="746"/>
      <c r="Y14" s="747"/>
    </row>
    <row r="15" spans="1:28" ht="13.5" customHeight="1" x14ac:dyDescent="0.3">
      <c r="B15" s="1102"/>
      <c r="C15" s="1089" t="s">
        <v>704</v>
      </c>
      <c r="D15" s="1090"/>
      <c r="E15" s="1090"/>
      <c r="F15" s="1090"/>
      <c r="G15" s="1090"/>
      <c r="H15" s="1090"/>
      <c r="I15" s="1090"/>
      <c r="J15" s="1090"/>
      <c r="K15" s="1090"/>
      <c r="L15" s="1091"/>
      <c r="O15" s="1105"/>
      <c r="P15" s="1089" t="s">
        <v>665</v>
      </c>
      <c r="Q15" s="1090"/>
      <c r="R15" s="1090"/>
      <c r="S15" s="1090"/>
      <c r="T15" s="1090"/>
      <c r="U15" s="1090"/>
      <c r="V15" s="1090"/>
      <c r="W15" s="1090"/>
      <c r="X15" s="1090"/>
      <c r="Y15" s="1091"/>
    </row>
    <row r="16" spans="1:28" ht="13.5" customHeight="1" x14ac:dyDescent="0.3">
      <c r="B16" s="1102"/>
      <c r="C16" s="1092"/>
      <c r="D16" s="1093"/>
      <c r="E16" s="1093"/>
      <c r="F16" s="1093"/>
      <c r="G16" s="1093"/>
      <c r="H16" s="1093"/>
      <c r="I16" s="1093"/>
      <c r="J16" s="1093"/>
      <c r="K16" s="1093"/>
      <c r="L16" s="1094"/>
      <c r="O16" s="1105"/>
      <c r="P16" s="1092"/>
      <c r="Q16" s="1093"/>
      <c r="R16" s="1093"/>
      <c r="S16" s="1093"/>
      <c r="T16" s="1093"/>
      <c r="U16" s="1093"/>
      <c r="V16" s="1093"/>
      <c r="W16" s="1093"/>
      <c r="X16" s="1093"/>
      <c r="Y16" s="1094"/>
    </row>
    <row r="17" spans="2:29" ht="11.25" customHeight="1" x14ac:dyDescent="0.3">
      <c r="B17" s="1103"/>
      <c r="C17" s="1095"/>
      <c r="D17" s="1096"/>
      <c r="E17" s="1096"/>
      <c r="F17" s="1096"/>
      <c r="G17" s="1096"/>
      <c r="H17" s="1096"/>
      <c r="I17" s="1096"/>
      <c r="J17" s="1096"/>
      <c r="K17" s="1096"/>
      <c r="L17" s="1097"/>
      <c r="O17" s="1106"/>
      <c r="P17" s="1095"/>
      <c r="Q17" s="1096"/>
      <c r="R17" s="1096"/>
      <c r="S17" s="1096"/>
      <c r="T17" s="1096"/>
      <c r="U17" s="1096"/>
      <c r="V17" s="1096"/>
      <c r="W17" s="1096"/>
      <c r="X17" s="1096"/>
      <c r="Y17" s="1097"/>
    </row>
    <row r="18" spans="2:29" ht="16.5" customHeight="1" x14ac:dyDescent="0.3">
      <c r="B18" s="1101" t="s">
        <v>42</v>
      </c>
      <c r="C18" s="1083" t="s">
        <v>186</v>
      </c>
      <c r="D18" s="1084"/>
      <c r="E18" s="498" cm="1">
        <f t="array" ref="E18">SUMPRODUCT(('【本】2.地域別の延べ宿泊者数（発地区分）_P12、13'!$P$8:$P$43)*('【本】2.地域別の延べ宿泊者数（発地区分）_P12、13'!$T$8:$T$43=LEFT('【本】1.地域別概要_P10、11'!B18,2))*('【本】2.地域別の延べ宿泊者数（発地区分）_P12、13'!$C$8:$C$43="計"))</f>
        <v>561240</v>
      </c>
      <c r="F18" s="395"/>
      <c r="G18" s="734" t="s">
        <v>287</v>
      </c>
      <c r="H18" s="1084" t="s">
        <v>272</v>
      </c>
      <c r="I18" s="1084"/>
      <c r="J18" s="735" cm="1">
        <f t="array" ref="J18">SUMPRODUCT(('【本】2.地域別の延べ宿泊者数（発地区分）_P12、13'!$Q$8:$Q$43)*('【本】2.地域別の延べ宿泊者数（発地区分）_P12、13'!$T$8:$T$43=LEFT('【本】1.地域別概要_P10、11'!B18,2))*('【本】2.地域別の延べ宿泊者数（発地区分）_P12、13'!$C$8:$C$43="計"))</f>
        <v>0.35469668736060567</v>
      </c>
      <c r="K18" s="736"/>
      <c r="L18" s="737"/>
      <c r="O18" s="1104" t="s">
        <v>292</v>
      </c>
      <c r="P18" s="1083" t="s">
        <v>186</v>
      </c>
      <c r="Q18" s="1084"/>
      <c r="R18" s="498" cm="1">
        <f t="array" ref="R18">SUMPRODUCT(('【本】2.地域別の延べ宿泊者数（発地区分）_P12、13'!$P$8:$P$43)*('【本】2.地域別の延べ宿泊者数（発地区分）_P12、13'!$T$8:$T$43=LEFT('【本】1.地域別概要_P10、11'!O18,2))*('【本】2.地域別の延べ宿泊者数（発地区分）_P12、13'!$C$8:$C$43="計"))</f>
        <v>126782</v>
      </c>
      <c r="S18" s="395"/>
      <c r="T18" s="734" t="s">
        <v>287</v>
      </c>
      <c r="U18" s="1084" t="s">
        <v>272</v>
      </c>
      <c r="V18" s="1084"/>
      <c r="W18" s="735" cm="1">
        <f t="array" ref="W18">SUMPRODUCT(('【本】2.地域別の延べ宿泊者数（発地区分）_P12、13'!$Q$8:$Q$43)*('【本】2.地域別の延べ宿泊者数（発地区分）_P12、13'!$T$8:$T$43=LEFT('【本】1.地域別概要_P10、11'!O18,2))*('【本】2.地域別の延べ宿泊者数（発地区分）_P12、13'!$C$8:$C$43="計"))</f>
        <v>5.7832816355025685E-3</v>
      </c>
      <c r="X18" s="736"/>
      <c r="Y18" s="737"/>
    </row>
    <row r="19" spans="2:29" ht="16.5" customHeight="1" x14ac:dyDescent="0.3">
      <c r="B19" s="1102"/>
      <c r="C19" s="1085" t="s">
        <v>288</v>
      </c>
      <c r="D19" s="1086"/>
      <c r="E19" s="738" cm="1">
        <f t="array" ref="E19">SUMPRODUCT(('【本】2.地域別の延べ宿泊者数（発地区分）_P12、13'!$P$8:$P$43)*('【本】2.地域別の延べ宿泊者数（発地区分）_P12、13'!$T$8:$T$43=LEFT('【本】1.地域別概要_P10、11'!B18,2))*('【本】2.地域別の延べ宿泊者数（発地区分）_P12、13'!$C$8:$C$43="日本人"))</f>
        <v>560415</v>
      </c>
      <c r="F19" s="739"/>
      <c r="G19" s="1" t="s">
        <v>287</v>
      </c>
      <c r="H19" s="1086" t="s">
        <v>272</v>
      </c>
      <c r="I19" s="1086"/>
      <c r="J19" s="740" cm="1">
        <f t="array" ref="J19">SUMPRODUCT(('【本】2.地域別の延べ宿泊者数（発地区分）_P12、13'!$Q$8:$Q$43)*('【本】2.地域別の延べ宿泊者数（発地区分）_P12、13'!$T$8:$T$43=LEFT('【本】1.地域別概要_P10、11'!B18,2))*('【本】2.地域別の延べ宿泊者数（発地区分）_P12、13'!$C$8:$C$43="日本人"))</f>
        <v>0.35598490164291419</v>
      </c>
      <c r="K19" s="211"/>
      <c r="L19" s="741"/>
      <c r="O19" s="1105"/>
      <c r="P19" s="1085" t="s">
        <v>288</v>
      </c>
      <c r="Q19" s="1086"/>
      <c r="R19" s="738" cm="1">
        <f t="array" ref="R19">SUMPRODUCT(('【本】2.地域別の延べ宿泊者数（発地区分）_P12、13'!$P$8:$P$43)*('【本】2.地域別の延べ宿泊者数（発地区分）_P12、13'!$T$8:$T$43=LEFT('【本】1.地域別概要_P10、11'!O18,2))*('【本】2.地域別の延べ宿泊者数（発地区分）_P12、13'!$C$8:$C$43="日本人"))</f>
        <v>126572</v>
      </c>
      <c r="S19" s="739"/>
      <c r="T19" s="1" t="s">
        <v>287</v>
      </c>
      <c r="U19" s="1086" t="s">
        <v>272</v>
      </c>
      <c r="V19" s="1086"/>
      <c r="W19" s="740" cm="1">
        <f t="array" ref="W19">SUMPRODUCT(('【本】2.地域別の延べ宿泊者数（発地区分）_P12、13'!$Q$8:$Q$43)*('【本】2.地域別の延べ宿泊者数（発地区分）_P12、13'!$T$8:$T$43=LEFT('【本】1.地域別概要_P10、11'!O18,2))*('【本】2.地域別の延べ宿泊者数（発地区分）_P12、13'!$C$8:$C$43="日本人"))</f>
        <v>7.9555318420361232E-3</v>
      </c>
      <c r="X19" s="211"/>
      <c r="Y19" s="741"/>
      <c r="AC19" s="418"/>
    </row>
    <row r="20" spans="2:29" ht="16.5" customHeight="1" x14ac:dyDescent="0.3">
      <c r="B20" s="1102"/>
      <c r="C20" s="1085" t="s">
        <v>289</v>
      </c>
      <c r="D20" s="1086"/>
      <c r="E20" s="738" cm="1">
        <f t="array" ref="E20">SUMPRODUCT(('【本】2.地域別の延べ宿泊者数（発地区分）_P12、13'!$P$8:$P$43)*('【本】2.地域別の延べ宿泊者数（発地区分）_P12、13'!$T$8:$T$43=LEFT('【本】1.地域別概要_P10、11'!B18,2))*('【本】2.地域別の延べ宿泊者数（発地区分）_P12、13'!$C$8:$C$43="外国人"))</f>
        <v>825</v>
      </c>
      <c r="F20" s="739"/>
      <c r="G20" s="1" t="s">
        <v>287</v>
      </c>
      <c r="H20" s="1086" t="s">
        <v>272</v>
      </c>
      <c r="I20" s="1086"/>
      <c r="J20" s="740" cm="1">
        <f t="array" ref="J20">SUMPRODUCT(('【本】2.地域別の延べ宿泊者数（発地区分）_P12、13'!$Q$8:$Q$43)*('【本】2.地域別の延べ宿泊者数（発地区分）_P12、13'!$T$8:$T$43=LEFT('【本】1.地域別概要_P10、11'!B18,2))*('【本】2.地域別の延べ宿泊者数（発地区分）_P12、13'!$C$8:$C$43="外国人"))</f>
        <v>-0.17664670658682635</v>
      </c>
      <c r="K20" s="211"/>
      <c r="L20" s="741"/>
      <c r="O20" s="1105"/>
      <c r="P20" s="1085" t="s">
        <v>289</v>
      </c>
      <c r="Q20" s="1086"/>
      <c r="R20" s="738" cm="1">
        <f t="array" ref="R20">SUMPRODUCT(('【本】2.地域別の延べ宿泊者数（発地区分）_P12、13'!$P$8:$P$43)*('【本】2.地域別の延べ宿泊者数（発地区分）_P12、13'!$T$8:$T$43=LEFT('【本】1.地域別概要_P10、11'!O18,2))*('【本】2.地域別の延べ宿泊者数（発地区分）_P12、13'!$C$8:$C$43="外国人"))</f>
        <v>210</v>
      </c>
      <c r="S20" s="739"/>
      <c r="T20" s="1" t="s">
        <v>287</v>
      </c>
      <c r="U20" s="1086" t="s">
        <v>272</v>
      </c>
      <c r="V20" s="1086"/>
      <c r="W20" s="740" cm="1">
        <f t="array" ref="W20">SUMPRODUCT(('【本】2.地域別の延べ宿泊者数（発地区分）_P12、13'!$Q$8:$Q$43)*('【本】2.地域別の延べ宿泊者数（発地区分）_P12、13'!$T$8:$T$43=LEFT('【本】1.地域別概要_P10、11'!O18,2))*('【本】2.地域別の延べ宿泊者数（発地区分）_P12、13'!$C$8:$C$43="外国人"))</f>
        <v>-0.5625</v>
      </c>
      <c r="X20" s="211"/>
      <c r="Y20" s="741"/>
      <c r="AC20" s="3"/>
    </row>
    <row r="21" spans="2:29" ht="16.5" customHeight="1" x14ac:dyDescent="0.3">
      <c r="B21" s="1102"/>
      <c r="C21" s="1087" t="s">
        <v>290</v>
      </c>
      <c r="D21" s="1088"/>
      <c r="E21" s="742" cm="1">
        <f t="array" ref="E21">SUMPRODUCT(('【本】2.地域別の延べ入込客数_P34,35'!$P$6:$P$41)*('【本】2.地域別の延べ入込客数_P34,35'!$T$6:$T$41=LEFT('【本】1.地域別概要_P10、11'!B18,2))*('【本】2.地域別の延べ入込客数_P34,35'!$U$6:$U$41=1))</f>
        <v>2875614</v>
      </c>
      <c r="F21" s="743"/>
      <c r="G21" s="744" t="s">
        <v>287</v>
      </c>
      <c r="H21" s="1088" t="s">
        <v>272</v>
      </c>
      <c r="I21" s="1088"/>
      <c r="J21" s="745" cm="1">
        <f t="array" ref="J21">SUMPRODUCT(('【本】2.地域別の延べ入込客数_P34,35'!$P$6:$P$41)*('【本】2.地域別の延べ入込客数_P34,35'!$T$6:$T$41=LEFT('【本】1.地域別概要_P10、11'!B18,2))*('【本】2.地域別の延べ入込客数_P34,35'!$U$6:$U$41=3))</f>
        <v>0.16928815924622032</v>
      </c>
      <c r="K21" s="746"/>
      <c r="L21" s="747"/>
      <c r="O21" s="1105"/>
      <c r="P21" s="1087" t="s">
        <v>290</v>
      </c>
      <c r="Q21" s="1088"/>
      <c r="R21" s="742" cm="1">
        <f t="array" ref="R21">SUMPRODUCT(('【本】2.地域別の延べ入込客数_P34,35'!$P$6:$P$41)*('【本】2.地域別の延べ入込客数_P34,35'!$T$6:$T$41=LEFT('【本】1.地域別概要_P10、11'!O18,2))*('【本】2.地域別の延べ入込客数_P34,35'!$U$6:$U$41=1))</f>
        <v>1386267</v>
      </c>
      <c r="S21" s="743"/>
      <c r="T21" s="744" t="s">
        <v>287</v>
      </c>
      <c r="U21" s="1088" t="s">
        <v>272</v>
      </c>
      <c r="V21" s="1088"/>
      <c r="W21" s="745" cm="1">
        <f t="array" ref="W21">SUMPRODUCT(('【本】2.地域別の延べ入込客数_P34,35'!$P$6:$P$41)*('【本】2.地域別の延べ入込客数_P34,35'!$T$6:$T$41=LEFT('【本】1.地域別概要_P10、11'!O18,2))*('【本】2.地域別の延べ入込客数_P34,35'!$U$6:$U$41=3))</f>
        <v>0.32664492383309307</v>
      </c>
      <c r="X21" s="746"/>
      <c r="Y21" s="747"/>
    </row>
    <row r="22" spans="2:29" ht="13.5" customHeight="1" x14ac:dyDescent="0.3">
      <c r="B22" s="1102"/>
      <c r="C22" s="1089" t="s">
        <v>721</v>
      </c>
      <c r="D22" s="1090"/>
      <c r="E22" s="1090"/>
      <c r="F22" s="1090"/>
      <c r="G22" s="1090"/>
      <c r="H22" s="1090"/>
      <c r="I22" s="1090"/>
      <c r="J22" s="1090"/>
      <c r="K22" s="1090"/>
      <c r="L22" s="1091"/>
      <c r="O22" s="1105"/>
      <c r="P22" s="1089" t="s">
        <v>808</v>
      </c>
      <c r="Q22" s="1090"/>
      <c r="R22" s="1090"/>
      <c r="S22" s="1090"/>
      <c r="T22" s="1090"/>
      <c r="U22" s="1090"/>
      <c r="V22" s="1090"/>
      <c r="W22" s="1090"/>
      <c r="X22" s="1090"/>
      <c r="Y22" s="1091"/>
    </row>
    <row r="23" spans="2:29" ht="13.5" customHeight="1" x14ac:dyDescent="0.3">
      <c r="B23" s="1102"/>
      <c r="C23" s="1092"/>
      <c r="D23" s="1093"/>
      <c r="E23" s="1093"/>
      <c r="F23" s="1093"/>
      <c r="G23" s="1093"/>
      <c r="H23" s="1093"/>
      <c r="I23" s="1093"/>
      <c r="J23" s="1093"/>
      <c r="K23" s="1093"/>
      <c r="L23" s="1094"/>
      <c r="O23" s="1105"/>
      <c r="P23" s="1092"/>
      <c r="Q23" s="1093"/>
      <c r="R23" s="1093"/>
      <c r="S23" s="1093"/>
      <c r="T23" s="1093"/>
      <c r="U23" s="1093"/>
      <c r="V23" s="1093"/>
      <c r="W23" s="1093"/>
      <c r="X23" s="1093"/>
      <c r="Y23" s="1094"/>
    </row>
    <row r="24" spans="2:29" ht="11.25" customHeight="1" x14ac:dyDescent="0.3">
      <c r="B24" s="1103"/>
      <c r="C24" s="1095"/>
      <c r="D24" s="1096"/>
      <c r="E24" s="1096"/>
      <c r="F24" s="1096"/>
      <c r="G24" s="1096"/>
      <c r="H24" s="1096"/>
      <c r="I24" s="1096"/>
      <c r="J24" s="1096"/>
      <c r="K24" s="1096"/>
      <c r="L24" s="1097"/>
      <c r="O24" s="1106"/>
      <c r="P24" s="1095"/>
      <c r="Q24" s="1096"/>
      <c r="R24" s="1096"/>
      <c r="S24" s="1096"/>
      <c r="T24" s="1096"/>
      <c r="U24" s="1096"/>
      <c r="V24" s="1096"/>
      <c r="W24" s="1096"/>
      <c r="X24" s="1096"/>
      <c r="Y24" s="1097"/>
    </row>
    <row r="25" spans="2:29" ht="16.5" customHeight="1" x14ac:dyDescent="0.3">
      <c r="B25" s="1101" t="s">
        <v>43</v>
      </c>
      <c r="C25" s="1083" t="s">
        <v>186</v>
      </c>
      <c r="D25" s="1084"/>
      <c r="E25" s="498" cm="1">
        <f t="array" ref="E25">SUMPRODUCT(('【本】2.地域別の延べ宿泊者数（発地区分）_P12、13'!$P$8:$P$43)*('【本】2.地域別の延べ宿泊者数（発地区分）_P12、13'!$T$8:$T$43=LEFT('【本】1.地域別概要_P10、11'!B25,2))*('【本】2.地域別の延べ宿泊者数（発地区分）_P12、13'!$C$8:$C$43="計"))</f>
        <v>208052</v>
      </c>
      <c r="F25" s="395"/>
      <c r="G25" s="734" t="s">
        <v>287</v>
      </c>
      <c r="H25" s="1084" t="s">
        <v>272</v>
      </c>
      <c r="I25" s="1084"/>
      <c r="J25" s="735" cm="1">
        <f t="array" ref="J25">SUMPRODUCT(('【本】2.地域別の延べ宿泊者数（発地区分）_P12、13'!$Q$8:$Q$43)*('【本】2.地域別の延べ宿泊者数（発地区分）_P12、13'!$T$8:$T$43=LEFT('【本】1.地域別概要_P10、11'!B25,2))*('【本】2.地域別の延べ宿泊者数（発地区分）_P12、13'!$C$8:$C$43="計"))</f>
        <v>0.31188599533387973</v>
      </c>
      <c r="K25" s="736"/>
      <c r="L25" s="737"/>
      <c r="O25" s="1101" t="s">
        <v>52</v>
      </c>
      <c r="P25" s="1083" t="s">
        <v>186</v>
      </c>
      <c r="Q25" s="1084"/>
      <c r="R25" s="498" cm="1">
        <f t="array" ref="R25">SUMPRODUCT(('【本】2.地域別の延べ宿泊者数（発地区分）_P12、13'!$P$8:$P$43)*('【本】2.地域別の延べ宿泊者数（発地区分）_P12、13'!$T$8:$T$43=LEFT('【本】1.地域別概要_P10、11'!O25,2))*('【本】2.地域別の延べ宿泊者数（発地区分）_P12、13'!$C$8:$C$43="計"))</f>
        <v>84498</v>
      </c>
      <c r="S25" s="395"/>
      <c r="T25" s="734" t="s">
        <v>287</v>
      </c>
      <c r="U25" s="1084" t="s">
        <v>272</v>
      </c>
      <c r="V25" s="1084"/>
      <c r="W25" s="735" cm="1">
        <f t="array" ref="W25">SUMPRODUCT(('【本】2.地域別の延べ宿泊者数（発地区分）_P12、13'!$Q$8:$Q$43)*('【本】2.地域別の延べ宿泊者数（発地区分）_P12、13'!$T$8:$T$43=LEFT('【本】1.地域別概要_P10、11'!O25,2))*('【本】2.地域別の延べ宿泊者数（発地区分）_P12、13'!$C$8:$C$43="計"))</f>
        <v>0.28058317167798252</v>
      </c>
      <c r="X25" s="736"/>
      <c r="Y25" s="737"/>
    </row>
    <row r="26" spans="2:29" ht="16.5" customHeight="1" x14ac:dyDescent="0.3">
      <c r="B26" s="1102"/>
      <c r="C26" s="1085" t="s">
        <v>288</v>
      </c>
      <c r="D26" s="1086"/>
      <c r="E26" s="738" cm="1">
        <f t="array" ref="E26">SUMPRODUCT(('【本】2.地域別の延べ宿泊者数（発地区分）_P12、13'!$P$8:$P$43)*('【本】2.地域別の延べ宿泊者数（発地区分）_P12、13'!$T$8:$T$43=LEFT('【本】1.地域別概要_P10、11'!B25,2))*('【本】2.地域別の延べ宿泊者数（発地区分）_P12、13'!$C$8:$C$43="日本人"))</f>
        <v>205409</v>
      </c>
      <c r="F26" s="739"/>
      <c r="G26" s="1" t="s">
        <v>287</v>
      </c>
      <c r="H26" s="1086" t="s">
        <v>272</v>
      </c>
      <c r="I26" s="1086"/>
      <c r="J26" s="740" cm="1">
        <f t="array" ref="J26">SUMPRODUCT(('【本】2.地域別の延べ宿泊者数（発地区分）_P12、13'!$Q$8:$Q$43)*('【本】2.地域別の延べ宿泊者数（発地区分）_P12、13'!$T$8:$T$43=LEFT('【本】1.地域別概要_P10、11'!B25,2))*('【本】2.地域別の延べ宿泊者数（発地区分）_P12、13'!$C$8:$C$43="日本人"))</f>
        <v>0.30110278515008893</v>
      </c>
      <c r="K26" s="211"/>
      <c r="L26" s="741"/>
      <c r="O26" s="1102"/>
      <c r="P26" s="1085" t="s">
        <v>288</v>
      </c>
      <c r="Q26" s="1086"/>
      <c r="R26" s="738" cm="1">
        <f t="array" ref="R26">SUMPRODUCT(('【本】2.地域別の延べ宿泊者数（発地区分）_P12、13'!$P$8:$P$43)*('【本】2.地域別の延べ宿泊者数（発地区分）_P12、13'!$T$8:$T$43=LEFT('【本】1.地域別概要_P10、11'!O25,2))*('【本】2.地域別の延べ宿泊者数（発地区分）_P12、13'!$C$8:$C$43="日本人"))</f>
        <v>84138</v>
      </c>
      <c r="S26" s="739"/>
      <c r="T26" s="1" t="s">
        <v>287</v>
      </c>
      <c r="U26" s="1086" t="s">
        <v>272</v>
      </c>
      <c r="V26" s="1086"/>
      <c r="W26" s="740" cm="1">
        <f t="array" ref="W26">SUMPRODUCT(('【本】2.地域別の延べ宿泊者数（発地区分）_P12、13'!$Q$8:$Q$43)*('【本】2.地域別の延べ宿泊者数（発地区分）_P12、13'!$T$8:$T$43=LEFT('【本】1.地域別概要_P10、11'!O25,2))*('【本】2.地域別の延べ宿泊者数（発地区分）_P12、13'!$C$8:$C$43="日本人"))</f>
        <v>0.28396154433084075</v>
      </c>
      <c r="X26" s="211"/>
      <c r="Y26" s="741"/>
    </row>
    <row r="27" spans="2:29" ht="16.5" customHeight="1" x14ac:dyDescent="0.3">
      <c r="B27" s="1102"/>
      <c r="C27" s="1085" t="s">
        <v>289</v>
      </c>
      <c r="D27" s="1086"/>
      <c r="E27" s="738" cm="1">
        <f t="array" ref="E27">SUMPRODUCT(('【本】2.地域別の延べ宿泊者数（発地区分）_P12、13'!$P$8:$P$43)*('【本】2.地域別の延べ宿泊者数（発地区分）_P12、13'!$T$8:$T$43=LEFT('【本】1.地域別概要_P10、11'!B25,2))*('【本】2.地域別の延べ宿泊者数（発地区分）_P12、13'!$C$8:$C$43="外国人"))</f>
        <v>2643</v>
      </c>
      <c r="F27" s="739"/>
      <c r="G27" s="1" t="s">
        <v>287</v>
      </c>
      <c r="H27" s="1086" t="s">
        <v>272</v>
      </c>
      <c r="I27" s="1086"/>
      <c r="J27" s="740" cm="1">
        <f t="array" ref="J27">SUMPRODUCT(('【本】2.地域別の延べ宿泊者数（発地区分）_P12、13'!$Q$8:$Q$43)*('【本】2.地域別の延べ宿泊者数（発地区分）_P12、13'!$T$8:$T$43=LEFT('【本】1.地域別概要_P10、11'!B25,2))*('【本】2.地域別の延べ宿泊者数（発地区分）_P12、13'!$C$8:$C$43="外国人"))</f>
        <v>2.681058495821727</v>
      </c>
      <c r="K27" s="211"/>
      <c r="L27" s="741"/>
      <c r="O27" s="1102"/>
      <c r="P27" s="1085" t="s">
        <v>289</v>
      </c>
      <c r="Q27" s="1086"/>
      <c r="R27" s="738" cm="1">
        <f t="array" ref="R27">SUMPRODUCT(('【本】2.地域別の延べ宿泊者数（発地区分）_P12、13'!$P$8:$P$43)*('【本】2.地域別の延べ宿泊者数（発地区分）_P12、13'!$T$8:$T$43=LEFT('【本】1.地域別概要_P10、11'!O25,2))*('【本】2.地域別の延べ宿泊者数（発地区分）_P12、13'!$C$8:$C$43="外国人"))</f>
        <v>361</v>
      </c>
      <c r="S27" s="739"/>
      <c r="T27" s="1" t="s">
        <v>287</v>
      </c>
      <c r="U27" s="1086" t="s">
        <v>272</v>
      </c>
      <c r="V27" s="1086"/>
      <c r="W27" s="740" cm="1">
        <f t="array" ref="W27">SUMPRODUCT(('【本】2.地域別の延べ宿泊者数（発地区分）_P12、13'!$Q$8:$Q$43)*('【本】2.地域別の延べ宿泊者数（発地区分）_P12、13'!$T$8:$T$43=LEFT('【本】1.地域別概要_P10、11'!O25,2))*('【本】2.地域別の延べ宿泊者数（発地区分）_P12、13'!$C$8:$C$43="外国人"))</f>
        <v>-0.20484581497797361</v>
      </c>
      <c r="X27" s="211"/>
      <c r="Y27" s="741"/>
    </row>
    <row r="28" spans="2:29" ht="16.5" customHeight="1" x14ac:dyDescent="0.3">
      <c r="B28" s="1102"/>
      <c r="C28" s="1087" t="s">
        <v>290</v>
      </c>
      <c r="D28" s="1088"/>
      <c r="E28" s="742" cm="1">
        <f t="array" ref="E28">SUMPRODUCT(('【本】2.地域別の延べ入込客数_P34,35'!$P$6:$P$41)*('【本】2.地域別の延べ入込客数_P34,35'!$T$6:$T$41=LEFT('【本】1.地域別概要_P10、11'!B25,2))*('【本】2.地域別の延べ入込客数_P34,35'!$U$6:$U$41=1))</f>
        <v>2420728</v>
      </c>
      <c r="F28" s="743"/>
      <c r="G28" s="744" t="s">
        <v>287</v>
      </c>
      <c r="H28" s="1088" t="s">
        <v>272</v>
      </c>
      <c r="I28" s="1088"/>
      <c r="J28" s="745" cm="1">
        <f t="array" ref="J28">SUMPRODUCT(('【本】2.地域別の延べ入込客数_P34,35'!$P$6:$P$41)*('【本】2.地域別の延べ入込客数_P34,35'!$T$6:$T$41=LEFT('【本】1.地域別概要_P10、11'!B25,2))*('【本】2.地域別の延べ入込客数_P34,35'!$U$6:$U$41=3))</f>
        <v>-2.4641744221934436E-2</v>
      </c>
      <c r="K28" s="746"/>
      <c r="L28" s="747"/>
      <c r="O28" s="1102"/>
      <c r="P28" s="1087" t="s">
        <v>290</v>
      </c>
      <c r="Q28" s="1088"/>
      <c r="R28" s="742" cm="1">
        <f t="array" ref="R28">SUMPRODUCT(('【本】2.地域別の延べ入込客数_P34,35'!$P$6:$P$41)*('【本】2.地域別の延べ入込客数_P34,35'!$T$6:$T$41=LEFT('【本】1.地域別概要_P10、11'!O25,2))*('【本】2.地域別の延べ入込客数_P34,35'!$U$6:$U$41=1))</f>
        <v>2762403</v>
      </c>
      <c r="S28" s="743"/>
      <c r="T28" s="744" t="s">
        <v>287</v>
      </c>
      <c r="U28" s="1088" t="s">
        <v>272</v>
      </c>
      <c r="V28" s="1088"/>
      <c r="W28" s="745" cm="1">
        <f t="array" ref="W28">SUMPRODUCT(('【本】2.地域別の延べ入込客数_P34,35'!$P$6:$P$41)*('【本】2.地域別の延べ入込客数_P34,35'!$T$6:$T$41=LEFT('【本】1.地域別概要_P10、11'!O25,2))*('【本】2.地域別の延べ入込客数_P34,35'!$U$6:$U$41=3))</f>
        <v>8.5672277775223238E-2</v>
      </c>
      <c r="X28" s="746"/>
      <c r="Y28" s="747"/>
    </row>
    <row r="29" spans="2:29" ht="13.5" customHeight="1" x14ac:dyDescent="0.3">
      <c r="B29" s="1102"/>
      <c r="C29" s="1089" t="s">
        <v>807</v>
      </c>
      <c r="D29" s="1090"/>
      <c r="E29" s="1090"/>
      <c r="F29" s="1090"/>
      <c r="G29" s="1090"/>
      <c r="H29" s="1090"/>
      <c r="I29" s="1090"/>
      <c r="J29" s="1090"/>
      <c r="K29" s="1090"/>
      <c r="L29" s="1091"/>
      <c r="O29" s="1102"/>
      <c r="P29" s="1089" t="s">
        <v>809</v>
      </c>
      <c r="Q29" s="1090"/>
      <c r="R29" s="1090"/>
      <c r="S29" s="1090"/>
      <c r="T29" s="1090"/>
      <c r="U29" s="1090"/>
      <c r="V29" s="1090"/>
      <c r="W29" s="1090"/>
      <c r="X29" s="1090"/>
      <c r="Y29" s="1091"/>
    </row>
    <row r="30" spans="2:29" ht="13.5" customHeight="1" x14ac:dyDescent="0.3">
      <c r="B30" s="1102"/>
      <c r="C30" s="1092"/>
      <c r="D30" s="1093"/>
      <c r="E30" s="1093"/>
      <c r="F30" s="1093"/>
      <c r="G30" s="1093"/>
      <c r="H30" s="1093"/>
      <c r="I30" s="1093"/>
      <c r="J30" s="1093"/>
      <c r="K30" s="1093"/>
      <c r="L30" s="1094"/>
      <c r="O30" s="1102"/>
      <c r="P30" s="1092"/>
      <c r="Q30" s="1093"/>
      <c r="R30" s="1093"/>
      <c r="S30" s="1093"/>
      <c r="T30" s="1093"/>
      <c r="U30" s="1093"/>
      <c r="V30" s="1093"/>
      <c r="W30" s="1093"/>
      <c r="X30" s="1093"/>
      <c r="Y30" s="1094"/>
    </row>
    <row r="31" spans="2:29" ht="11.25" customHeight="1" x14ac:dyDescent="0.3">
      <c r="B31" s="1103"/>
      <c r="C31" s="1095"/>
      <c r="D31" s="1096"/>
      <c r="E31" s="1096"/>
      <c r="F31" s="1096"/>
      <c r="G31" s="1096"/>
      <c r="H31" s="1096"/>
      <c r="I31" s="1096"/>
      <c r="J31" s="1096"/>
      <c r="K31" s="1096"/>
      <c r="L31" s="1097"/>
      <c r="O31" s="1103"/>
      <c r="P31" s="1095"/>
      <c r="Q31" s="1096"/>
      <c r="R31" s="1096"/>
      <c r="S31" s="1096"/>
      <c r="T31" s="1096"/>
      <c r="U31" s="1096"/>
      <c r="V31" s="1096"/>
      <c r="W31" s="1096"/>
      <c r="X31" s="1096"/>
      <c r="Y31" s="1097"/>
    </row>
    <row r="32" spans="2:29" ht="16.5" customHeight="1" x14ac:dyDescent="0.3">
      <c r="B32" s="1104" t="s">
        <v>293</v>
      </c>
      <c r="C32" s="1083" t="s">
        <v>186</v>
      </c>
      <c r="D32" s="1084"/>
      <c r="E32" s="498" cm="1">
        <f t="array" ref="E32">SUMPRODUCT(('【本】2.地域別の延べ宿泊者数（発地区分）_P12、13'!$P$8:$P$43)*('【本】2.地域別の延べ宿泊者数（発地区分）_P12、13'!$T$8:$T$43=LEFT('【本】1.地域別概要_P10、11'!B32,2))*('【本】2.地域別の延べ宿泊者数（発地区分）_P12、13'!$C$8:$C$43="計"))</f>
        <v>337014</v>
      </c>
      <c r="F32" s="395"/>
      <c r="G32" s="734" t="s">
        <v>287</v>
      </c>
      <c r="H32" s="1084" t="s">
        <v>272</v>
      </c>
      <c r="I32" s="1084"/>
      <c r="J32" s="735" cm="1">
        <f t="array" ref="J32">SUMPRODUCT(('【本】2.地域別の延べ宿泊者数（発地区分）_P12、13'!$Q$8:$Q$43)*('【本】2.地域別の延べ宿泊者数（発地区分）_P12、13'!$T$8:$T$43=LEFT('【本】1.地域別概要_P10、11'!B32,2))*('【本】2.地域別の延べ宿泊者数（発地区分）_P12、13'!$C$8:$C$43="計"))</f>
        <v>0.32457915898612977</v>
      </c>
      <c r="K32" s="736"/>
      <c r="L32" s="737"/>
      <c r="O32" s="1101" t="s">
        <v>54</v>
      </c>
      <c r="P32" s="1083" t="s">
        <v>186</v>
      </c>
      <c r="Q32" s="1084"/>
      <c r="R32" s="498" cm="1">
        <f t="array" ref="R32">SUMPRODUCT(('【本】2.地域別の延べ宿泊者数（発地区分）_P12、13'!$P$8:$P$43)*('【本】2.地域別の延べ宿泊者数（発地区分）_P12、13'!$T$8:$T$43=LEFT('【本】1.地域別概要_P10、11'!O32,2))*('【本】2.地域別の延べ宿泊者数（発地区分）_P12、13'!$C$8:$C$43="計"))</f>
        <v>95217</v>
      </c>
      <c r="S32" s="395"/>
      <c r="T32" s="734" t="s">
        <v>287</v>
      </c>
      <c r="U32" s="1084" t="s">
        <v>272</v>
      </c>
      <c r="V32" s="1084"/>
      <c r="W32" s="735" cm="1">
        <f t="array" ref="W32">SUMPRODUCT(('【本】2.地域別の延べ宿泊者数（発地区分）_P12、13'!$Q$8:$Q$43)*('【本】2.地域別の延べ宿泊者数（発地区分）_P12、13'!$T$8:$T$43=LEFT('【本】1.地域別概要_P10、11'!O32,2))*('【本】2.地域別の延べ宿泊者数（発地区分）_P12、13'!$C$8:$C$43="計"))</f>
        <v>0.49168128838200276</v>
      </c>
      <c r="X32" s="736"/>
      <c r="Y32" s="737"/>
    </row>
    <row r="33" spans="2:25" ht="16.5" customHeight="1" x14ac:dyDescent="0.3">
      <c r="B33" s="1105"/>
      <c r="C33" s="1085" t="s">
        <v>288</v>
      </c>
      <c r="D33" s="1086"/>
      <c r="E33" s="738" cm="1">
        <f t="array" ref="E33">SUMPRODUCT(('【本】2.地域別の延べ宿泊者数（発地区分）_P12、13'!$P$8:$P$43)*('【本】2.地域別の延べ宿泊者数（発地区分）_P12、13'!$T$8:$T$43=LEFT('【本】1.地域別概要_P10、11'!B32,2))*('【本】2.地域別の延べ宿泊者数（発地区分）_P12、13'!$C$8:$C$43="日本人"))</f>
        <v>331704</v>
      </c>
      <c r="F33" s="739"/>
      <c r="G33" s="1" t="s">
        <v>287</v>
      </c>
      <c r="H33" s="1086" t="s">
        <v>272</v>
      </c>
      <c r="I33" s="1086"/>
      <c r="J33" s="740" cm="1">
        <f t="array" ref="J33">SUMPRODUCT(('【本】2.地域別の延べ宿泊者数（発地区分）_P12、13'!$Q$8:$Q$43)*('【本】2.地域別の延べ宿泊者数（発地区分）_P12、13'!$T$8:$T$43=LEFT('【本】1.地域別概要_P10、11'!B32,2))*('【本】2.地域別の延べ宿泊者数（発地区分）_P12、13'!$C$8:$C$43="日本人"))</f>
        <v>0.30640473246004429</v>
      </c>
      <c r="K33" s="211"/>
      <c r="L33" s="741"/>
      <c r="O33" s="1102"/>
      <c r="P33" s="1085" t="s">
        <v>288</v>
      </c>
      <c r="Q33" s="1086"/>
      <c r="R33" s="738" cm="1">
        <f t="array" ref="R33">SUMPRODUCT(('【本】2.地域別の延べ宿泊者数（発地区分）_P12、13'!$P$8:$P$43)*('【本】2.地域別の延べ宿泊者数（発地区分）_P12、13'!$T$8:$T$43=LEFT('【本】1.地域別概要_P10、11'!O32,2))*('【本】2.地域別の延べ宿泊者数（発地区分）_P12、13'!$C$8:$C$43="日本人"))</f>
        <v>94871</v>
      </c>
      <c r="S33" s="739"/>
      <c r="T33" s="1" t="s">
        <v>287</v>
      </c>
      <c r="U33" s="1086" t="s">
        <v>272</v>
      </c>
      <c r="V33" s="1086"/>
      <c r="W33" s="740" cm="1">
        <f t="array" ref="W33">SUMPRODUCT(('【本】2.地域別の延べ宿泊者数（発地区分）_P12、13'!$Q$8:$Q$43)*('【本】2.地域別の延べ宿泊者数（発地区分）_P12、13'!$T$8:$T$43=LEFT('【本】1.地域別概要_P10、11'!O32,2))*('【本】2.地域別の延べ宿泊者数（発地区分）_P12、13'!$C$8:$C$43="日本人"))</f>
        <v>0.49306746824884717</v>
      </c>
      <c r="X33" s="211"/>
      <c r="Y33" s="741"/>
    </row>
    <row r="34" spans="2:25" ht="16.5" customHeight="1" x14ac:dyDescent="0.3">
      <c r="B34" s="1105"/>
      <c r="C34" s="1085" t="s">
        <v>289</v>
      </c>
      <c r="D34" s="1086"/>
      <c r="E34" s="738" cm="1">
        <f t="array" ref="E34">SUMPRODUCT(('【本】2.地域別の延べ宿泊者数（発地区分）_P12、13'!$P$8:$P$43)*('【本】2.地域別の延べ宿泊者数（発地区分）_P12、13'!$T$8:$T$43=LEFT('【本】1.地域別概要_P10、11'!B32,2))*('【本】2.地域別の延べ宿泊者数（発地区分）_P12、13'!$C$8:$C$43="外国人"))</f>
        <v>5310</v>
      </c>
      <c r="F34" s="739"/>
      <c r="G34" s="1" t="s">
        <v>287</v>
      </c>
      <c r="H34" s="1086" t="s">
        <v>272</v>
      </c>
      <c r="I34" s="1086"/>
      <c r="J34" s="740" cm="1">
        <f t="array" ref="J34">SUMPRODUCT(('【本】2.地域別の延べ宿泊者数（発地区分）_P12、13'!$Q$8:$Q$43)*('【本】2.地域別の延べ宿泊者数（発地区分）_P12、13'!$T$8:$T$43=LEFT('【本】1.地域別概要_P10、11'!B32,2))*('【本】2.地域別の延べ宿泊者数（発地区分）_P12、13'!$C$8:$C$43="外国人"))</f>
        <v>9.1142857142857139</v>
      </c>
      <c r="K34" s="211"/>
      <c r="L34" s="741"/>
      <c r="O34" s="1102"/>
      <c r="P34" s="1085" t="s">
        <v>289</v>
      </c>
      <c r="Q34" s="1086"/>
      <c r="R34" s="738" cm="1">
        <f t="array" ref="R34">SUMPRODUCT(('【本】2.地域別の延べ宿泊者数（発地区分）_P12、13'!$P$8:$P$43)*('【本】2.地域別の延べ宿泊者数（発地区分）_P12、13'!$T$8:$T$43=LEFT('【本】1.地域別概要_P10、11'!O32,2))*('【本】2.地域別の延べ宿泊者数（発地区分）_P12、13'!$C$8:$C$43="外国人"))</f>
        <v>347</v>
      </c>
      <c r="S34" s="739"/>
      <c r="T34" s="1" t="s">
        <v>287</v>
      </c>
      <c r="U34" s="1086" t="s">
        <v>272</v>
      </c>
      <c r="V34" s="1086"/>
      <c r="W34" s="740" cm="1">
        <f t="array" ref="W34">SUMPRODUCT(('【本】2.地域別の延べ宿泊者数（発地区分）_P12、13'!$Q$8:$Q$43)*('【本】2.地域別の延べ宿泊者数（発地区分）_P12、13'!$T$8:$T$43=LEFT('【本】1.地域別概要_P10、11'!O32,2))*('【本】2.地域別の延べ宿泊者数（発地区分）_P12、13'!$C$8:$C$43="外国人"))</f>
        <v>0.19655172413793109</v>
      </c>
      <c r="X34" s="211"/>
      <c r="Y34" s="741"/>
    </row>
    <row r="35" spans="2:25" ht="16.5" customHeight="1" x14ac:dyDescent="0.3">
      <c r="B35" s="1105"/>
      <c r="C35" s="1087" t="s">
        <v>290</v>
      </c>
      <c r="D35" s="1088"/>
      <c r="E35" s="742" cm="1">
        <f t="array" ref="E35">SUMPRODUCT(('【本】2.地域別の延べ入込客数_P34,35'!$P$6:$P$41)*('【本】2.地域別の延べ入込客数_P34,35'!$T$6:$T$41=LEFT('【本】1.地域別概要_P10、11'!B32,2))*('【本】2.地域別の延べ入込客数_P34,35'!$U$6:$U$41=1))</f>
        <v>5409795</v>
      </c>
      <c r="F35" s="743"/>
      <c r="G35" s="744" t="s">
        <v>287</v>
      </c>
      <c r="H35" s="1088" t="s">
        <v>272</v>
      </c>
      <c r="I35" s="1088"/>
      <c r="J35" s="745" cm="1">
        <f t="array" ref="J35">SUMPRODUCT(('【本】2.地域別の延べ入込客数_P34,35'!$P$6:$P$41)*('【本】2.地域別の延べ入込客数_P34,35'!$T$6:$T$41=LEFT('【本】1.地域別概要_P10、11'!B32,2))*('【本】2.地域別の延べ入込客数_P34,35'!$U$6:$U$41=3))</f>
        <v>0.34934559247370855</v>
      </c>
      <c r="K35" s="746"/>
      <c r="L35" s="747"/>
      <c r="O35" s="1102"/>
      <c r="P35" s="1087" t="s">
        <v>290</v>
      </c>
      <c r="Q35" s="1088"/>
      <c r="R35" s="742" cm="1">
        <f t="array" ref="R35">SUMPRODUCT(('【本】2.地域別の延べ入込客数_P34,35'!$P$6:$P$41)*('【本】2.地域別の延べ入込客数_P34,35'!$T$6:$T$41=LEFT('【本】1.地域別概要_P10、11'!O32,2))*('【本】2.地域別の延べ入込客数_P34,35'!$U$6:$U$41=1))</f>
        <v>1827432</v>
      </c>
      <c r="S35" s="743"/>
      <c r="T35" s="744" t="s">
        <v>287</v>
      </c>
      <c r="U35" s="1088" t="s">
        <v>272</v>
      </c>
      <c r="V35" s="1088"/>
      <c r="W35" s="745" cm="1">
        <f t="array" ref="W35">SUMPRODUCT(('【本】2.地域別の延べ入込客数_P34,35'!$P$6:$P$41)*('【本】2.地域別の延べ入込客数_P34,35'!$T$6:$T$41=LEFT('【本】1.地域別概要_P10、11'!O32,2))*('【本】2.地域別の延べ入込客数_P34,35'!$U$6:$U$41=3))</f>
        <v>0.48414966632800005</v>
      </c>
      <c r="X35" s="746"/>
      <c r="Y35" s="747"/>
    </row>
    <row r="36" spans="2:25" ht="13.5" customHeight="1" x14ac:dyDescent="0.3">
      <c r="B36" s="1105"/>
      <c r="C36" s="1089" t="s">
        <v>806</v>
      </c>
      <c r="D36" s="1090"/>
      <c r="E36" s="1090"/>
      <c r="F36" s="1090"/>
      <c r="G36" s="1090"/>
      <c r="H36" s="1090"/>
      <c r="I36" s="1090"/>
      <c r="J36" s="1090"/>
      <c r="K36" s="1090"/>
      <c r="L36" s="1091"/>
      <c r="O36" s="1102"/>
      <c r="P36" s="1089" t="s">
        <v>810</v>
      </c>
      <c r="Q36" s="1090"/>
      <c r="R36" s="1090"/>
      <c r="S36" s="1090"/>
      <c r="T36" s="1090"/>
      <c r="U36" s="1090"/>
      <c r="V36" s="1090"/>
      <c r="W36" s="1090"/>
      <c r="X36" s="1090"/>
      <c r="Y36" s="1091"/>
    </row>
    <row r="37" spans="2:25" ht="13.5" customHeight="1" x14ac:dyDescent="0.3">
      <c r="B37" s="1105"/>
      <c r="C37" s="1092"/>
      <c r="D37" s="1093"/>
      <c r="E37" s="1093"/>
      <c r="F37" s="1093"/>
      <c r="G37" s="1093"/>
      <c r="H37" s="1093"/>
      <c r="I37" s="1093"/>
      <c r="J37" s="1093"/>
      <c r="K37" s="1093"/>
      <c r="L37" s="1094"/>
      <c r="O37" s="1102"/>
      <c r="P37" s="1092"/>
      <c r="Q37" s="1093"/>
      <c r="R37" s="1093"/>
      <c r="S37" s="1093"/>
      <c r="T37" s="1093"/>
      <c r="U37" s="1093"/>
      <c r="V37" s="1093"/>
      <c r="W37" s="1093"/>
      <c r="X37" s="1093"/>
      <c r="Y37" s="1094"/>
    </row>
    <row r="38" spans="2:25" ht="11.25" customHeight="1" thickBot="1" x14ac:dyDescent="0.35">
      <c r="B38" s="1106"/>
      <c r="C38" s="1095"/>
      <c r="D38" s="1096"/>
      <c r="E38" s="1096"/>
      <c r="F38" s="1096"/>
      <c r="G38" s="1096"/>
      <c r="H38" s="1096"/>
      <c r="I38" s="1096"/>
      <c r="J38" s="1096"/>
      <c r="K38" s="1096"/>
      <c r="L38" s="1097"/>
      <c r="O38" s="1107"/>
      <c r="P38" s="1098"/>
      <c r="Q38" s="1099"/>
      <c r="R38" s="1099"/>
      <c r="S38" s="1099"/>
      <c r="T38" s="1099"/>
      <c r="U38" s="1099"/>
      <c r="V38" s="1099"/>
      <c r="W38" s="1099"/>
      <c r="X38" s="1099"/>
      <c r="Y38" s="1100"/>
    </row>
    <row r="39" spans="2:25" ht="16.5" customHeight="1" x14ac:dyDescent="0.3">
      <c r="B39" s="1101" t="s">
        <v>45</v>
      </c>
      <c r="C39" s="1083" t="s">
        <v>186</v>
      </c>
      <c r="D39" s="1084"/>
      <c r="E39" s="498" cm="1">
        <f t="array" ref="E39">SUMPRODUCT(('【本】2.地域別の延べ宿泊者数（発地区分）_P12、13'!$P$8:$P$43)*('【本】2.地域別の延べ宿泊者数（発地区分）_P12、13'!$T$8:$T$43=LEFT('【本】1.地域別概要_P10、11'!B39,2))*('【本】2.地域別の延べ宿泊者数（発地区分）_P12、13'!$C$8:$C$43="計"))</f>
        <v>506390</v>
      </c>
      <c r="F39" s="395"/>
      <c r="G39" s="734" t="s">
        <v>287</v>
      </c>
      <c r="H39" s="1084" t="s">
        <v>272</v>
      </c>
      <c r="I39" s="1084"/>
      <c r="J39" s="735" cm="1">
        <f t="array" ref="J39">SUMPRODUCT(('【本】2.地域別の延べ宿泊者数（発地区分）_P12、13'!$Q$8:$Q$43)*('【本】2.地域別の延べ宿泊者数（発地区分）_P12、13'!$T$8:$T$43=LEFT('【本】1.地域別概要_P10、11'!B39,2))*('【本】2.地域別の延べ宿泊者数（発地区分）_P12、13'!$C$8:$C$43="計"))</f>
        <v>0.1334365921024947</v>
      </c>
      <c r="K39" s="736"/>
      <c r="L39" s="737"/>
    </row>
    <row r="40" spans="2:25" ht="16.5" customHeight="1" x14ac:dyDescent="0.3">
      <c r="B40" s="1102"/>
      <c r="C40" s="1085" t="s">
        <v>288</v>
      </c>
      <c r="D40" s="1086"/>
      <c r="E40" s="738" cm="1">
        <f t="array" ref="E40">SUMPRODUCT(('【本】2.地域別の延べ宿泊者数（発地区分）_P12、13'!$P$8:$P$43)*('【本】2.地域別の延べ宿泊者数（発地区分）_P12、13'!$T$8:$T$43=LEFT('【本】1.地域別概要_P10、11'!B39,2))*('【本】2.地域別の延べ宿泊者数（発地区分）_P12、13'!$C$8:$C$43="日本人"))</f>
        <v>501009</v>
      </c>
      <c r="F40" s="739"/>
      <c r="G40" s="1" t="s">
        <v>287</v>
      </c>
      <c r="H40" s="1086" t="s">
        <v>272</v>
      </c>
      <c r="I40" s="1086"/>
      <c r="J40" s="740" cm="1">
        <f t="array" ref="J40">SUMPRODUCT(('【本】2.地域別の延べ宿泊者数（発地区分）_P12、13'!$Q$8:$Q$43)*('【本】2.地域別の延べ宿泊者数（発地区分）_P12、13'!$T$8:$T$43=LEFT('【本】1.地域別概要_P10、11'!B39,2))*('【本】2.地域別の延べ宿泊者数（発地区分）_P12、13'!$C$8:$C$43="日本人"))</f>
        <v>0.12531417263940958</v>
      </c>
      <c r="K40" s="211"/>
      <c r="L40" s="741"/>
      <c r="O40" s="3"/>
    </row>
    <row r="41" spans="2:25" ht="16.5" customHeight="1" x14ac:dyDescent="0.3">
      <c r="B41" s="1102"/>
      <c r="C41" s="1085" t="s">
        <v>289</v>
      </c>
      <c r="D41" s="1086"/>
      <c r="E41" s="738" cm="1">
        <f t="array" ref="E41">SUMPRODUCT(('【本】2.地域別の延べ宿泊者数（発地区分）_P12、13'!$P$8:$P$43)*('【本】2.地域別の延べ宿泊者数（発地区分）_P12、13'!$T$8:$T$43=LEFT('【本】1.地域別概要_P10、11'!B39,2))*('【本】2.地域別の延べ宿泊者数（発地区分）_P12、13'!$C$8:$C$43="外国人"))</f>
        <v>5381</v>
      </c>
      <c r="F41" s="739"/>
      <c r="G41" s="1" t="s">
        <v>287</v>
      </c>
      <c r="H41" s="1086" t="s">
        <v>272</v>
      </c>
      <c r="I41" s="1086"/>
      <c r="J41" s="740" cm="1">
        <f t="array" ref="J41">SUMPRODUCT(('【本】2.地域別の延べ宿泊者数（発地区分）_P12、13'!$Q$8:$Q$43)*('【本】2.地域別の延べ宿泊者数（発地区分）_P12、13'!$T$8:$T$43=LEFT('【本】1.地域別概要_P10、11'!B39,2))*('【本】2.地域別の延べ宿泊者数（発地区分）_P12、13'!$C$8:$C$43="外国人"))</f>
        <v>2.4560051380860628</v>
      </c>
      <c r="K41" s="211"/>
      <c r="L41" s="741"/>
      <c r="O41" s="3"/>
    </row>
    <row r="42" spans="2:25" ht="16.5" customHeight="1" x14ac:dyDescent="0.3">
      <c r="B42" s="1102"/>
      <c r="C42" s="1087" t="s">
        <v>290</v>
      </c>
      <c r="D42" s="1088"/>
      <c r="E42" s="742" cm="1">
        <f t="array" ref="E42">SUMPRODUCT(('【本】2.地域別の延べ入込客数_P34,35'!$P$6:$P$41)*('【本】2.地域別の延べ入込客数_P34,35'!$T$6:$T$41=LEFT('【本】1.地域別概要_P10、11'!B39,2))*('【本】2.地域別の延べ入込客数_P34,35'!$U$6:$U$41=1))</f>
        <v>6364853</v>
      </c>
      <c r="F42" s="743"/>
      <c r="G42" s="744" t="s">
        <v>287</v>
      </c>
      <c r="H42" s="1088" t="s">
        <v>272</v>
      </c>
      <c r="I42" s="1088"/>
      <c r="J42" s="745" cm="1">
        <f t="array" ref="J42">SUMPRODUCT(('【本】2.地域別の延べ入込客数_P34,35'!$P$6:$P$41)*('【本】2.地域別の延べ入込客数_P34,35'!$T$6:$T$41=LEFT('【本】1.地域別概要_P10、11'!B39,2))*('【本】2.地域別の延べ入込客数_P34,35'!$U$6:$U$41=3))</f>
        <v>0.20493058000810249</v>
      </c>
      <c r="K42" s="746"/>
      <c r="L42" s="747"/>
      <c r="O42" s="3"/>
    </row>
    <row r="43" spans="2:25" ht="13.5" customHeight="1" x14ac:dyDescent="0.3">
      <c r="B43" s="1102"/>
      <c r="C43" s="1089" t="s">
        <v>719</v>
      </c>
      <c r="D43" s="1090"/>
      <c r="E43" s="1090"/>
      <c r="F43" s="1090"/>
      <c r="G43" s="1090"/>
      <c r="H43" s="1090"/>
      <c r="I43" s="1090"/>
      <c r="J43" s="1090"/>
      <c r="K43" s="1090"/>
      <c r="L43" s="1091"/>
      <c r="O43" s="3"/>
    </row>
    <row r="44" spans="2:25" ht="13.5" customHeight="1" x14ac:dyDescent="0.3">
      <c r="B44" s="1102"/>
      <c r="C44" s="1092"/>
      <c r="D44" s="1093"/>
      <c r="E44" s="1093"/>
      <c r="F44" s="1093"/>
      <c r="G44" s="1093"/>
      <c r="H44" s="1093"/>
      <c r="I44" s="1093"/>
      <c r="J44" s="1093"/>
      <c r="K44" s="1093"/>
      <c r="L44" s="1094"/>
      <c r="O44" s="3"/>
    </row>
    <row r="45" spans="2:25" ht="11.25" customHeight="1" thickBot="1" x14ac:dyDescent="0.35">
      <c r="B45" s="1107"/>
      <c r="C45" s="1098"/>
      <c r="D45" s="1099"/>
      <c r="E45" s="1099"/>
      <c r="F45" s="1099"/>
      <c r="G45" s="1099"/>
      <c r="H45" s="1099"/>
      <c r="I45" s="1099"/>
      <c r="J45" s="1099"/>
      <c r="K45" s="1099"/>
      <c r="L45" s="1100"/>
      <c r="O45" s="3"/>
    </row>
    <row r="46" spans="2:25" x14ac:dyDescent="0.3">
      <c r="O46" s="3"/>
    </row>
    <row r="47" spans="2:25" x14ac:dyDescent="0.3">
      <c r="O47" s="3"/>
    </row>
    <row r="48" spans="2:25" ht="23.25" customHeight="1" x14ac:dyDescent="0.3"/>
  </sheetData>
  <mergeCells count="112">
    <mergeCell ref="P8:Y10"/>
    <mergeCell ref="O4:O10"/>
    <mergeCell ref="O11:O17"/>
    <mergeCell ref="O18:O24"/>
    <mergeCell ref="O25:O31"/>
    <mergeCell ref="O32:O38"/>
    <mergeCell ref="B39:B45"/>
    <mergeCell ref="B32:B38"/>
    <mergeCell ref="B25:B31"/>
    <mergeCell ref="B18:B24"/>
    <mergeCell ref="B11:B17"/>
    <mergeCell ref="B4:B10"/>
    <mergeCell ref="C8:L10"/>
    <mergeCell ref="C22:L24"/>
    <mergeCell ref="C36:L38"/>
    <mergeCell ref="P35:Q35"/>
    <mergeCell ref="U35:V35"/>
    <mergeCell ref="C42:D42"/>
    <mergeCell ref="H42:I42"/>
    <mergeCell ref="C11:D11"/>
    <mergeCell ref="C12:D12"/>
    <mergeCell ref="C15:L17"/>
    <mergeCell ref="C13:D13"/>
    <mergeCell ref="H11:I11"/>
    <mergeCell ref="C3:L3"/>
    <mergeCell ref="C6:D6"/>
    <mergeCell ref="C5:D5"/>
    <mergeCell ref="C4:D4"/>
    <mergeCell ref="C7:D7"/>
    <mergeCell ref="H7:I7"/>
    <mergeCell ref="H4:I4"/>
    <mergeCell ref="H5:I5"/>
    <mergeCell ref="H6:I6"/>
    <mergeCell ref="H12:I12"/>
    <mergeCell ref="H13:I13"/>
    <mergeCell ref="C14:D14"/>
    <mergeCell ref="H14:I14"/>
    <mergeCell ref="C19:D19"/>
    <mergeCell ref="C20:D20"/>
    <mergeCell ref="C18:D18"/>
    <mergeCell ref="H18:I18"/>
    <mergeCell ref="H19:I19"/>
    <mergeCell ref="H20:I20"/>
    <mergeCell ref="C21:D21"/>
    <mergeCell ref="H21:I21"/>
    <mergeCell ref="H25:I25"/>
    <mergeCell ref="H26:I26"/>
    <mergeCell ref="C27:D27"/>
    <mergeCell ref="C32:D32"/>
    <mergeCell ref="C25:D25"/>
    <mergeCell ref="C29:L31"/>
    <mergeCell ref="C33:D33"/>
    <mergeCell ref="C26:D26"/>
    <mergeCell ref="C34:D34"/>
    <mergeCell ref="H27:I27"/>
    <mergeCell ref="C28:D28"/>
    <mergeCell ref="H28:I28"/>
    <mergeCell ref="C35:D35"/>
    <mergeCell ref="C39:D39"/>
    <mergeCell ref="C40:D40"/>
    <mergeCell ref="C43:L45"/>
    <mergeCell ref="C41:D41"/>
    <mergeCell ref="H32:I32"/>
    <mergeCell ref="H33:I33"/>
    <mergeCell ref="H34:I34"/>
    <mergeCell ref="H39:I39"/>
    <mergeCell ref="H40:I40"/>
    <mergeCell ref="H41:I41"/>
    <mergeCell ref="H35:I35"/>
    <mergeCell ref="P32:Q32"/>
    <mergeCell ref="P36:Y38"/>
    <mergeCell ref="P33:Q33"/>
    <mergeCell ref="P34:Q34"/>
    <mergeCell ref="U32:V32"/>
    <mergeCell ref="U33:V33"/>
    <mergeCell ref="U34:V34"/>
    <mergeCell ref="P25:Q25"/>
    <mergeCell ref="P26:Q26"/>
    <mergeCell ref="P27:Q27"/>
    <mergeCell ref="P29:Y31"/>
    <mergeCell ref="U25:V25"/>
    <mergeCell ref="U26:V26"/>
    <mergeCell ref="U27:V27"/>
    <mergeCell ref="P28:Q28"/>
    <mergeCell ref="U28:V28"/>
    <mergeCell ref="P18:Q18"/>
    <mergeCell ref="P22:Y24"/>
    <mergeCell ref="P19:Q19"/>
    <mergeCell ref="P20:Q20"/>
    <mergeCell ref="U18:V18"/>
    <mergeCell ref="U19:V19"/>
    <mergeCell ref="U20:V20"/>
    <mergeCell ref="P21:Q21"/>
    <mergeCell ref="U21:V21"/>
    <mergeCell ref="P11:Q11"/>
    <mergeCell ref="P12:Q12"/>
    <mergeCell ref="P15:Y17"/>
    <mergeCell ref="P13:Q13"/>
    <mergeCell ref="U11:V11"/>
    <mergeCell ref="U12:V12"/>
    <mergeCell ref="U13:V13"/>
    <mergeCell ref="P14:Q14"/>
    <mergeCell ref="U14:V14"/>
    <mergeCell ref="P3:Y3"/>
    <mergeCell ref="P4:Q4"/>
    <mergeCell ref="P5:Q5"/>
    <mergeCell ref="P6:Q6"/>
    <mergeCell ref="U4:V4"/>
    <mergeCell ref="U5:V5"/>
    <mergeCell ref="U6:V6"/>
    <mergeCell ref="P7:Q7"/>
    <mergeCell ref="U7:V7"/>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colBreaks count="1" manualBreakCount="1">
    <brk id="13" max="48"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6">
    <tabColor theme="7"/>
    <pageSetUpPr fitToPage="1"/>
  </sheetPr>
  <dimension ref="A1:V52"/>
  <sheetViews>
    <sheetView showGridLines="0" view="pageBreakPreview" zoomScale="70" zoomScaleNormal="70" zoomScaleSheetLayoutView="70" workbookViewId="0">
      <selection activeCell="V40" sqref="V40"/>
    </sheetView>
  </sheetViews>
  <sheetFormatPr defaultColWidth="9" defaultRowHeight="14" x14ac:dyDescent="0.3"/>
  <cols>
    <col min="1" max="1" width="5.58203125" style="2" customWidth="1"/>
    <col min="2" max="2" width="11.08203125" style="1" customWidth="1"/>
    <col min="3" max="3" width="10.33203125" style="1" customWidth="1"/>
    <col min="4" max="15" width="9" style="1"/>
    <col min="16" max="16" width="9.83203125" style="1" customWidth="1"/>
    <col min="17" max="17" width="11.58203125" style="1" bestFit="1" customWidth="1"/>
    <col min="18" max="18" width="5.58203125" style="1" customWidth="1"/>
    <col min="19" max="20" width="9" style="1"/>
    <col min="21" max="21" width="9.58203125" style="1" bestFit="1" customWidth="1"/>
    <col min="22" max="16384" width="9" style="1"/>
  </cols>
  <sheetData>
    <row r="1" spans="1:20" ht="14.25" customHeight="1" x14ac:dyDescent="0.3">
      <c r="A1" s="4" t="s">
        <v>671</v>
      </c>
    </row>
    <row r="2" spans="1:20" ht="14.25" customHeight="1" x14ac:dyDescent="0.3">
      <c r="T2" s="1" t="s">
        <v>131</v>
      </c>
    </row>
    <row r="3" spans="1:20" ht="14.25" customHeight="1" x14ac:dyDescent="0.3">
      <c r="A3" s="2" t="s">
        <v>10</v>
      </c>
      <c r="T3" s="1" t="s">
        <v>666</v>
      </c>
    </row>
    <row r="4" spans="1:20" ht="17.149999999999999" customHeight="1" x14ac:dyDescent="0.3"/>
    <row r="5" spans="1:20" ht="17.149999999999999" customHeight="1" x14ac:dyDescent="0.3">
      <c r="B5" s="1" t="s">
        <v>684</v>
      </c>
    </row>
    <row r="6" spans="1:20" ht="17.149999999999999" customHeight="1" thickBot="1" x14ac:dyDescent="0.35">
      <c r="P6" s="39" t="s">
        <v>294</v>
      </c>
    </row>
    <row r="7" spans="1:20" ht="14.25" customHeight="1" x14ac:dyDescent="0.3">
      <c r="B7" s="41" t="s">
        <v>285</v>
      </c>
      <c r="C7" s="42" t="s">
        <v>295</v>
      </c>
      <c r="D7" s="43" t="s">
        <v>296</v>
      </c>
      <c r="E7" s="44" t="s">
        <v>297</v>
      </c>
      <c r="F7" s="44" t="s">
        <v>298</v>
      </c>
      <c r="G7" s="44" t="s">
        <v>299</v>
      </c>
      <c r="H7" s="44" t="s">
        <v>300</v>
      </c>
      <c r="I7" s="45" t="s">
        <v>301</v>
      </c>
      <c r="J7" s="46" t="s">
        <v>302</v>
      </c>
      <c r="K7" s="44" t="s">
        <v>303</v>
      </c>
      <c r="L7" s="44" t="s">
        <v>304</v>
      </c>
      <c r="M7" s="44" t="s">
        <v>305</v>
      </c>
      <c r="N7" s="44" t="s">
        <v>306</v>
      </c>
      <c r="O7" s="507" t="s">
        <v>307</v>
      </c>
      <c r="P7" s="67" t="s">
        <v>308</v>
      </c>
      <c r="Q7" s="45" t="s">
        <v>272</v>
      </c>
    </row>
    <row r="8" spans="1:20" ht="14.25" customHeight="1" x14ac:dyDescent="0.3">
      <c r="B8" s="1101" t="s">
        <v>40</v>
      </c>
      <c r="C8" s="5" t="s">
        <v>309</v>
      </c>
      <c r="D8" s="440">
        <f>ROUND(INDEX('【本】2.地域別の延べ宿泊者数（日本人）_P18、19'!V$7:V$18,MATCH($S8,'【本】2.地域別の延べ宿泊者数（日本人）_P18、19'!$U$7:$U$18,0)),0)</f>
        <v>142339</v>
      </c>
      <c r="E8" s="441">
        <f>ROUND(INDEX('【本】2.地域別の延べ宿泊者数（日本人）_P18、19'!W$7:W$18,MATCH($S8,'【本】2.地域別の延べ宿泊者数（日本人）_P18、19'!$U$7:$U$18,0)),0)</f>
        <v>119214</v>
      </c>
      <c r="F8" s="441">
        <f>ROUND(INDEX('【本】2.地域別の延べ宿泊者数（日本人）_P18、19'!X$7:X$18,MATCH($S8,'【本】2.地域別の延べ宿泊者数（日本人）_P18、19'!$U$7:$U$18,0)),0)</f>
        <v>168830</v>
      </c>
      <c r="G8" s="441">
        <f>ROUND(INDEX('【本】2.地域別の延べ宿泊者数（日本人）_P18、19'!Y$7:Y$18,MATCH($S8,'【本】2.地域別の延べ宿泊者数（日本人）_P18、19'!$U$7:$U$18,0)),0)</f>
        <v>193694</v>
      </c>
      <c r="H8" s="441">
        <f>ROUND(INDEX('【本】2.地域別の延べ宿泊者数（日本人）_P18、19'!Z$7:Z$18,MATCH($S8,'【本】2.地域別の延べ宿泊者数（日本人）_P18、19'!$U$7:$U$18,0)),0)</f>
        <v>199320</v>
      </c>
      <c r="I8" s="442">
        <f>ROUND(INDEX('【本】2.地域別の延べ宿泊者数（日本人）_P18、19'!AA$7:AA$18,MATCH($S8,'【本】2.地域別の延べ宿泊者数（日本人）_P18、19'!$U$7:$U$18,0)),0)</f>
        <v>209397</v>
      </c>
      <c r="J8" s="443">
        <f>ROUND(INDEX('【本】2.地域別の延べ宿泊者数（日本人）_P18、19'!AB$7:AB$18,MATCH($S8,'【本】2.地域別の延べ宿泊者数（日本人）_P18、19'!$U$7:$U$18,0)),0)</f>
        <v>221066</v>
      </c>
      <c r="K8" s="441">
        <f>ROUND(INDEX('【本】2.地域別の延べ宿泊者数（日本人）_P18、19'!AC$7:AC$18,MATCH($S8,'【本】2.地域別の延べ宿泊者数（日本人）_P18、19'!$U$7:$U$18,0)),0)</f>
        <v>251236</v>
      </c>
      <c r="L8" s="441">
        <f>ROUND(INDEX('【本】2.地域別の延べ宿泊者数（日本人）_P18、19'!AD$7:AD$18,MATCH($S8,'【本】2.地域別の延べ宿泊者数（日本人）_P18、19'!$U$7:$U$18,0)),0)</f>
        <v>249023</v>
      </c>
      <c r="M8" s="441">
        <f>ROUND(INDEX('【本】2.地域別の延べ宿泊者数（日本人）_P18、19'!AE$7:AE$18,MATCH($S8,'【本】2.地域別の延べ宿泊者数（日本人）_P18、19'!$U$7:$U$18,0)),0)</f>
        <v>248346</v>
      </c>
      <c r="N8" s="441">
        <f>ROUND(INDEX('【本】2.地域別の延べ宿泊者数（日本人）_P18、19'!AF$7:AF$18,MATCH($S8,'【本】2.地域別の延べ宿泊者数（日本人）_P18、19'!$U$7:$U$18,0)),0)</f>
        <v>269642</v>
      </c>
      <c r="O8" s="508">
        <f>ROUND(INDEX('【本】2.地域別の延べ宿泊者数（日本人）_P18、19'!AG$7:AG$18,MATCH($S8,'【本】2.地域別の延べ宿泊者数（日本人）_P18、19'!$U$7:$U$18,0)),0)</f>
        <v>248217</v>
      </c>
      <c r="P8" s="509">
        <f>ROUND(INDEX('【本】2.地域別の延べ宿泊者数（日本人）_P18、19'!AH$7:AH$18,MATCH($S8,'【本】2.地域別の延べ宿泊者数（日本人）_P18、19'!$U$7:$U$18,0)),0)</f>
        <v>2520320</v>
      </c>
      <c r="Q8" s="444">
        <f>'【本】2.地域別の延べ宿泊者数（日本人）_P18、19'!P8</f>
        <v>0.45288271248738265</v>
      </c>
      <c r="S8" s="1" t="s">
        <v>318</v>
      </c>
      <c r="T8" s="1" t="str">
        <f>LEFT(S8,2)</f>
        <v>熊本</v>
      </c>
    </row>
    <row r="9" spans="1:20" ht="14.25" customHeight="1" x14ac:dyDescent="0.3">
      <c r="B9" s="1102"/>
      <c r="C9" s="137" t="s">
        <v>310</v>
      </c>
      <c r="D9" s="445">
        <f>ROUND(INDEX('【本】2.地域別の延べ宿泊者数（外国人）_P20、21'!V$7:V$18,MATCH($S9,'【本】2.地域別の延べ宿泊者数（外国人）_P20、21'!$U$7:$U$18,0)),0)</f>
        <v>1163</v>
      </c>
      <c r="E9" s="446">
        <f>ROUND(INDEX('【本】2.地域別の延べ宿泊者数（外国人）_P20、21'!W$7:W$18,MATCH($S9,'【本】2.地域別の延べ宿泊者数（外国人）_P20、21'!$U$7:$U$18,0)),0)</f>
        <v>164</v>
      </c>
      <c r="F9" s="446">
        <f>ROUND(INDEX('【本】2.地域別の延べ宿泊者数（外国人）_P20、21'!X$7:X$18,MATCH($S9,'【本】2.地域別の延べ宿泊者数（外国人）_P20、21'!$U$7:$U$18,0)),0)</f>
        <v>973</v>
      </c>
      <c r="G9" s="446">
        <f>ROUND(INDEX('【本】2.地域別の延べ宿泊者数（外国人）_P20、21'!Y$7:Y$18,MATCH($S9,'【本】2.地域別の延べ宿泊者数（外国人）_P20、21'!$U$7:$U$18,0)),0)</f>
        <v>2398</v>
      </c>
      <c r="H9" s="446">
        <f>ROUND(INDEX('【本】2.地域別の延べ宿泊者数（外国人）_P20、21'!Z$7:Z$18,MATCH($S9,'【本】2.地域別の延べ宿泊者数（外国人）_P20、21'!$U$7:$U$18,0)),0)</f>
        <v>2130</v>
      </c>
      <c r="I9" s="447">
        <f>ROUND(INDEX('【本】2.地域別の延べ宿泊者数（外国人）_P20、21'!AA$7:AA$18,MATCH($S9,'【本】2.地域別の延べ宿泊者数（外国人）_P20、21'!$U$7:$U$18,0)),0)</f>
        <v>3615</v>
      </c>
      <c r="J9" s="448">
        <f>ROUND(INDEX('【本】2.地域別の延べ宿泊者数（外国人）_P20、21'!AB$7:AB$18,MATCH($S9,'【本】2.地域別の延べ宿泊者数（外国人）_P20、21'!$U$7:$U$18,0)),0)</f>
        <v>3734</v>
      </c>
      <c r="K9" s="446">
        <f>ROUND(INDEX('【本】2.地域別の延べ宿泊者数（外国人）_P20、21'!AC$7:AC$18,MATCH($S9,'【本】2.地域別の延べ宿泊者数（外国人）_P20、21'!$U$7:$U$18,0)),0)</f>
        <v>3652</v>
      </c>
      <c r="L9" s="446">
        <f>ROUND(INDEX('【本】2.地域別の延べ宿泊者数（外国人）_P20、21'!AD$7:AD$18,MATCH($S9,'【本】2.地域別の延べ宿泊者数（外国人）_P20、21'!$U$7:$U$18,0)),0)</f>
        <v>1351</v>
      </c>
      <c r="M9" s="446">
        <f>ROUND(INDEX('【本】2.地域別の延べ宿泊者数（外国人）_P20、21'!AE$7:AE$18,MATCH($S9,'【本】2.地域別の延べ宿泊者数（外国人）_P20、21'!$U$7:$U$18,0)),0)</f>
        <v>4837</v>
      </c>
      <c r="N9" s="446">
        <f>ROUND(INDEX('【本】2.地域別の延べ宿泊者数（外国人）_P20、21'!AF$7:AF$18,MATCH($S9,'【本】2.地域別の延べ宿泊者数（外国人）_P20、21'!$U$7:$U$18,0)),0)</f>
        <v>10501</v>
      </c>
      <c r="O9" s="510">
        <f>ROUND(INDEX('【本】2.地域別の延べ宿泊者数（外国人）_P20、21'!AG$7:AG$18,MATCH($S9,'【本】2.地域別の延べ宿泊者数（外国人）_P20、21'!$U$7:$U$18,0)),0)</f>
        <v>14589</v>
      </c>
      <c r="P9" s="511">
        <f>ROUND(INDEX('【本】2.地域別の延べ宿泊者数（外国人）_P20、21'!AH$7:AH$18,MATCH($S9,'【本】2.地域別の延べ宿泊者数（外国人）_P20、21'!$U$7:$U$18,0)),0)</f>
        <v>49108</v>
      </c>
      <c r="Q9" s="449">
        <f>'【本】2.地域別の延べ宿泊者数（外国人）_P20、21'!$P8</f>
        <v>1.2158649941341033</v>
      </c>
      <c r="S9" s="1" t="s">
        <v>318</v>
      </c>
      <c r="T9" s="1" t="str">
        <f t="shared" ref="T9:T43" si="0">LEFT(S9,2)</f>
        <v>熊本</v>
      </c>
    </row>
    <row r="10" spans="1:20" ht="14.25" customHeight="1" x14ac:dyDescent="0.3">
      <c r="B10" s="1103"/>
      <c r="C10" s="138" t="s">
        <v>308</v>
      </c>
      <c r="D10" s="450">
        <f>ROUND(INDEX('【本】2.地域別の延べ宿泊者数（ALL）_P14、15'!V$7:V$18,MATCH($S10,'【本】2.地域別の延べ宿泊者数（ALL）_P14、15'!$U$7:$U$18,0)),0)</f>
        <v>143502</v>
      </c>
      <c r="E10" s="451">
        <f>ROUND(INDEX('【本】2.地域別の延べ宿泊者数（ALL）_P14、15'!W$7:W$18,MATCH($S10,'【本】2.地域別の延べ宿泊者数（ALL）_P14、15'!$U$7:$U$18,0)),0)</f>
        <v>119377</v>
      </c>
      <c r="F10" s="451">
        <f>ROUND(INDEX('【本】2.地域別の延べ宿泊者数（ALL）_P14、15'!X$7:X$18,MATCH($S10,'【本】2.地域別の延べ宿泊者数（ALL）_P14、15'!$U$7:$U$18,0)),0)</f>
        <v>169803</v>
      </c>
      <c r="G10" s="451">
        <f>ROUND(INDEX('【本】2.地域別の延べ宿泊者数（ALL）_P14、15'!Y$7:Y$18,MATCH($S10,'【本】2.地域別の延べ宿泊者数（ALL）_P14、15'!$U$7:$U$18,0)),0)</f>
        <v>196092</v>
      </c>
      <c r="H10" s="451">
        <f>ROUND(INDEX('【本】2.地域別の延べ宿泊者数（ALL）_P14、15'!Z$7:Z$18,MATCH($S10,'【本】2.地域別の延べ宿泊者数（ALL）_P14、15'!$U$7:$U$18,0)),0)</f>
        <v>201450</v>
      </c>
      <c r="I10" s="452">
        <f>ROUND(INDEX('【本】2.地域別の延べ宿泊者数（ALL）_P14、15'!AA$7:AA$18,MATCH($S10,'【本】2.地域別の延べ宿泊者数（ALL）_P14、15'!$U$7:$U$18,0)),0)</f>
        <v>213012</v>
      </c>
      <c r="J10" s="453">
        <f>ROUND(INDEX('【本】2.地域別の延べ宿泊者数（ALL）_P14、15'!AB$7:AB$18,MATCH($S10,'【本】2.地域別の延べ宿泊者数（ALL）_P14、15'!$U$7:$U$18,0)),0)</f>
        <v>224800</v>
      </c>
      <c r="K10" s="451">
        <f>ROUND(INDEX('【本】2.地域別の延べ宿泊者数（ALL）_P14、15'!AC$7:AC$18,MATCH($S10,'【本】2.地域別の延べ宿泊者数（ALL）_P14、15'!$U$7:$U$18,0)),0)</f>
        <v>254888</v>
      </c>
      <c r="L10" s="451">
        <f>ROUND(INDEX('【本】2.地域別の延べ宿泊者数（ALL）_P14、15'!AD$7:AD$18,MATCH($S10,'【本】2.地域別の延べ宿泊者数（ALL）_P14、15'!$U$7:$U$18,0)),0)</f>
        <v>250374</v>
      </c>
      <c r="M10" s="451">
        <f>ROUND(INDEX('【本】2.地域別の延べ宿泊者数（ALL）_P14、15'!AE$7:AE$18,MATCH($S10,'【本】2.地域別の延べ宿泊者数（ALL）_P14、15'!$U$7:$U$18,0)),0)</f>
        <v>253182</v>
      </c>
      <c r="N10" s="451">
        <f>ROUND(INDEX('【本】2.地域別の延べ宿泊者数（ALL）_P14、15'!AF$7:AF$18,MATCH($S10,'【本】2.地域別の延べ宿泊者数（ALL）_P14、15'!$U$7:$U$18,0)),0)</f>
        <v>280144</v>
      </c>
      <c r="O10" s="512">
        <f>ROUND(INDEX('【本】2.地域別の延べ宿泊者数（ALL）_P14、15'!AG$7:AG$18,MATCH($S10,'【本】2.地域別の延べ宿泊者数（ALL）_P14、15'!$U$7:$U$18,0)),0)</f>
        <v>262807</v>
      </c>
      <c r="P10" s="513">
        <f>ROUND(INDEX('【本】2.地域別の延べ宿泊者数（ALL）_P14、15'!AH$7:AH$18,MATCH($S10,'【本】2.地域別の延べ宿泊者数（ALL）_P14、15'!$U$7:$U$18,0)),0)</f>
        <v>2569428</v>
      </c>
      <c r="Q10" s="454">
        <f>'【本】2.地域別の延べ宿泊者数（ALL）_P14、15'!P8</f>
        <v>0.46250736396934311</v>
      </c>
      <c r="S10" s="1" t="s">
        <v>318</v>
      </c>
      <c r="T10" s="1" t="str">
        <f t="shared" si="0"/>
        <v>熊本</v>
      </c>
    </row>
    <row r="11" spans="1:20" ht="14.25" customHeight="1" x14ac:dyDescent="0.3">
      <c r="B11" s="1101" t="s">
        <v>41</v>
      </c>
      <c r="C11" s="5" t="s">
        <v>309</v>
      </c>
      <c r="D11" s="440">
        <f>ROUND(INDEX('【本】2.地域別の延べ宿泊者数（日本人）_P18、19'!V$7:V$18,MATCH($S11,'【本】2.地域別の延べ宿泊者数（日本人）_P18、19'!$U$7:$U$18,0)),0)</f>
        <v>65439</v>
      </c>
      <c r="E11" s="441">
        <f>ROUND(INDEX('【本】2.地域別の延べ宿泊者数（日本人）_P18、19'!W$7:W$18,MATCH($S11,'【本】2.地域別の延べ宿泊者数（日本人）_P18、19'!$U$7:$U$18,0)),0)</f>
        <v>42804</v>
      </c>
      <c r="F11" s="441">
        <f>ROUND(INDEX('【本】2.地域別の延べ宿泊者数（日本人）_P18、19'!X$7:X$18,MATCH($S11,'【本】2.地域別の延べ宿泊者数（日本人）_P18、19'!$U$7:$U$18,0)),0)</f>
        <v>94563</v>
      </c>
      <c r="G11" s="441">
        <f>ROUND(INDEX('【本】2.地域別の延べ宿泊者数（日本人）_P18、19'!Y$7:Y$18,MATCH($S11,'【本】2.地域別の延べ宿泊者数（日本人）_P18、19'!$U$7:$U$18,0)),0)</f>
        <v>91163</v>
      </c>
      <c r="H11" s="441">
        <f>ROUND(INDEX('【本】2.地域別の延べ宿泊者数（日本人）_P18、19'!Z$7:Z$18,MATCH($S11,'【本】2.地域別の延べ宿泊者数（日本人）_P18、19'!$U$7:$U$18,0)),0)</f>
        <v>115819</v>
      </c>
      <c r="I11" s="442">
        <f>ROUND(INDEX('【本】2.地域別の延べ宿泊者数（日本人）_P18、19'!AA$7:AA$18,MATCH($S11,'【本】2.地域別の延べ宿泊者数（日本人）_P18、19'!$U$7:$U$18,0)),0)</f>
        <v>82370</v>
      </c>
      <c r="J11" s="443">
        <f>ROUND(INDEX('【本】2.地域別の延べ宿泊者数（日本人）_P18、19'!AB$7:AB$18,MATCH($S11,'【本】2.地域別の延べ宿泊者数（日本人）_P18、19'!$U$7:$U$18,0)),0)</f>
        <v>100684</v>
      </c>
      <c r="K11" s="441">
        <f>ROUND(INDEX('【本】2.地域別の延べ宿泊者数（日本人）_P18、19'!AC$7:AC$18,MATCH($S11,'【本】2.地域別の延べ宿泊者数（日本人）_P18、19'!$U$7:$U$18,0)),0)</f>
        <v>153820</v>
      </c>
      <c r="L11" s="441">
        <f>ROUND(INDEX('【本】2.地域別の延べ宿泊者数（日本人）_P18、19'!AD$7:AD$18,MATCH($S11,'【本】2.地域別の延べ宿泊者数（日本人）_P18、19'!$U$7:$U$18,0)),0)</f>
        <v>102187</v>
      </c>
      <c r="M11" s="441">
        <f>ROUND(INDEX('【本】2.地域別の延べ宿泊者数（日本人）_P18、19'!AE$7:AE$18,MATCH($S11,'【本】2.地域別の延べ宿泊者数（日本人）_P18、19'!$U$7:$U$18,0)),0)</f>
        <v>127472</v>
      </c>
      <c r="N11" s="441">
        <f>ROUND(INDEX('【本】2.地域別の延べ宿泊者数（日本人）_P18、19'!AF$7:AF$18,MATCH($S11,'【本】2.地域別の延べ宿泊者数（日本人）_P18、19'!$U$7:$U$18,0)),0)</f>
        <v>144937</v>
      </c>
      <c r="O11" s="508">
        <f>ROUND(INDEX('【本】2.地域別の延べ宿泊者数（日本人）_P18、19'!AG$7:AG$18,MATCH($S11,'【本】2.地域別の延べ宿泊者数（日本人）_P18、19'!$U$7:$U$18,0)),0)</f>
        <v>127651</v>
      </c>
      <c r="P11" s="509">
        <f>ROUND(INDEX('【本】2.地域別の延べ宿泊者数（日本人）_P18、19'!AH$7:AH$18,MATCH($S11,'【本】2.地域別の延べ宿泊者数（日本人）_P18、19'!$U$7:$U$18,0)),0)</f>
        <v>1248906</v>
      </c>
      <c r="Q11" s="444">
        <f>'【本】2.地域別の延べ宿泊者数（日本人）_P18、19'!P11</f>
        <v>0.50678466076696171</v>
      </c>
      <c r="S11" s="1" t="s">
        <v>319</v>
      </c>
      <c r="T11" s="1" t="str">
        <f t="shared" si="0"/>
        <v>阿蘇</v>
      </c>
    </row>
    <row r="12" spans="1:20" ht="14.25" customHeight="1" x14ac:dyDescent="0.3">
      <c r="B12" s="1102"/>
      <c r="C12" s="137" t="s">
        <v>310</v>
      </c>
      <c r="D12" s="445">
        <f>ROUND(INDEX('【本】2.地域別の延べ宿泊者数（外国人）_P20、21'!V$7:V$18,MATCH($S12,'【本】2.地域別の延べ宿泊者数（外国人）_P20、21'!$U$7:$U$18,0)),0)</f>
        <v>16</v>
      </c>
      <c r="E12" s="446">
        <f>ROUND(INDEX('【本】2.地域別の延べ宿泊者数（外国人）_P20、21'!W$7:W$18,MATCH($S12,'【本】2.地域別の延べ宿泊者数（外国人）_P20、21'!$U$7:$U$18,0)),0)</f>
        <v>13</v>
      </c>
      <c r="F12" s="446">
        <f>ROUND(INDEX('【本】2.地域別の延べ宿泊者数（外国人）_P20、21'!X$7:X$18,MATCH($S12,'【本】2.地域別の延べ宿泊者数（外国人）_P20、21'!$U$7:$U$18,0)),0)</f>
        <v>10</v>
      </c>
      <c r="G12" s="446">
        <f>ROUND(INDEX('【本】2.地域別の延べ宿泊者数（外国人）_P20、21'!Y$7:Y$18,MATCH($S12,'【本】2.地域別の延べ宿泊者数（外国人）_P20、21'!$U$7:$U$18,0)),0)</f>
        <v>19</v>
      </c>
      <c r="H12" s="446">
        <f>ROUND(INDEX('【本】2.地域別の延べ宿泊者数（外国人）_P20、21'!Z$7:Z$18,MATCH($S12,'【本】2.地域別の延べ宿泊者数（外国人）_P20、21'!$U$7:$U$18,0)),0)</f>
        <v>53</v>
      </c>
      <c r="I12" s="447">
        <f>ROUND(INDEX('【本】2.地域別の延べ宿泊者数（外国人）_P20、21'!AA$7:AA$18,MATCH($S12,'【本】2.地域別の延べ宿泊者数（外国人）_P20、21'!$U$7:$U$18,0)),0)</f>
        <v>43</v>
      </c>
      <c r="J12" s="448">
        <f>ROUND(INDEX('【本】2.地域別の延べ宿泊者数（外国人）_P20、21'!AB$7:AB$18,MATCH($S12,'【本】2.地域別の延べ宿泊者数（外国人）_P20、21'!$U$7:$U$18,0)),0)</f>
        <v>171</v>
      </c>
      <c r="K12" s="446">
        <f>ROUND(INDEX('【本】2.地域別の延べ宿泊者数（外国人）_P20、21'!AC$7:AC$18,MATCH($S12,'【本】2.地域別の延べ宿泊者数（外国人）_P20、21'!$U$7:$U$18,0)),0)</f>
        <v>252</v>
      </c>
      <c r="L12" s="446">
        <f>ROUND(INDEX('【本】2.地域別の延べ宿泊者数（外国人）_P20、21'!AD$7:AD$18,MATCH($S12,'【本】2.地域別の延べ宿泊者数（外国人）_P20、21'!$U$7:$U$18,0)),0)</f>
        <v>716</v>
      </c>
      <c r="M12" s="446">
        <f>ROUND(INDEX('【本】2.地域別の延べ宿泊者数（外国人）_P20、21'!AE$7:AE$18,MATCH($S12,'【本】2.地域別の延べ宿泊者数（外国人）_P20、21'!$U$7:$U$18,0)),0)</f>
        <v>3475</v>
      </c>
      <c r="N12" s="446">
        <f>ROUND(INDEX('【本】2.地域別の延べ宿泊者数（外国人）_P20、21'!AF$7:AF$18,MATCH($S12,'【本】2.地域別の延べ宿泊者数（外国人）_P20、21'!$U$7:$U$18,0)),0)</f>
        <v>10232</v>
      </c>
      <c r="O12" s="510">
        <f>ROUND(INDEX('【本】2.地域別の延べ宿泊者数（外国人）_P20、21'!AG$7:AG$18,MATCH($S12,'【本】2.地域別の延べ宿泊者数（外国人）_P20、21'!$U$7:$U$18,0)),0)</f>
        <v>19497</v>
      </c>
      <c r="P12" s="511">
        <f>ROUND(INDEX('【本】2.地域別の延べ宿泊者数（外国人）_P20、21'!AH$7:AH$18,MATCH($S12,'【本】2.地域別の延べ宿泊者数（外国人）_P20、21'!$U$7:$U$18,0)),0)</f>
        <v>34498</v>
      </c>
      <c r="Q12" s="449">
        <f>'【本】2.地域別の延べ宿泊者数（外国人）_P20、21'!$P11</f>
        <v>72.871520342612413</v>
      </c>
      <c r="S12" s="1" t="s">
        <v>319</v>
      </c>
      <c r="T12" s="1" t="str">
        <f t="shared" si="0"/>
        <v>阿蘇</v>
      </c>
    </row>
    <row r="13" spans="1:20" ht="14.25" customHeight="1" x14ac:dyDescent="0.3">
      <c r="B13" s="1103"/>
      <c r="C13" s="138" t="s">
        <v>308</v>
      </c>
      <c r="D13" s="450">
        <f>ROUND(INDEX('【本】2.地域別の延べ宿泊者数（ALL）_P14、15'!V$7:V$18,MATCH($S13,'【本】2.地域別の延べ宿泊者数（ALL）_P14、15'!$U$7:$U$18,0)),0)</f>
        <v>65455</v>
      </c>
      <c r="E13" s="451">
        <f>ROUND(INDEX('【本】2.地域別の延べ宿泊者数（ALL）_P14、15'!W$7:W$18,MATCH($S13,'【本】2.地域別の延べ宿泊者数（ALL）_P14、15'!$U$7:$U$18,0)),0)</f>
        <v>42817</v>
      </c>
      <c r="F13" s="451">
        <f>ROUND(INDEX('【本】2.地域別の延べ宿泊者数（ALL）_P14、15'!X$7:X$18,MATCH($S13,'【本】2.地域別の延べ宿泊者数（ALL）_P14、15'!$U$7:$U$18,0)),0)</f>
        <v>94572</v>
      </c>
      <c r="G13" s="451">
        <f>ROUND(INDEX('【本】2.地域別の延べ宿泊者数（ALL）_P14、15'!Y$7:Y$18,MATCH($S13,'【本】2.地域別の延べ宿泊者数（ALL）_P14、15'!$U$7:$U$18,0)),0)</f>
        <v>91182</v>
      </c>
      <c r="H13" s="451">
        <f>ROUND(INDEX('【本】2.地域別の延べ宿泊者数（ALL）_P14、15'!Z$7:Z$18,MATCH($S13,'【本】2.地域別の延べ宿泊者数（ALL）_P14、15'!$U$7:$U$18,0)),0)</f>
        <v>115872</v>
      </c>
      <c r="I13" s="452">
        <f>ROUND(INDEX('【本】2.地域別の延べ宿泊者数（ALL）_P14、15'!AA$7:AA$18,MATCH($S13,'【本】2.地域別の延べ宿泊者数（ALL）_P14、15'!$U$7:$U$18,0)),0)</f>
        <v>82413</v>
      </c>
      <c r="J13" s="453">
        <f>ROUND(INDEX('【本】2.地域別の延べ宿泊者数（ALL）_P14、15'!AB$7:AB$18,MATCH($S13,'【本】2.地域別の延べ宿泊者数（ALL）_P14、15'!$U$7:$U$18,0)),0)</f>
        <v>100855</v>
      </c>
      <c r="K13" s="451">
        <f>ROUND(INDEX('【本】2.地域別の延べ宿泊者数（ALL）_P14、15'!AC$7:AC$18,MATCH($S13,'【本】2.地域別の延べ宿泊者数（ALL）_P14、15'!$U$7:$U$18,0)),0)</f>
        <v>154072</v>
      </c>
      <c r="L13" s="451">
        <f>ROUND(INDEX('【本】2.地域別の延べ宿泊者数（ALL）_P14、15'!AD$7:AD$18,MATCH($S13,'【本】2.地域別の延べ宿泊者数（ALL）_P14、15'!$U$7:$U$18,0)),0)</f>
        <v>102904</v>
      </c>
      <c r="M13" s="451">
        <f>ROUND(INDEX('【本】2.地域別の延べ宿泊者数（ALL）_P14、15'!AE$7:AE$18,MATCH($S13,'【本】2.地域別の延べ宿泊者数（ALL）_P14、15'!$U$7:$U$18,0)),0)</f>
        <v>130947</v>
      </c>
      <c r="N13" s="451">
        <f>ROUND(INDEX('【本】2.地域別の延べ宿泊者数（ALL）_P14、15'!AF$7:AF$18,MATCH($S13,'【本】2.地域別の延べ宿泊者数（ALL）_P14、15'!$U$7:$U$18,0)),0)</f>
        <v>155169</v>
      </c>
      <c r="O13" s="512">
        <f>ROUND(INDEX('【本】2.地域別の延べ宿泊者数（ALL）_P14、15'!AG$7:AG$18,MATCH($S13,'【本】2.地域別の延べ宿泊者数（ALL）_P14、15'!$U$7:$U$18,0)),0)</f>
        <v>147148</v>
      </c>
      <c r="P13" s="513">
        <f>ROUND(INDEX('【本】2.地域別の延べ宿泊者数（ALL）_P14、15'!AH$7:AH$18,MATCH($S13,'【本】2.地域別の延べ宿泊者数（ALL）_P14、15'!$U$7:$U$18,0)),0)</f>
        <v>1283405</v>
      </c>
      <c r="Q13" s="454">
        <f>'【本】2.地域別の延べ宿泊者数（ALL）_P14、15'!P11</f>
        <v>0.54753708154019964</v>
      </c>
      <c r="S13" s="1" t="s">
        <v>319</v>
      </c>
      <c r="T13" s="1" t="str">
        <f t="shared" si="0"/>
        <v>阿蘇</v>
      </c>
    </row>
    <row r="14" spans="1:20" ht="14.25" customHeight="1" x14ac:dyDescent="0.3">
      <c r="B14" s="1101" t="s">
        <v>42</v>
      </c>
      <c r="C14" s="5" t="s">
        <v>309</v>
      </c>
      <c r="D14" s="440">
        <f>ROUND(INDEX('【本】2.地域別の延べ宿泊者数（日本人）_P18、19'!V$7:V$18,MATCH($S14,'【本】2.地域別の延べ宿泊者数（日本人）_P18、19'!$U$7:$U$18,0)),0)</f>
        <v>32042</v>
      </c>
      <c r="E14" s="441">
        <f>ROUND(INDEX('【本】2.地域別の延べ宿泊者数（日本人）_P18、19'!W$7:W$18,MATCH($S14,'【本】2.地域別の延べ宿泊者数（日本人）_P18、19'!$U$7:$U$18,0)),0)</f>
        <v>26292</v>
      </c>
      <c r="F14" s="441">
        <f>ROUND(INDEX('【本】2.地域別の延べ宿泊者数（日本人）_P18、19'!X$7:X$18,MATCH($S14,'【本】2.地域別の延べ宿泊者数（日本人）_P18、19'!$U$7:$U$18,0)),0)</f>
        <v>36007</v>
      </c>
      <c r="G14" s="441">
        <f>ROUND(INDEX('【本】2.地域別の延べ宿泊者数（日本人）_P18、19'!Y$7:Y$18,MATCH($S14,'【本】2.地域別の延べ宿泊者数（日本人）_P18、19'!$U$7:$U$18,0)),0)</f>
        <v>42057</v>
      </c>
      <c r="H14" s="441">
        <f>ROUND(INDEX('【本】2.地域別の延べ宿泊者数（日本人）_P18、19'!Z$7:Z$18,MATCH($S14,'【本】2.地域別の延べ宿泊者数（日本人）_P18、19'!$U$7:$U$18,0)),0)</f>
        <v>48543</v>
      </c>
      <c r="I14" s="442">
        <f>ROUND(INDEX('【本】2.地域別の延べ宿泊者数（日本人）_P18、19'!AA$7:AA$18,MATCH($S14,'【本】2.地域別の延べ宿泊者数（日本人）_P18、19'!$U$7:$U$18,0)),0)</f>
        <v>42499</v>
      </c>
      <c r="J14" s="443">
        <f>ROUND(INDEX('【本】2.地域別の延べ宿泊者数（日本人）_P18、19'!AB$7:AB$18,MATCH($S14,'【本】2.地域別の延べ宿泊者数（日本人）_P18、19'!$U$7:$U$18,0)),0)</f>
        <v>49050</v>
      </c>
      <c r="K14" s="441">
        <f>ROUND(INDEX('【本】2.地域別の延べ宿泊者数（日本人）_P18、19'!AC$7:AC$18,MATCH($S14,'【本】2.地域別の延べ宿泊者数（日本人）_P18、19'!$U$7:$U$18,0)),0)</f>
        <v>67416</v>
      </c>
      <c r="L14" s="441">
        <f>ROUND(INDEX('【本】2.地域別の延べ宿泊者数（日本人）_P18、19'!AD$7:AD$18,MATCH($S14,'【本】2.地域別の延べ宿泊者数（日本人）_P18、19'!$U$7:$U$18,0)),0)</f>
        <v>50232</v>
      </c>
      <c r="M14" s="441">
        <f>ROUND(INDEX('【本】2.地域別の延べ宿泊者数（日本人）_P18、19'!AE$7:AE$18,MATCH($S14,'【本】2.地域別の延べ宿泊者数（日本人）_P18、19'!$U$7:$U$18,0)),0)</f>
        <v>56619</v>
      </c>
      <c r="N14" s="441">
        <f>ROUND(INDEX('【本】2.地域別の延べ宿泊者数（日本人）_P18、19'!AF$7:AF$18,MATCH($S14,'【本】2.地域別の延べ宿泊者数（日本人）_P18、19'!$U$7:$U$18,0)),0)</f>
        <v>60170</v>
      </c>
      <c r="O14" s="508">
        <f>ROUND(INDEX('【本】2.地域別の延べ宿泊者数（日本人）_P18、19'!AG$7:AG$18,MATCH($S14,'【本】2.地域別の延べ宿泊者数（日本人）_P18、19'!$U$7:$U$18,0)),0)</f>
        <v>49489</v>
      </c>
      <c r="P14" s="509">
        <f>ROUND(INDEX('【本】2.地域別の延べ宿泊者数（日本人）_P18、19'!AH$7:AH$18,MATCH($S14,'【本】2.地域別の延べ宿泊者数（日本人）_P18、19'!$U$7:$U$18,0)),0)</f>
        <v>560415</v>
      </c>
      <c r="Q14" s="444">
        <f>'【本】2.地域別の延べ宿泊者数（日本人）_P18、19'!P14</f>
        <v>0.35598490164291419</v>
      </c>
      <c r="S14" s="1" t="s">
        <v>320</v>
      </c>
      <c r="T14" s="1" t="str">
        <f t="shared" si="0"/>
        <v>天草</v>
      </c>
    </row>
    <row r="15" spans="1:20" ht="14.25" customHeight="1" x14ac:dyDescent="0.3">
      <c r="B15" s="1102"/>
      <c r="C15" s="137" t="s">
        <v>310</v>
      </c>
      <c r="D15" s="445">
        <f>ROUND(INDEX('【本】2.地域別の延べ宿泊者数（外国人）_P20、21'!V$7:V$18,MATCH($S15,'【本】2.地域別の延べ宿泊者数（外国人）_P20、21'!$U$7:$U$18,0)),0)</f>
        <v>57</v>
      </c>
      <c r="E15" s="446">
        <f>ROUND(INDEX('【本】2.地域別の延べ宿泊者数（外国人）_P20、21'!W$7:W$18,MATCH($S15,'【本】2.地域別の延べ宿泊者数（外国人）_P20、21'!$U$7:$U$18,0)),0)</f>
        <v>38</v>
      </c>
      <c r="F15" s="446">
        <f>ROUND(INDEX('【本】2.地域別の延べ宿泊者数（外国人）_P20、21'!X$7:X$18,MATCH($S15,'【本】2.地域別の延べ宿泊者数（外国人）_P20、21'!$U$7:$U$18,0)),0)</f>
        <v>38</v>
      </c>
      <c r="G15" s="446">
        <f>ROUND(INDEX('【本】2.地域別の延べ宿泊者数（外国人）_P20、21'!Y$7:Y$18,MATCH($S15,'【本】2.地域別の延べ宿泊者数（外国人）_P20、21'!$U$7:$U$18,0)),0)</f>
        <v>37</v>
      </c>
      <c r="H15" s="446">
        <f>ROUND(INDEX('【本】2.地域別の延べ宿泊者数（外国人）_P20、21'!Z$7:Z$18,MATCH($S15,'【本】2.地域別の延べ宿泊者数（外国人）_P20、21'!$U$7:$U$18,0)),0)</f>
        <v>20</v>
      </c>
      <c r="I15" s="447">
        <f>ROUND(INDEX('【本】2.地域別の延べ宿泊者数（外国人）_P20、21'!AA$7:AA$18,MATCH($S15,'【本】2.地域別の延べ宿泊者数（外国人）_P20、21'!$U$7:$U$18,0)),0)</f>
        <v>26</v>
      </c>
      <c r="J15" s="448">
        <f>ROUND(INDEX('【本】2.地域別の延べ宿泊者数（外国人）_P20、21'!AB$7:AB$18,MATCH($S15,'【本】2.地域別の延べ宿泊者数（外国人）_P20、21'!$U$7:$U$18,0)),0)</f>
        <v>22</v>
      </c>
      <c r="K15" s="446">
        <f>ROUND(INDEX('【本】2.地域別の延べ宿泊者数（外国人）_P20、21'!AC$7:AC$18,MATCH($S15,'【本】2.地域別の延べ宿泊者数（外国人）_P20、21'!$U$7:$U$18,0)),0)</f>
        <v>13</v>
      </c>
      <c r="L15" s="446">
        <f>ROUND(INDEX('【本】2.地域別の延べ宿泊者数（外国人）_P20、21'!AD$7:AD$18,MATCH($S15,'【本】2.地域別の延べ宿泊者数（外国人）_P20、21'!$U$7:$U$18,0)),0)</f>
        <v>32</v>
      </c>
      <c r="M15" s="446">
        <f>ROUND(INDEX('【本】2.地域別の延べ宿泊者数（外国人）_P20、21'!AE$7:AE$18,MATCH($S15,'【本】2.地域別の延べ宿泊者数（外国人）_P20、21'!$U$7:$U$18,0)),0)</f>
        <v>66</v>
      </c>
      <c r="N15" s="446">
        <f>ROUND(INDEX('【本】2.地域別の延べ宿泊者数（外国人）_P20、21'!AF$7:AF$18,MATCH($S15,'【本】2.地域別の延べ宿泊者数（外国人）_P20、21'!$U$7:$U$18,0)),0)</f>
        <v>193</v>
      </c>
      <c r="O15" s="510">
        <f>ROUND(INDEX('【本】2.地域別の延べ宿泊者数（外国人）_P20、21'!AG$7:AG$18,MATCH($S15,'【本】2.地域別の延べ宿泊者数（外国人）_P20、21'!$U$7:$U$18,0)),0)</f>
        <v>283</v>
      </c>
      <c r="P15" s="511">
        <f>ROUND(INDEX('【本】2.地域別の延べ宿泊者数（外国人）_P20、21'!AH$7:AH$18,MATCH($S15,'【本】2.地域別の延べ宿泊者数（外国人）_P20、21'!$U$7:$U$18,0)),0)</f>
        <v>825</v>
      </c>
      <c r="Q15" s="449">
        <f>'【本】2.地域別の延べ宿泊者数（外国人）_P20、21'!$P14</f>
        <v>-0.17664670658682635</v>
      </c>
      <c r="S15" s="1" t="s">
        <v>320</v>
      </c>
      <c r="T15" s="1" t="str">
        <f t="shared" si="0"/>
        <v>天草</v>
      </c>
    </row>
    <row r="16" spans="1:20" ht="14.25" customHeight="1" x14ac:dyDescent="0.3">
      <c r="B16" s="1103"/>
      <c r="C16" s="138" t="s">
        <v>308</v>
      </c>
      <c r="D16" s="450">
        <f>ROUND(INDEX('【本】2.地域別の延べ宿泊者数（ALL）_P14、15'!V$7:V$18,MATCH($S16,'【本】2.地域別の延べ宿泊者数（ALL）_P14、15'!$U$7:$U$18,0)),0)</f>
        <v>32098</v>
      </c>
      <c r="E16" s="451">
        <f>ROUND(INDEX('【本】2.地域別の延べ宿泊者数（ALL）_P14、15'!W$7:W$18,MATCH($S16,'【本】2.地域別の延べ宿泊者数（ALL）_P14、15'!$U$7:$U$18,0)),0)</f>
        <v>26330</v>
      </c>
      <c r="F16" s="451">
        <f>ROUND(INDEX('【本】2.地域別の延べ宿泊者数（ALL）_P14、15'!X$7:X$18,MATCH($S16,'【本】2.地域別の延べ宿泊者数（ALL）_P14、15'!$U$7:$U$18,0)),0)</f>
        <v>36046</v>
      </c>
      <c r="G16" s="451">
        <f>ROUND(INDEX('【本】2.地域別の延べ宿泊者数（ALL）_P14、15'!Y$7:Y$18,MATCH($S16,'【本】2.地域別の延べ宿泊者数（ALL）_P14、15'!$U$7:$U$18,0)),0)</f>
        <v>42094</v>
      </c>
      <c r="H16" s="451">
        <f>ROUND(INDEX('【本】2.地域別の延べ宿泊者数（ALL）_P14、15'!Z$7:Z$18,MATCH($S16,'【本】2.地域別の延べ宿泊者数（ALL）_P14、15'!$U$7:$U$18,0)),0)</f>
        <v>48563</v>
      </c>
      <c r="I16" s="452">
        <f>ROUND(INDEX('【本】2.地域別の延べ宿泊者数（ALL）_P14、15'!AA$7:AA$18,MATCH($S16,'【本】2.地域別の延べ宿泊者数（ALL）_P14、15'!$U$7:$U$18,0)),0)</f>
        <v>42524</v>
      </c>
      <c r="J16" s="453">
        <f>ROUND(INDEX('【本】2.地域別の延べ宿泊者数（ALL）_P14、15'!AB$7:AB$18,MATCH($S16,'【本】2.地域別の延べ宿泊者数（ALL）_P14、15'!$U$7:$U$18,0)),0)</f>
        <v>49072</v>
      </c>
      <c r="K16" s="451">
        <f>ROUND(INDEX('【本】2.地域別の延べ宿泊者数（ALL）_P14、15'!AC$7:AC$18,MATCH($S16,'【本】2.地域別の延べ宿泊者数（ALL）_P14、15'!$U$7:$U$18,0)),0)</f>
        <v>67430</v>
      </c>
      <c r="L16" s="451">
        <f>ROUND(INDEX('【本】2.地域別の延べ宿泊者数（ALL）_P14、15'!AD$7:AD$18,MATCH($S16,'【本】2.地域別の延べ宿泊者数（ALL）_P14、15'!$U$7:$U$18,0)),0)</f>
        <v>50264</v>
      </c>
      <c r="M16" s="451">
        <f>ROUND(INDEX('【本】2.地域別の延べ宿泊者数（ALL）_P14、15'!AE$7:AE$18,MATCH($S16,'【本】2.地域別の延べ宿泊者数（ALL）_P14、15'!$U$7:$U$18,0)),0)</f>
        <v>56685</v>
      </c>
      <c r="N16" s="451">
        <f>ROUND(INDEX('【本】2.地域別の延べ宿泊者数（ALL）_P14、15'!AF$7:AF$18,MATCH($S16,'【本】2.地域別の延べ宿泊者数（ALL）_P14、15'!$U$7:$U$18,0)),0)</f>
        <v>60363</v>
      </c>
      <c r="O16" s="512">
        <f>ROUND(INDEX('【本】2.地域別の延べ宿泊者数（ALL）_P14、15'!AG$7:AG$18,MATCH($S16,'【本】2.地域別の延べ宿泊者数（ALL）_P14、15'!$U$7:$U$18,0)),0)</f>
        <v>49772</v>
      </c>
      <c r="P16" s="513">
        <f>ROUND(INDEX('【本】2.地域別の延べ宿泊者数（ALL）_P14、15'!AH$7:AH$18,MATCH($S16,'【本】2.地域別の延べ宿泊者数（ALL）_P14、15'!$U$7:$U$18,0)),0)</f>
        <v>561240</v>
      </c>
      <c r="Q16" s="454">
        <f>'【本】2.地域別の延べ宿泊者数（ALL）_P14、15'!P14</f>
        <v>0.35469668736060567</v>
      </c>
      <c r="S16" s="1" t="s">
        <v>320</v>
      </c>
      <c r="T16" s="1" t="str">
        <f t="shared" si="0"/>
        <v>天草</v>
      </c>
    </row>
    <row r="17" spans="2:20" ht="14.25" customHeight="1" x14ac:dyDescent="0.3">
      <c r="B17" s="1101" t="s">
        <v>43</v>
      </c>
      <c r="C17" s="5" t="s">
        <v>309</v>
      </c>
      <c r="D17" s="440">
        <f>ROUND(INDEX('【本】2.地域別の延べ宿泊者数（日本人）_P18、19'!V$7:V$18,MATCH($S17,'【本】2.地域別の延べ宿泊者数（日本人）_P18、19'!$U$7:$U$18,0)),0)</f>
        <v>14728</v>
      </c>
      <c r="E17" s="441">
        <f>ROUND(INDEX('【本】2.地域別の延べ宿泊者数（日本人）_P18、19'!W$7:W$18,MATCH($S17,'【本】2.地域別の延べ宿泊者数（日本人）_P18、19'!$U$7:$U$18,0)),0)</f>
        <v>11312</v>
      </c>
      <c r="F17" s="441">
        <f>ROUND(INDEX('【本】2.地域別の延べ宿泊者数（日本人）_P18、19'!X$7:X$18,MATCH($S17,'【本】2.地域別の延べ宿泊者数（日本人）_P18、19'!$U$7:$U$18,0)),0)</f>
        <v>16628</v>
      </c>
      <c r="G17" s="441">
        <f>ROUND(INDEX('【本】2.地域別の延べ宿泊者数（日本人）_P18、19'!Y$7:Y$18,MATCH($S17,'【本】2.地域別の延べ宿泊者数（日本人）_P18、19'!$U$7:$U$18,0)),0)</f>
        <v>15846</v>
      </c>
      <c r="H17" s="441">
        <f>ROUND(INDEX('【本】2.地域別の延べ宿泊者数（日本人）_P18、19'!Z$7:Z$18,MATCH($S17,'【本】2.地域別の延べ宿泊者数（日本人）_P18、19'!$U$7:$U$18,0)),0)</f>
        <v>17528</v>
      </c>
      <c r="I17" s="442">
        <f>ROUND(INDEX('【本】2.地域別の延べ宿泊者数（日本人）_P18、19'!AA$7:AA$18,MATCH($S17,'【本】2.地域別の延べ宿泊者数（日本人）_P18、19'!$U$7:$U$18,0)),0)</f>
        <v>16224</v>
      </c>
      <c r="J17" s="443">
        <f>ROUND(INDEX('【本】2.地域別の延べ宿泊者数（日本人）_P18、19'!AB$7:AB$18,MATCH($S17,'【本】2.地域別の延べ宿泊者数（日本人）_P18、19'!$U$7:$U$18,0)),0)</f>
        <v>17847</v>
      </c>
      <c r="K17" s="441">
        <f>ROUND(INDEX('【本】2.地域別の延べ宿泊者数（日本人）_P18、19'!AC$7:AC$18,MATCH($S17,'【本】2.地域別の延べ宿泊者数（日本人）_P18、19'!$U$7:$U$18,0)),0)</f>
        <v>19695</v>
      </c>
      <c r="L17" s="441">
        <f>ROUND(INDEX('【本】2.地域別の延べ宿泊者数（日本人）_P18、19'!AD$7:AD$18,MATCH($S17,'【本】2.地域別の延べ宿泊者数（日本人）_P18、19'!$U$7:$U$18,0)),0)</f>
        <v>17048</v>
      </c>
      <c r="M17" s="441">
        <f>ROUND(INDEX('【本】2.地域別の延べ宿泊者数（日本人）_P18、19'!AE$7:AE$18,MATCH($S17,'【本】2.地域別の延べ宿泊者数（日本人）_P18、19'!$U$7:$U$18,0)),0)</f>
        <v>19735</v>
      </c>
      <c r="N17" s="441">
        <f>ROUND(INDEX('【本】2.地域別の延べ宿泊者数（日本人）_P18、19'!AF$7:AF$18,MATCH($S17,'【本】2.地域別の延べ宿泊者数（日本人）_P18、19'!$U$7:$U$18,0)),0)</f>
        <v>20437</v>
      </c>
      <c r="O17" s="508">
        <f>ROUND(INDEX('【本】2.地域別の延べ宿泊者数（日本人）_P18、19'!AG$7:AG$18,MATCH($S17,'【本】2.地域別の延べ宿泊者数（日本人）_P18、19'!$U$7:$U$18,0)),0)</f>
        <v>18384</v>
      </c>
      <c r="P17" s="509">
        <f>ROUND(INDEX('【本】2.地域別の延べ宿泊者数（日本人）_P18、19'!AH$7:AH$18,MATCH($S17,'【本】2.地域別の延べ宿泊者数（日本人）_P18、19'!$U$7:$U$18,0)),0)</f>
        <v>205409</v>
      </c>
      <c r="Q17" s="444">
        <f>'【本】2.地域別の延べ宿泊者数（日本人）_P18、19'!P17</f>
        <v>0.30110278515008893</v>
      </c>
      <c r="S17" s="1" t="s">
        <v>321</v>
      </c>
      <c r="T17" s="1" t="str">
        <f t="shared" si="0"/>
        <v>山鹿</v>
      </c>
    </row>
    <row r="18" spans="2:20" ht="14.25" customHeight="1" x14ac:dyDescent="0.3">
      <c r="B18" s="1102"/>
      <c r="C18" s="137" t="s">
        <v>310</v>
      </c>
      <c r="D18" s="445">
        <f>ROUND(INDEX('【本】2.地域別の延べ宿泊者数（外国人）_P20、21'!V$7:V$18,MATCH($S18,'【本】2.地域別の延べ宿泊者数（外国人）_P20、21'!$U$7:$U$18,0)),0)</f>
        <v>130</v>
      </c>
      <c r="E18" s="446">
        <f>ROUND(INDEX('【本】2.地域別の延べ宿泊者数（外国人）_P20、21'!W$7:W$18,MATCH($S18,'【本】2.地域別の延べ宿泊者数（外国人）_P20、21'!$U$7:$U$18,0)),0)</f>
        <v>54</v>
      </c>
      <c r="F18" s="446">
        <f>ROUND(INDEX('【本】2.地域別の延べ宿泊者数（外国人）_P20、21'!X$7:X$18,MATCH($S18,'【本】2.地域別の延べ宿泊者数（外国人）_P20、21'!$U$7:$U$18,0)),0)</f>
        <v>129</v>
      </c>
      <c r="G18" s="446">
        <f>ROUND(INDEX('【本】2.地域別の延べ宿泊者数（外国人）_P20、21'!Y$7:Y$18,MATCH($S18,'【本】2.地域別の延べ宿泊者数（外国人）_P20、21'!$U$7:$U$18,0)),0)</f>
        <v>41</v>
      </c>
      <c r="H18" s="446">
        <f>ROUND(INDEX('【本】2.地域別の延べ宿泊者数（外国人）_P20、21'!Z$7:Z$18,MATCH($S18,'【本】2.地域別の延べ宿泊者数（外国人）_P20、21'!$U$7:$U$18,0)),0)</f>
        <v>151</v>
      </c>
      <c r="I18" s="447">
        <f>ROUND(INDEX('【本】2.地域別の延べ宿泊者数（外国人）_P20、21'!AA$7:AA$18,MATCH($S18,'【本】2.地域別の延べ宿泊者数（外国人）_P20、21'!$U$7:$U$18,0)),0)</f>
        <v>163</v>
      </c>
      <c r="J18" s="448">
        <f>ROUND(INDEX('【本】2.地域別の延べ宿泊者数（外国人）_P20、21'!AB$7:AB$18,MATCH($S18,'【本】2.地域別の延べ宿泊者数（外国人）_P20、21'!$U$7:$U$18,0)),0)</f>
        <v>216</v>
      </c>
      <c r="K18" s="446">
        <f>ROUND(INDEX('【本】2.地域別の延べ宿泊者数（外国人）_P20、21'!AC$7:AC$18,MATCH($S18,'【本】2.地域別の延べ宿泊者数（外国人）_P20、21'!$U$7:$U$18,0)),0)</f>
        <v>316</v>
      </c>
      <c r="L18" s="446">
        <f>ROUND(INDEX('【本】2.地域別の延べ宿泊者数（外国人）_P20、21'!AD$7:AD$18,MATCH($S18,'【本】2.地域別の延べ宿泊者数（外国人）_P20、21'!$U$7:$U$18,0)),0)</f>
        <v>105</v>
      </c>
      <c r="M18" s="446">
        <f>ROUND(INDEX('【本】2.地域別の延べ宿泊者数（外国人）_P20、21'!AE$7:AE$18,MATCH($S18,'【本】2.地域別の延べ宿泊者数（外国人）_P20、21'!$U$7:$U$18,0)),0)</f>
        <v>208</v>
      </c>
      <c r="N18" s="446">
        <f>ROUND(INDEX('【本】2.地域別の延べ宿泊者数（外国人）_P20、21'!AF$7:AF$18,MATCH($S18,'【本】2.地域別の延べ宿泊者数（外国人）_P20、21'!$U$7:$U$18,0)),0)</f>
        <v>782</v>
      </c>
      <c r="O18" s="510">
        <f>ROUND(INDEX('【本】2.地域別の延べ宿泊者数（外国人）_P20、21'!AG$7:AG$18,MATCH($S18,'【本】2.地域別の延べ宿泊者数（外国人）_P20、21'!$U$7:$U$18,0)),0)</f>
        <v>348</v>
      </c>
      <c r="P18" s="511">
        <f>ROUND(INDEX('【本】2.地域別の延べ宿泊者数（外国人）_P20、21'!AH$7:AH$18,MATCH($S18,'【本】2.地域別の延べ宿泊者数（外国人）_P20、21'!$U$7:$U$18,0)),0)</f>
        <v>2643</v>
      </c>
      <c r="Q18" s="449">
        <f>'【本】2.地域別の延べ宿泊者数（外国人）_P20、21'!$P17</f>
        <v>2.681058495821727</v>
      </c>
      <c r="S18" s="1" t="s">
        <v>321</v>
      </c>
      <c r="T18" s="1" t="str">
        <f t="shared" si="0"/>
        <v>山鹿</v>
      </c>
    </row>
    <row r="19" spans="2:20" ht="14.25" customHeight="1" x14ac:dyDescent="0.3">
      <c r="B19" s="1103"/>
      <c r="C19" s="138" t="s">
        <v>308</v>
      </c>
      <c r="D19" s="450">
        <f>ROUND(INDEX('【本】2.地域別の延べ宿泊者数（ALL）_P14、15'!V$7:V$18,MATCH($S19,'【本】2.地域別の延べ宿泊者数（ALL）_P14、15'!$U$7:$U$18,0)),0)</f>
        <v>14857</v>
      </c>
      <c r="E19" s="451">
        <f>ROUND(INDEX('【本】2.地域別の延べ宿泊者数（ALL）_P14、15'!W$7:W$18,MATCH($S19,'【本】2.地域別の延べ宿泊者数（ALL）_P14、15'!$U$7:$U$18,0)),0)</f>
        <v>11366</v>
      </c>
      <c r="F19" s="451">
        <f>ROUND(INDEX('【本】2.地域別の延べ宿泊者数（ALL）_P14、15'!X$7:X$18,MATCH($S19,'【本】2.地域別の延べ宿泊者数（ALL）_P14、15'!$U$7:$U$18,0)),0)</f>
        <v>16756</v>
      </c>
      <c r="G19" s="451">
        <f>ROUND(INDEX('【本】2.地域別の延べ宿泊者数（ALL）_P14、15'!Y$7:Y$18,MATCH($S19,'【本】2.地域別の延べ宿泊者数（ALL）_P14、15'!$U$7:$U$18,0)),0)</f>
        <v>15887</v>
      </c>
      <c r="H19" s="451">
        <f>ROUND(INDEX('【本】2.地域別の延べ宿泊者数（ALL）_P14、15'!Z$7:Z$18,MATCH($S19,'【本】2.地域別の延べ宿泊者数（ALL）_P14、15'!$U$7:$U$18,0)),0)</f>
        <v>17679</v>
      </c>
      <c r="I19" s="452">
        <f>ROUND(INDEX('【本】2.地域別の延べ宿泊者数（ALL）_P14、15'!AA$7:AA$18,MATCH($S19,'【本】2.地域別の延べ宿泊者数（ALL）_P14、15'!$U$7:$U$18,0)),0)</f>
        <v>16387</v>
      </c>
      <c r="J19" s="453">
        <f>ROUND(INDEX('【本】2.地域別の延べ宿泊者数（ALL）_P14、15'!AB$7:AB$18,MATCH($S19,'【本】2.地域別の延べ宿泊者数（ALL）_P14、15'!$U$7:$U$18,0)),0)</f>
        <v>18063</v>
      </c>
      <c r="K19" s="451">
        <f>ROUND(INDEX('【本】2.地域別の延べ宿泊者数（ALL）_P14、15'!AC$7:AC$18,MATCH($S19,'【本】2.地域別の延べ宿泊者数（ALL）_P14、15'!$U$7:$U$18,0)),0)</f>
        <v>20011</v>
      </c>
      <c r="L19" s="451">
        <f>ROUND(INDEX('【本】2.地域別の延べ宿泊者数（ALL）_P14、15'!AD$7:AD$18,MATCH($S19,'【本】2.地域別の延べ宿泊者数（ALL）_P14、15'!$U$7:$U$18,0)),0)</f>
        <v>17153</v>
      </c>
      <c r="M19" s="451">
        <f>ROUND(INDEX('【本】2.地域別の延べ宿泊者数（ALL）_P14、15'!AE$7:AE$18,MATCH($S19,'【本】2.地域別の延べ宿泊者数（ALL）_P14、15'!$U$7:$U$18,0)),0)</f>
        <v>19943</v>
      </c>
      <c r="N19" s="451">
        <f>ROUND(INDEX('【本】2.地域別の延べ宿泊者数（ALL）_P14、15'!AF$7:AF$18,MATCH($S19,'【本】2.地域別の延べ宿泊者数（ALL）_P14、15'!$U$7:$U$18,0)),0)</f>
        <v>21218</v>
      </c>
      <c r="O19" s="512">
        <f>ROUND(INDEX('【本】2.地域別の延べ宿泊者数（ALL）_P14、15'!AG$7:AG$18,MATCH($S19,'【本】2.地域別の延べ宿泊者数（ALL）_P14、15'!$U$7:$U$18,0)),0)</f>
        <v>18732</v>
      </c>
      <c r="P19" s="513">
        <f>ROUND(INDEX('【本】2.地域別の延べ宿泊者数（ALL）_P14、15'!AH$7:AH$18,MATCH($S19,'【本】2.地域別の延べ宿泊者数（ALL）_P14、15'!$U$7:$U$18,0)),0)</f>
        <v>208052</v>
      </c>
      <c r="Q19" s="454">
        <f>'【本】2.地域別の延べ宿泊者数（ALL）_P14、15'!P17</f>
        <v>0.31188599533387973</v>
      </c>
      <c r="S19" s="1" t="s">
        <v>321</v>
      </c>
      <c r="T19" s="1" t="str">
        <f t="shared" si="0"/>
        <v>山鹿</v>
      </c>
    </row>
    <row r="20" spans="2:20" ht="14.25" customHeight="1" x14ac:dyDescent="0.3">
      <c r="B20" s="1104" t="s">
        <v>293</v>
      </c>
      <c r="C20" s="5" t="s">
        <v>309</v>
      </c>
      <c r="D20" s="440">
        <f>ROUND(INDEX('【本】2.地域別の延べ宿泊者数（日本人）_P18、19'!V$7:V$18,MATCH($S20,'【本】2.地域別の延べ宿泊者数（日本人）_P18、19'!$U$7:$U$18,0)),0)</f>
        <v>19952</v>
      </c>
      <c r="E20" s="441">
        <f>ROUND(INDEX('【本】2.地域別の延べ宿泊者数（日本人）_P18、19'!W$7:W$18,MATCH($S20,'【本】2.地域別の延べ宿泊者数（日本人）_P18、19'!$U$7:$U$18,0)),0)</f>
        <v>13987</v>
      </c>
      <c r="F20" s="441">
        <f>ROUND(INDEX('【本】2.地域別の延べ宿泊者数（日本人）_P18、19'!X$7:X$18,MATCH($S20,'【本】2.地域別の延べ宿泊者数（日本人）_P18、19'!$U$7:$U$18,0)),0)</f>
        <v>26832</v>
      </c>
      <c r="G20" s="441">
        <f>ROUND(INDEX('【本】2.地域別の延べ宿泊者数（日本人）_P18、19'!Y$7:Y$18,MATCH($S20,'【本】2.地域別の延べ宿泊者数（日本人）_P18、19'!$U$7:$U$18,0)),0)</f>
        <v>23641</v>
      </c>
      <c r="H20" s="441">
        <f>ROUND(INDEX('【本】2.地域別の延べ宿泊者数（日本人）_P18、19'!Z$7:Z$18,MATCH($S20,'【本】2.地域別の延べ宿泊者数（日本人）_P18、19'!$U$7:$U$18,0)),0)</f>
        <v>28996</v>
      </c>
      <c r="I20" s="442">
        <f>ROUND(INDEX('【本】2.地域別の延べ宿泊者数（日本人）_P18、19'!AA$7:AA$18,MATCH($S20,'【本】2.地域別の延べ宿泊者数（日本人）_P18、19'!$U$7:$U$18,0)),0)</f>
        <v>24568</v>
      </c>
      <c r="J20" s="443">
        <f>ROUND(INDEX('【本】2.地域別の延べ宿泊者数（日本人）_P18、19'!AB$7:AB$18,MATCH($S20,'【本】2.地域別の延べ宿泊者数（日本人）_P18、19'!$U$7:$U$18,0)),0)</f>
        <v>28145</v>
      </c>
      <c r="K20" s="441">
        <f>ROUND(INDEX('【本】2.地域別の延べ宿泊者数（日本人）_P18、19'!AC$7:AC$18,MATCH($S20,'【本】2.地域別の延べ宿泊者数（日本人）_P18、19'!$U$7:$U$18,0)),0)</f>
        <v>32459</v>
      </c>
      <c r="L20" s="441">
        <f>ROUND(INDEX('【本】2.地域別の延べ宿泊者数（日本人）_P18、19'!AD$7:AD$18,MATCH($S20,'【本】2.地域別の延べ宿泊者数（日本人）_P18、19'!$U$7:$U$18,0)),0)</f>
        <v>28989</v>
      </c>
      <c r="M20" s="441">
        <f>ROUND(INDEX('【本】2.地域別の延べ宿泊者数（日本人）_P18、19'!AE$7:AE$18,MATCH($S20,'【本】2.地域別の延べ宿泊者数（日本人）_P18、19'!$U$7:$U$18,0)),0)</f>
        <v>36788</v>
      </c>
      <c r="N20" s="441">
        <f>ROUND(INDEX('【本】2.地域別の延べ宿泊者数（日本人）_P18、19'!AF$7:AF$18,MATCH($S20,'【本】2.地域別の延べ宿泊者数（日本人）_P18、19'!$U$7:$U$18,0)),0)</f>
        <v>35624</v>
      </c>
      <c r="O20" s="508">
        <f>ROUND(INDEX('【本】2.地域別の延べ宿泊者数（日本人）_P18、19'!AG$7:AG$18,MATCH($S20,'【本】2.地域別の延べ宿泊者数（日本人）_P18、19'!$U$7:$U$18,0)),0)</f>
        <v>31721</v>
      </c>
      <c r="P20" s="509">
        <f>ROUND(INDEX('【本】2.地域別の延べ宿泊者数（日本人）_P18、19'!AH$7:AH$18,MATCH($S20,'【本】2.地域別の延べ宿泊者数（日本人）_P18、19'!$U$7:$U$18,0)),0)</f>
        <v>331704</v>
      </c>
      <c r="Q20" s="444">
        <f>'【本】2.地域別の延べ宿泊者数（日本人）_P18、19'!P20</f>
        <v>0.30640473246004429</v>
      </c>
      <c r="S20" s="1" t="s">
        <v>322</v>
      </c>
      <c r="T20" s="1" t="str">
        <f t="shared" si="0"/>
        <v>荒尾</v>
      </c>
    </row>
    <row r="21" spans="2:20" ht="14.25" customHeight="1" x14ac:dyDescent="0.3">
      <c r="B21" s="1102"/>
      <c r="C21" s="137" t="s">
        <v>310</v>
      </c>
      <c r="D21" s="445">
        <f>ROUND(INDEX('【本】2.地域別の延べ宿泊者数（外国人）_P20、21'!V$7:V$18,MATCH($S21,'【本】2.地域別の延べ宿泊者数（外国人）_P20、21'!$U$7:$U$18,0)),0)</f>
        <v>61</v>
      </c>
      <c r="E21" s="446">
        <f>ROUND(INDEX('【本】2.地域別の延べ宿泊者数（外国人）_P20、21'!W$7:W$18,MATCH($S21,'【本】2.地域別の延べ宿泊者数（外国人）_P20、21'!$U$7:$U$18,0)),0)</f>
        <v>37</v>
      </c>
      <c r="F21" s="446">
        <f>ROUND(INDEX('【本】2.地域別の延べ宿泊者数（外国人）_P20、21'!X$7:X$18,MATCH($S21,'【本】2.地域別の延べ宿泊者数（外国人）_P20、21'!$U$7:$U$18,0)),0)</f>
        <v>431</v>
      </c>
      <c r="G21" s="446">
        <f>ROUND(INDEX('【本】2.地域別の延べ宿泊者数（外国人）_P20、21'!Y$7:Y$18,MATCH($S21,'【本】2.地域別の延べ宿泊者数（外国人）_P20、21'!$U$7:$U$18,0)),0)</f>
        <v>138</v>
      </c>
      <c r="H21" s="446">
        <f>ROUND(INDEX('【本】2.地域別の延べ宿泊者数（外国人）_P20、21'!Z$7:Z$18,MATCH($S21,'【本】2.地域別の延べ宿泊者数（外国人）_P20、21'!$U$7:$U$18,0)),0)</f>
        <v>120</v>
      </c>
      <c r="I21" s="447">
        <f>ROUND(INDEX('【本】2.地域別の延べ宿泊者数（外国人）_P20、21'!AA$7:AA$18,MATCH($S21,'【本】2.地域別の延べ宿泊者数（外国人）_P20、21'!$U$7:$U$18,0)),0)</f>
        <v>387</v>
      </c>
      <c r="J21" s="448">
        <f>ROUND(INDEX('【本】2.地域別の延べ宿泊者数（外国人）_P20、21'!AB$7:AB$18,MATCH($S21,'【本】2.地域別の延べ宿泊者数（外国人）_P20、21'!$U$7:$U$18,0)),0)</f>
        <v>374</v>
      </c>
      <c r="K21" s="446">
        <f>ROUND(INDEX('【本】2.地域別の延べ宿泊者数（外国人）_P20、21'!AC$7:AC$18,MATCH($S21,'【本】2.地域別の延べ宿泊者数（外国人）_P20、21'!$U$7:$U$18,0)),0)</f>
        <v>289</v>
      </c>
      <c r="L21" s="446">
        <f>ROUND(INDEX('【本】2.地域別の延べ宿泊者数（外国人）_P20、21'!AD$7:AD$18,MATCH($S21,'【本】2.地域別の延べ宿泊者数（外国人）_P20、21'!$U$7:$U$18,0)),0)</f>
        <v>221</v>
      </c>
      <c r="M21" s="446">
        <f>ROUND(INDEX('【本】2.地域別の延べ宿泊者数（外国人）_P20、21'!AE$7:AE$18,MATCH($S21,'【本】2.地域別の延べ宿泊者数（外国人）_P20、21'!$U$7:$U$18,0)),0)</f>
        <v>266</v>
      </c>
      <c r="N21" s="446">
        <f>ROUND(INDEX('【本】2.地域別の延べ宿泊者数（外国人）_P20、21'!AF$7:AF$18,MATCH($S21,'【本】2.地域別の延べ宿泊者数（外国人）_P20、21'!$U$7:$U$18,0)),0)</f>
        <v>1451</v>
      </c>
      <c r="O21" s="510">
        <f>ROUND(INDEX('【本】2.地域別の延べ宿泊者数（外国人）_P20、21'!AG$7:AG$18,MATCH($S21,'【本】2.地域別の延べ宿泊者数（外国人）_P20、21'!$U$7:$U$18,0)),0)</f>
        <v>1533</v>
      </c>
      <c r="P21" s="511">
        <f>ROUND(INDEX('【本】2.地域別の延べ宿泊者数（外国人）_P20、21'!AH$7:AH$18,MATCH($S21,'【本】2.地域別の延べ宿泊者数（外国人）_P20、21'!$U$7:$U$18,0)),0)</f>
        <v>5310</v>
      </c>
      <c r="Q21" s="449">
        <f>'【本】2.地域別の延べ宿泊者数（外国人）_P20、21'!$P20</f>
        <v>9.1142857142857139</v>
      </c>
      <c r="S21" s="1" t="s">
        <v>322</v>
      </c>
      <c r="T21" s="1" t="str">
        <f t="shared" si="0"/>
        <v>荒尾</v>
      </c>
    </row>
    <row r="22" spans="2:20" ht="14.25" customHeight="1" x14ac:dyDescent="0.3">
      <c r="B22" s="1103"/>
      <c r="C22" s="138" t="s">
        <v>308</v>
      </c>
      <c r="D22" s="450">
        <f>ROUND(INDEX('【本】2.地域別の延べ宿泊者数（ALL）_P14、15'!V$7:V$18,MATCH($S22,'【本】2.地域別の延べ宿泊者数（ALL）_P14、15'!$U$7:$U$18,0)),0)</f>
        <v>20013</v>
      </c>
      <c r="E22" s="451">
        <f>ROUND(INDEX('【本】2.地域別の延べ宿泊者数（ALL）_P14、15'!W$7:W$18,MATCH($S22,'【本】2.地域別の延べ宿泊者数（ALL）_P14、15'!$U$7:$U$18,0)),0)</f>
        <v>14024</v>
      </c>
      <c r="F22" s="451">
        <f>ROUND(INDEX('【本】2.地域別の延べ宿泊者数（ALL）_P14、15'!X$7:X$18,MATCH($S22,'【本】2.地域別の延べ宿泊者数（ALL）_P14、15'!$U$7:$U$18,0)),0)</f>
        <v>27263</v>
      </c>
      <c r="G22" s="451">
        <f>ROUND(INDEX('【本】2.地域別の延べ宿泊者数（ALL）_P14、15'!Y$7:Y$18,MATCH($S22,'【本】2.地域別の延べ宿泊者数（ALL）_P14、15'!$U$7:$U$18,0)),0)</f>
        <v>23779</v>
      </c>
      <c r="H22" s="451">
        <f>ROUND(INDEX('【本】2.地域別の延べ宿泊者数（ALL）_P14、15'!Z$7:Z$18,MATCH($S22,'【本】2.地域別の延べ宿泊者数（ALL）_P14、15'!$U$7:$U$18,0)),0)</f>
        <v>29116</v>
      </c>
      <c r="I22" s="452">
        <f>ROUND(INDEX('【本】2.地域別の延べ宿泊者数（ALL）_P14、15'!AA$7:AA$18,MATCH($S22,'【本】2.地域別の延べ宿泊者数（ALL）_P14、15'!$U$7:$U$18,0)),0)</f>
        <v>24955</v>
      </c>
      <c r="J22" s="453">
        <f>ROUND(INDEX('【本】2.地域別の延べ宿泊者数（ALL）_P14、15'!AB$7:AB$18,MATCH($S22,'【本】2.地域別の延べ宿泊者数（ALL）_P14、15'!$U$7:$U$18,0)),0)</f>
        <v>28519</v>
      </c>
      <c r="K22" s="451">
        <f>ROUND(INDEX('【本】2.地域別の延べ宿泊者数（ALL）_P14、15'!AC$7:AC$18,MATCH($S22,'【本】2.地域別の延べ宿泊者数（ALL）_P14、15'!$U$7:$U$18,0)),0)</f>
        <v>32749</v>
      </c>
      <c r="L22" s="451">
        <f>ROUND(INDEX('【本】2.地域別の延べ宿泊者数（ALL）_P14、15'!AD$7:AD$18,MATCH($S22,'【本】2.地域別の延べ宿泊者数（ALL）_P14、15'!$U$7:$U$18,0)),0)</f>
        <v>29211</v>
      </c>
      <c r="M22" s="451">
        <f>ROUND(INDEX('【本】2.地域別の延べ宿泊者数（ALL）_P14、15'!AE$7:AE$18,MATCH($S22,'【本】2.地域別の延べ宿泊者数（ALL）_P14、15'!$U$7:$U$18,0)),0)</f>
        <v>37055</v>
      </c>
      <c r="N22" s="451">
        <f>ROUND(INDEX('【本】2.地域別の延べ宿泊者数（ALL）_P14、15'!AF$7:AF$18,MATCH($S22,'【本】2.地域別の延べ宿泊者数（ALL）_P14、15'!$U$7:$U$18,0)),0)</f>
        <v>37075</v>
      </c>
      <c r="O22" s="512">
        <f>ROUND(INDEX('【本】2.地域別の延べ宿泊者数（ALL）_P14、15'!AG$7:AG$18,MATCH($S22,'【本】2.地域別の延べ宿泊者数（ALL）_P14、15'!$U$7:$U$18,0)),0)</f>
        <v>33254</v>
      </c>
      <c r="P22" s="513">
        <f>ROUND(INDEX('【本】2.地域別の延べ宿泊者数（ALL）_P14、15'!AH$7:AH$18,MATCH($S22,'【本】2.地域別の延べ宿泊者数（ALL）_P14、15'!$U$7:$U$18,0)),0)</f>
        <v>337014</v>
      </c>
      <c r="Q22" s="454">
        <f>'【本】2.地域別の延べ宿泊者数（ALL）_P14、15'!P20</f>
        <v>0.32457915898612977</v>
      </c>
      <c r="S22" s="1" t="s">
        <v>322</v>
      </c>
      <c r="T22" s="1" t="str">
        <f t="shared" si="0"/>
        <v>荒尾</v>
      </c>
    </row>
    <row r="23" spans="2:20" ht="14.25" customHeight="1" x14ac:dyDescent="0.3">
      <c r="B23" s="1101" t="s">
        <v>45</v>
      </c>
      <c r="C23" s="5" t="s">
        <v>309</v>
      </c>
      <c r="D23" s="440">
        <f>ROUND(INDEX('【本】2.地域別の延べ宿泊者数（日本人）_P18、19'!V$7:V$18,MATCH($S23,'【本】2.地域別の延べ宿泊者数（日本人）_P18、19'!$U$7:$U$18,0)),0)</f>
        <v>34890</v>
      </c>
      <c r="E23" s="441">
        <f>ROUND(INDEX('【本】2.地域別の延べ宿泊者数（日本人）_P18、19'!W$7:W$18,MATCH($S23,'【本】2.地域別の延べ宿泊者数（日本人）_P18、19'!$U$7:$U$18,0)),0)</f>
        <v>31683</v>
      </c>
      <c r="F23" s="441">
        <f>ROUND(INDEX('【本】2.地域別の延べ宿泊者数（日本人）_P18、19'!X$7:X$18,MATCH($S23,'【本】2.地域別の延べ宿泊者数（日本人）_P18、19'!$U$7:$U$18,0)),0)</f>
        <v>42224</v>
      </c>
      <c r="G23" s="441">
        <f>ROUND(INDEX('【本】2.地域別の延べ宿泊者数（日本人）_P18、19'!Y$7:Y$18,MATCH($S23,'【本】2.地域別の延べ宿泊者数（日本人）_P18、19'!$U$7:$U$18,0)),0)</f>
        <v>36142</v>
      </c>
      <c r="H23" s="441">
        <f>ROUND(INDEX('【本】2.地域別の延べ宿泊者数（日本人）_P18、19'!Z$7:Z$18,MATCH($S23,'【本】2.地域別の延べ宿泊者数（日本人）_P18、19'!$U$7:$U$18,0)),0)</f>
        <v>40462</v>
      </c>
      <c r="I23" s="442">
        <f>ROUND(INDEX('【本】2.地域別の延べ宿泊者数（日本人）_P18、19'!AA$7:AA$18,MATCH($S23,'【本】2.地域別の延べ宿泊者数（日本人）_P18、19'!$U$7:$U$18,0)),0)</f>
        <v>41563</v>
      </c>
      <c r="J23" s="443">
        <f>ROUND(INDEX('【本】2.地域別の延べ宿泊者数（日本人）_P18、19'!AB$7:AB$18,MATCH($S23,'【本】2.地域別の延べ宿泊者数（日本人）_P18、19'!$U$7:$U$18,0)),0)</f>
        <v>41861</v>
      </c>
      <c r="K23" s="441">
        <f>ROUND(INDEX('【本】2.地域別の延べ宿泊者数（日本人）_P18、19'!AC$7:AC$18,MATCH($S23,'【本】2.地域別の延べ宿泊者数（日本人）_P18、19'!$U$7:$U$18,0)),0)</f>
        <v>47806</v>
      </c>
      <c r="L23" s="441">
        <f>ROUND(INDEX('【本】2.地域別の延べ宿泊者数（日本人）_P18、19'!AD$7:AD$18,MATCH($S23,'【本】2.地域別の延べ宿泊者数（日本人）_P18、19'!$U$7:$U$18,0)),0)</f>
        <v>42281</v>
      </c>
      <c r="M23" s="441">
        <f>ROUND(INDEX('【本】2.地域別の延べ宿泊者数（日本人）_P18、19'!AE$7:AE$18,MATCH($S23,'【本】2.地域別の延べ宿泊者数（日本人）_P18、19'!$U$7:$U$18,0)),0)</f>
        <v>47507</v>
      </c>
      <c r="N23" s="441">
        <f>ROUND(INDEX('【本】2.地域別の延べ宿泊者数（日本人）_P18、19'!AF$7:AF$18,MATCH($S23,'【本】2.地域別の延べ宿泊者数（日本人）_P18、19'!$U$7:$U$18,0)),0)</f>
        <v>50373</v>
      </c>
      <c r="O23" s="508">
        <f>ROUND(INDEX('【本】2.地域別の延べ宿泊者数（日本人）_P18、19'!AG$7:AG$18,MATCH($S23,'【本】2.地域別の延べ宿泊者数（日本人）_P18、19'!$U$7:$U$18,0)),0)</f>
        <v>44217</v>
      </c>
      <c r="P23" s="509">
        <f>ROUND(INDEX('【本】2.地域別の延べ宿泊者数（日本人）_P18、19'!AH$7:AH$18,MATCH($S23,'【本】2.地域別の延べ宿泊者数（日本人）_P18、19'!$U$7:$U$18,0)),0)</f>
        <v>501009</v>
      </c>
      <c r="Q23" s="444">
        <f>'【本】2.地域別の延べ宿泊者数（日本人）_P18、19'!P23</f>
        <v>0.12531417263940958</v>
      </c>
      <c r="S23" s="1" t="s">
        <v>323</v>
      </c>
      <c r="T23" s="1" t="str">
        <f t="shared" si="0"/>
        <v>菊池</v>
      </c>
    </row>
    <row r="24" spans="2:20" ht="14.25" customHeight="1" x14ac:dyDescent="0.3">
      <c r="B24" s="1102"/>
      <c r="C24" s="137" t="s">
        <v>310</v>
      </c>
      <c r="D24" s="445">
        <f>ROUND(INDEX('【本】2.地域別の延べ宿泊者数（外国人）_P20、21'!V$7:V$18,MATCH($S24,'【本】2.地域別の延べ宿泊者数（外国人）_P20、21'!$U$7:$U$18,0)),0)</f>
        <v>162</v>
      </c>
      <c r="E24" s="446">
        <f>ROUND(INDEX('【本】2.地域別の延べ宿泊者数（外国人）_P20、21'!W$7:W$18,MATCH($S24,'【本】2.地域別の延べ宿泊者数（外国人）_P20、21'!$U$7:$U$18,0)),0)</f>
        <v>169</v>
      </c>
      <c r="F24" s="446">
        <f>ROUND(INDEX('【本】2.地域別の延べ宿泊者数（外国人）_P20、21'!X$7:X$18,MATCH($S24,'【本】2.地域別の延べ宿泊者数（外国人）_P20、21'!$U$7:$U$18,0)),0)</f>
        <v>313</v>
      </c>
      <c r="G24" s="446">
        <f>ROUND(INDEX('【本】2.地域別の延べ宿泊者数（外国人）_P20、21'!Y$7:Y$18,MATCH($S24,'【本】2.地域別の延べ宿泊者数（外国人）_P20、21'!$U$7:$U$18,0)),0)</f>
        <v>155</v>
      </c>
      <c r="H24" s="446">
        <f>ROUND(INDEX('【本】2.地域別の延べ宿泊者数（外国人）_P20、21'!Z$7:Z$18,MATCH($S24,'【本】2.地域別の延べ宿泊者数（外国人）_P20、21'!$U$7:$U$18,0)),0)</f>
        <v>372</v>
      </c>
      <c r="I24" s="447">
        <f>ROUND(INDEX('【本】2.地域別の延べ宿泊者数（外国人）_P20、21'!AA$7:AA$18,MATCH($S24,'【本】2.地域別の延べ宿泊者数（外国人）_P20、21'!$U$7:$U$18,0)),0)</f>
        <v>572</v>
      </c>
      <c r="J24" s="448">
        <f>ROUND(INDEX('【本】2.地域別の延べ宿泊者数（外国人）_P20、21'!AB$7:AB$18,MATCH($S24,'【本】2.地域別の延べ宿泊者数（外国人）_P20、21'!$U$7:$U$18,0)),0)</f>
        <v>425</v>
      </c>
      <c r="K24" s="446">
        <f>ROUND(INDEX('【本】2.地域別の延べ宿泊者数（外国人）_P20、21'!AC$7:AC$18,MATCH($S24,'【本】2.地域別の延べ宿泊者数（外国人）_P20、21'!$U$7:$U$18,0)),0)</f>
        <v>881</v>
      </c>
      <c r="L24" s="446">
        <f>ROUND(INDEX('【本】2.地域別の延べ宿泊者数（外国人）_P20、21'!AD$7:AD$18,MATCH($S24,'【本】2.地域別の延べ宿泊者数（外国人）_P20、21'!$U$7:$U$18,0)),0)</f>
        <v>325</v>
      </c>
      <c r="M24" s="446">
        <f>ROUND(INDEX('【本】2.地域別の延べ宿泊者数（外国人）_P20、21'!AE$7:AE$18,MATCH($S24,'【本】2.地域別の延べ宿泊者数（外国人）_P20、21'!$U$7:$U$18,0)),0)</f>
        <v>466</v>
      </c>
      <c r="N24" s="446">
        <f>ROUND(INDEX('【本】2.地域別の延べ宿泊者数（外国人）_P20、21'!AF$7:AF$18,MATCH($S24,'【本】2.地域別の延べ宿泊者数（外国人）_P20、21'!$U$7:$U$18,0)),0)</f>
        <v>1101</v>
      </c>
      <c r="O24" s="510">
        <f>ROUND(INDEX('【本】2.地域別の延べ宿泊者数（外国人）_P20、21'!AG$7:AG$18,MATCH($S24,'【本】2.地域別の延べ宿泊者数（外国人）_P20、21'!$U$7:$U$18,0)),0)</f>
        <v>440</v>
      </c>
      <c r="P24" s="511">
        <f>ROUND(INDEX('【本】2.地域別の延べ宿泊者数（外国人）_P20、21'!AH$7:AH$18,MATCH($S24,'【本】2.地域別の延べ宿泊者数（外国人）_P20、21'!$U$7:$U$18,0)),0)</f>
        <v>5381</v>
      </c>
      <c r="Q24" s="449">
        <f>'【本】2.地域別の延べ宿泊者数（外国人）_P20、21'!$P23</f>
        <v>2.4560051380860628</v>
      </c>
      <c r="S24" s="1" t="s">
        <v>323</v>
      </c>
      <c r="T24" s="1" t="str">
        <f t="shared" si="0"/>
        <v>菊池</v>
      </c>
    </row>
    <row r="25" spans="2:20" ht="14.25" customHeight="1" x14ac:dyDescent="0.3">
      <c r="B25" s="1103"/>
      <c r="C25" s="138" t="s">
        <v>308</v>
      </c>
      <c r="D25" s="450">
        <f>ROUND(INDEX('【本】2.地域別の延べ宿泊者数（ALL）_P14、15'!V$7:V$18,MATCH($S25,'【本】2.地域別の延べ宿泊者数（ALL）_P14、15'!$U$7:$U$18,0)),0)</f>
        <v>35052</v>
      </c>
      <c r="E25" s="451">
        <f>ROUND(INDEX('【本】2.地域別の延べ宿泊者数（ALL）_P14、15'!W$7:W$18,MATCH($S25,'【本】2.地域別の延べ宿泊者数（ALL）_P14、15'!$U$7:$U$18,0)),0)</f>
        <v>31853</v>
      </c>
      <c r="F25" s="451">
        <f>ROUND(INDEX('【本】2.地域別の延べ宿泊者数（ALL）_P14、15'!X$7:X$18,MATCH($S25,'【本】2.地域別の延べ宿泊者数（ALL）_P14、15'!$U$7:$U$18,0)),0)</f>
        <v>42537</v>
      </c>
      <c r="G25" s="451">
        <f>ROUND(INDEX('【本】2.地域別の延べ宿泊者数（ALL）_P14、15'!Y$7:Y$18,MATCH($S25,'【本】2.地域別の延べ宿泊者数（ALL）_P14、15'!$U$7:$U$18,0)),0)</f>
        <v>36297</v>
      </c>
      <c r="H25" s="451">
        <f>ROUND(INDEX('【本】2.地域別の延べ宿泊者数（ALL）_P14、15'!Z$7:Z$18,MATCH($S25,'【本】2.地域別の延べ宿泊者数（ALL）_P14、15'!$U$7:$U$18,0)),0)</f>
        <v>40834</v>
      </c>
      <c r="I25" s="452">
        <f>ROUND(INDEX('【本】2.地域別の延べ宿泊者数（ALL）_P14、15'!AA$7:AA$18,MATCH($S25,'【本】2.地域別の延べ宿泊者数（ALL）_P14、15'!$U$7:$U$18,0)),0)</f>
        <v>42135</v>
      </c>
      <c r="J25" s="453">
        <f>ROUND(INDEX('【本】2.地域別の延べ宿泊者数（ALL）_P14、15'!AB$7:AB$18,MATCH($S25,'【本】2.地域別の延べ宿泊者数（ALL）_P14、15'!$U$7:$U$18,0)),0)</f>
        <v>42286</v>
      </c>
      <c r="K25" s="451">
        <f>ROUND(INDEX('【本】2.地域別の延べ宿泊者数（ALL）_P14、15'!AC$7:AC$18,MATCH($S25,'【本】2.地域別の延べ宿泊者数（ALL）_P14、15'!$U$7:$U$18,0)),0)</f>
        <v>48687</v>
      </c>
      <c r="L25" s="451">
        <f>ROUND(INDEX('【本】2.地域別の延べ宿泊者数（ALL）_P14、15'!AD$7:AD$18,MATCH($S25,'【本】2.地域別の延べ宿泊者数（ALL）_P14、15'!$U$7:$U$18,0)),0)</f>
        <v>42605</v>
      </c>
      <c r="M25" s="451">
        <f>ROUND(INDEX('【本】2.地域別の延べ宿泊者数（ALL）_P14、15'!AE$7:AE$18,MATCH($S25,'【本】2.地域別の延べ宿泊者数（ALL）_P14、15'!$U$7:$U$18,0)),0)</f>
        <v>47973</v>
      </c>
      <c r="N25" s="451">
        <f>ROUND(INDEX('【本】2.地域別の延べ宿泊者数（ALL）_P14、15'!AF$7:AF$18,MATCH($S25,'【本】2.地域別の延べ宿泊者数（ALL）_P14、15'!$U$7:$U$18,0)),0)</f>
        <v>51474</v>
      </c>
      <c r="O25" s="512">
        <f>ROUND(INDEX('【本】2.地域別の延べ宿泊者数（ALL）_P14、15'!AG$7:AG$18,MATCH($S25,'【本】2.地域別の延べ宿泊者数（ALL）_P14、15'!$U$7:$U$18,0)),0)</f>
        <v>44657</v>
      </c>
      <c r="P25" s="513">
        <f>ROUND(INDEX('【本】2.地域別の延べ宿泊者数（ALL）_P14、15'!AH$7:AH$18,MATCH($S25,'【本】2.地域別の延べ宿泊者数（ALL）_P14、15'!$U$7:$U$18,0)),0)</f>
        <v>506390</v>
      </c>
      <c r="Q25" s="454">
        <f>'【本】2.地域別の延べ宿泊者数（ALL）_P14、15'!P23</f>
        <v>0.1334365921024947</v>
      </c>
      <c r="S25" s="1" t="s">
        <v>323</v>
      </c>
      <c r="T25" s="1" t="str">
        <f t="shared" si="0"/>
        <v>菊池</v>
      </c>
    </row>
    <row r="26" spans="2:20" ht="14.25" customHeight="1" x14ac:dyDescent="0.3">
      <c r="B26" s="1101" t="s">
        <v>47</v>
      </c>
      <c r="C26" s="5" t="s">
        <v>309</v>
      </c>
      <c r="D26" s="440">
        <f>ROUND(INDEX('【本】2.地域別の延べ宿泊者数（日本人）_P18、19'!V$7:V$18,MATCH($S26,'【本】2.地域別の延べ宿泊者数（日本人）_P18、19'!$U$7:$U$18,0)),0)</f>
        <v>26696</v>
      </c>
      <c r="E26" s="441">
        <f>ROUND(INDEX('【本】2.地域別の延べ宿泊者数（日本人）_P18、19'!W$7:W$18,MATCH($S26,'【本】2.地域別の延べ宿泊者数（日本人）_P18、19'!$U$7:$U$18,0)),0)</f>
        <v>24409</v>
      </c>
      <c r="F26" s="441">
        <f>ROUND(INDEX('【本】2.地域別の延べ宿泊者数（日本人）_P18、19'!X$7:X$18,MATCH($S26,'【本】2.地域別の延べ宿泊者数（日本人）_P18、19'!$U$7:$U$18,0)),0)</f>
        <v>25914</v>
      </c>
      <c r="G26" s="441">
        <f>ROUND(INDEX('【本】2.地域別の延べ宿泊者数（日本人）_P18、19'!Y$7:Y$18,MATCH($S26,'【本】2.地域別の延べ宿泊者数（日本人）_P18、19'!$U$7:$U$18,0)),0)</f>
        <v>28670</v>
      </c>
      <c r="H26" s="441">
        <f>ROUND(INDEX('【本】2.地域別の延べ宿泊者数（日本人）_P18、19'!Z$7:Z$18,MATCH($S26,'【本】2.地域別の延べ宿泊者数（日本人）_P18、19'!$U$7:$U$18,0)),0)</f>
        <v>28276</v>
      </c>
      <c r="I26" s="442">
        <f>ROUND(INDEX('【本】2.地域別の延べ宿泊者数（日本人）_P18、19'!AA$7:AA$18,MATCH($S26,'【本】2.地域別の延べ宿泊者数（日本人）_P18、19'!$U$7:$U$18,0)),0)</f>
        <v>26508</v>
      </c>
      <c r="J26" s="443">
        <f>ROUND(INDEX('【本】2.地域別の延べ宿泊者数（日本人）_P18、19'!AB$7:AB$18,MATCH($S26,'【本】2.地域別の延べ宿泊者数（日本人）_P18、19'!$U$7:$U$18,0)),0)</f>
        <v>24540</v>
      </c>
      <c r="K26" s="441">
        <f>ROUND(INDEX('【本】2.地域別の延べ宿泊者数（日本人）_P18、19'!AC$7:AC$18,MATCH($S26,'【本】2.地域別の延べ宿泊者数（日本人）_P18、19'!$U$7:$U$18,0)),0)</f>
        <v>27835</v>
      </c>
      <c r="L26" s="441">
        <f>ROUND(INDEX('【本】2.地域別の延べ宿泊者数（日本人）_P18、19'!AD$7:AD$18,MATCH($S26,'【本】2.地域別の延べ宿泊者数（日本人）_P18、19'!$U$7:$U$18,0)),0)</f>
        <v>24305</v>
      </c>
      <c r="M26" s="441">
        <f>ROUND(INDEX('【本】2.地域別の延べ宿泊者数（日本人）_P18、19'!AE$7:AE$18,MATCH($S26,'【本】2.地域別の延べ宿泊者数（日本人）_P18、19'!$U$7:$U$18,0)),0)</f>
        <v>25489</v>
      </c>
      <c r="N26" s="441">
        <f>ROUND(INDEX('【本】2.地域別の延べ宿泊者数（日本人）_P18、19'!AF$7:AF$18,MATCH($S26,'【本】2.地域別の延べ宿泊者数（日本人）_P18、19'!$U$7:$U$18,0)),0)</f>
        <v>26990</v>
      </c>
      <c r="O26" s="508">
        <f>ROUND(INDEX('【本】2.地域別の延べ宿泊者数（日本人）_P18、19'!AG$7:AG$18,MATCH($S26,'【本】2.地域別の延べ宿泊者数（日本人）_P18、19'!$U$7:$U$18,0)),0)</f>
        <v>24603</v>
      </c>
      <c r="P26" s="509">
        <f>ROUND(INDEX('【本】2.地域別の延べ宿泊者数（日本人）_P18、19'!AH$7:AH$18,MATCH($S26,'【本】2.地域別の延べ宿泊者数（日本人）_P18、19'!$U$7:$U$18,0)),0)</f>
        <v>314235</v>
      </c>
      <c r="Q26" s="444">
        <f>'【本】2.地域別の延べ宿泊者数（日本人）_P18、19'!P26</f>
        <v>-0.20107037526695826</v>
      </c>
      <c r="S26" s="1" t="s">
        <v>324</v>
      </c>
      <c r="T26" s="1" t="str">
        <f t="shared" si="0"/>
        <v>八代</v>
      </c>
    </row>
    <row r="27" spans="2:20" ht="14.25" customHeight="1" x14ac:dyDescent="0.3">
      <c r="B27" s="1102"/>
      <c r="C27" s="137" t="s">
        <v>310</v>
      </c>
      <c r="D27" s="445">
        <f>ROUND(INDEX('【本】2.地域別の延べ宿泊者数（外国人）_P20、21'!V$7:V$18,MATCH($S27,'【本】2.地域別の延べ宿泊者数（外国人）_P20、21'!$U$7:$U$18,0)),0)</f>
        <v>15</v>
      </c>
      <c r="E27" s="446">
        <f>ROUND(INDEX('【本】2.地域別の延べ宿泊者数（外国人）_P20、21'!W$7:W$18,MATCH($S27,'【本】2.地域別の延べ宿泊者数（外国人）_P20、21'!$U$7:$U$18,0)),0)</f>
        <v>0</v>
      </c>
      <c r="F27" s="446">
        <f>ROUND(INDEX('【本】2.地域別の延べ宿泊者数（外国人）_P20、21'!X$7:X$18,MATCH($S27,'【本】2.地域別の延べ宿泊者数（外国人）_P20、21'!$U$7:$U$18,0)),0)</f>
        <v>2</v>
      </c>
      <c r="G27" s="446">
        <f>ROUND(INDEX('【本】2.地域別の延べ宿泊者数（外国人）_P20、21'!Y$7:Y$18,MATCH($S27,'【本】2.地域別の延べ宿泊者数（外国人）_P20、21'!$U$7:$U$18,0)),0)</f>
        <v>4</v>
      </c>
      <c r="H27" s="446">
        <f>ROUND(INDEX('【本】2.地域別の延べ宿泊者数（外国人）_P20、21'!Z$7:Z$18,MATCH($S27,'【本】2.地域別の延べ宿泊者数（外国人）_P20、21'!$U$7:$U$18,0)),0)</f>
        <v>3</v>
      </c>
      <c r="I27" s="447">
        <f>ROUND(INDEX('【本】2.地域別の延べ宿泊者数（外国人）_P20、21'!AA$7:AA$18,MATCH($S27,'【本】2.地域別の延べ宿泊者数（外国人）_P20、21'!$U$7:$U$18,0)),0)</f>
        <v>29</v>
      </c>
      <c r="J27" s="448">
        <f>ROUND(INDEX('【本】2.地域別の延べ宿泊者数（外国人）_P20、21'!AB$7:AB$18,MATCH($S27,'【本】2.地域別の延べ宿泊者数（外国人）_P20、21'!$U$7:$U$18,0)),0)</f>
        <v>27</v>
      </c>
      <c r="K27" s="446">
        <f>ROUND(INDEX('【本】2.地域別の延べ宿泊者数（外国人）_P20、21'!AC$7:AC$18,MATCH($S27,'【本】2.地域別の延べ宿泊者数（外国人）_P20、21'!$U$7:$U$18,0)),0)</f>
        <v>42</v>
      </c>
      <c r="L27" s="446">
        <f>ROUND(INDEX('【本】2.地域別の延べ宿泊者数（外国人）_P20、21'!AD$7:AD$18,MATCH($S27,'【本】2.地域別の延べ宿泊者数（外国人）_P20、21'!$U$7:$U$18,0)),0)</f>
        <v>11</v>
      </c>
      <c r="M27" s="446">
        <f>ROUND(INDEX('【本】2.地域別の延べ宿泊者数（外国人）_P20、21'!AE$7:AE$18,MATCH($S27,'【本】2.地域別の延べ宿泊者数（外国人）_P20、21'!$U$7:$U$18,0)),0)</f>
        <v>269</v>
      </c>
      <c r="N27" s="446">
        <f>ROUND(INDEX('【本】2.地域別の延べ宿泊者数（外国人）_P20、21'!AF$7:AF$18,MATCH($S27,'【本】2.地域別の延べ宿泊者数（外国人）_P20、21'!$U$7:$U$18,0)),0)</f>
        <v>166</v>
      </c>
      <c r="O27" s="510">
        <f>ROUND(INDEX('【本】2.地域別の延べ宿泊者数（外国人）_P20、21'!AG$7:AG$18,MATCH($S27,'【本】2.地域別の延べ宿泊者数（外国人）_P20、21'!$U$7:$U$18,0)),0)</f>
        <v>55</v>
      </c>
      <c r="P27" s="511">
        <f>ROUND(INDEX('【本】2.地域別の延べ宿泊者数（外国人）_P20、21'!AH$7:AH$18,MATCH($S27,'【本】2.地域別の延べ宿泊者数（外国人）_P20、21'!$U$7:$U$18,0)),0)</f>
        <v>622</v>
      </c>
      <c r="Q27" s="449">
        <f>'【本】2.地域別の延べ宿泊者数（外国人）_P20、21'!$P26</f>
        <v>-0.90930300379119278</v>
      </c>
      <c r="S27" s="1" t="s">
        <v>324</v>
      </c>
      <c r="T27" s="1" t="str">
        <f t="shared" si="0"/>
        <v>八代</v>
      </c>
    </row>
    <row r="28" spans="2:20" ht="14.25" customHeight="1" x14ac:dyDescent="0.3">
      <c r="B28" s="1103"/>
      <c r="C28" s="138" t="s">
        <v>308</v>
      </c>
      <c r="D28" s="450">
        <f>ROUND(INDEX('【本】2.地域別の延べ宿泊者数（ALL）_P14、15'!V$7:V$18,MATCH($S28,'【本】2.地域別の延べ宿泊者数（ALL）_P14、15'!$U$7:$U$18,0)),0)</f>
        <v>26711</v>
      </c>
      <c r="E28" s="451">
        <f>ROUND(INDEX('【本】2.地域別の延べ宿泊者数（ALL）_P14、15'!W$7:W$18,MATCH($S28,'【本】2.地域別の延べ宿泊者数（ALL）_P14、15'!$U$7:$U$18,0)),0)</f>
        <v>24409</v>
      </c>
      <c r="F28" s="451">
        <f>ROUND(INDEX('【本】2.地域別の延べ宿泊者数（ALL）_P14、15'!X$7:X$18,MATCH($S28,'【本】2.地域別の延べ宿泊者数（ALL）_P14、15'!$U$7:$U$18,0)),0)</f>
        <v>25917</v>
      </c>
      <c r="G28" s="451">
        <f>ROUND(INDEX('【本】2.地域別の延べ宿泊者数（ALL）_P14、15'!Y$7:Y$18,MATCH($S28,'【本】2.地域別の延べ宿泊者数（ALL）_P14、15'!$U$7:$U$18,0)),0)</f>
        <v>28674</v>
      </c>
      <c r="H28" s="451">
        <f>ROUND(INDEX('【本】2.地域別の延べ宿泊者数（ALL）_P14、15'!Z$7:Z$18,MATCH($S28,'【本】2.地域別の延べ宿泊者数（ALL）_P14、15'!$U$7:$U$18,0)),0)</f>
        <v>28279</v>
      </c>
      <c r="I28" s="452">
        <f>ROUND(INDEX('【本】2.地域別の延べ宿泊者数（ALL）_P14、15'!AA$7:AA$18,MATCH($S28,'【本】2.地域別の延べ宿泊者数（ALL）_P14、15'!$U$7:$U$18,0)),0)</f>
        <v>26537</v>
      </c>
      <c r="J28" s="453">
        <f>ROUND(INDEX('【本】2.地域別の延べ宿泊者数（ALL）_P14、15'!AB$7:AB$18,MATCH($S28,'【本】2.地域別の延べ宿泊者数（ALL）_P14、15'!$U$7:$U$18,0)),0)</f>
        <v>24566</v>
      </c>
      <c r="K28" s="451">
        <f>ROUND(INDEX('【本】2.地域別の延べ宿泊者数（ALL）_P14、15'!AC$7:AC$18,MATCH($S28,'【本】2.地域別の延べ宿泊者数（ALL）_P14、15'!$U$7:$U$18,0)),0)</f>
        <v>27877</v>
      </c>
      <c r="L28" s="451">
        <f>ROUND(INDEX('【本】2.地域別の延べ宿泊者数（ALL）_P14、15'!AD$7:AD$18,MATCH($S28,'【本】2.地域別の延べ宿泊者数（ALL）_P14、15'!$U$7:$U$18,0)),0)</f>
        <v>24316</v>
      </c>
      <c r="M28" s="451">
        <f>ROUND(INDEX('【本】2.地域別の延べ宿泊者数（ALL）_P14、15'!AE$7:AE$18,MATCH($S28,'【本】2.地域別の延べ宿泊者数（ALL）_P14、15'!$U$7:$U$18,0)),0)</f>
        <v>25757</v>
      </c>
      <c r="N28" s="451">
        <f>ROUND(INDEX('【本】2.地域別の延べ宿泊者数（ALL）_P14、15'!AF$7:AF$18,MATCH($S28,'【本】2.地域別の延べ宿泊者数（ALL）_P14、15'!$U$7:$U$18,0)),0)</f>
        <v>27156</v>
      </c>
      <c r="O28" s="512">
        <f>ROUND(INDEX('【本】2.地域別の延べ宿泊者数（ALL）_P14、15'!AG$7:AG$18,MATCH($S28,'【本】2.地域別の延べ宿泊者数（ALL）_P14、15'!$U$7:$U$18,0)),0)</f>
        <v>24658</v>
      </c>
      <c r="P28" s="513">
        <f>ROUND(INDEX('【本】2.地域別の延べ宿泊者数（ALL）_P14、15'!AH$7:AH$18,MATCH($S28,'【本】2.地域別の延べ宿泊者数（ALL）_P14、15'!$U$7:$U$18,0)),0)</f>
        <v>314857</v>
      </c>
      <c r="Q28" s="454">
        <f>'【本】2.地域別の延べ宿泊者数（ALL）_P14、15'!P26</f>
        <v>-0.21320565649700007</v>
      </c>
      <c r="S28" s="1" t="s">
        <v>324</v>
      </c>
      <c r="T28" s="1" t="str">
        <f t="shared" si="0"/>
        <v>八代</v>
      </c>
    </row>
    <row r="29" spans="2:20" ht="14.25" customHeight="1" x14ac:dyDescent="0.3">
      <c r="B29" s="1104" t="s">
        <v>291</v>
      </c>
      <c r="C29" s="5" t="s">
        <v>309</v>
      </c>
      <c r="D29" s="440">
        <f>ROUND(INDEX('【本】2.地域別の延べ宿泊者数（日本人）_P18、19'!V$7:V$18,MATCH($S29,'【本】2.地域別の延べ宿泊者数（日本人）_P18、19'!$U$7:$U$18,0)),0)</f>
        <v>18293</v>
      </c>
      <c r="E29" s="441">
        <f>ROUND(INDEX('【本】2.地域別の延べ宿泊者数（日本人）_P18、19'!W$7:W$18,MATCH($S29,'【本】2.地域別の延べ宿泊者数（日本人）_P18、19'!$U$7:$U$18,0)),0)</f>
        <v>17375</v>
      </c>
      <c r="F29" s="441">
        <f>ROUND(INDEX('【本】2.地域別の延べ宿泊者数（日本人）_P18、19'!X$7:X$18,MATCH($S29,'【本】2.地域別の延べ宿泊者数（日本人）_P18、19'!$U$7:$U$18,0)),0)</f>
        <v>16974</v>
      </c>
      <c r="G29" s="441">
        <f>ROUND(INDEX('【本】2.地域別の延べ宿泊者数（日本人）_P18、19'!Y$7:Y$18,MATCH($S29,'【本】2.地域別の延べ宿泊者数（日本人）_P18、19'!$U$7:$U$18,0)),0)</f>
        <v>20286</v>
      </c>
      <c r="H29" s="441">
        <f>ROUND(INDEX('【本】2.地域別の延べ宿泊者数（日本人）_P18、19'!Z$7:Z$18,MATCH($S29,'【本】2.地域別の延べ宿泊者数（日本人）_P18、19'!$U$7:$U$18,0)),0)</f>
        <v>17025</v>
      </c>
      <c r="I29" s="442">
        <f>ROUND(INDEX('【本】2.地域別の延べ宿泊者数（日本人）_P18、19'!AA$7:AA$18,MATCH($S29,'【本】2.地域別の延べ宿泊者数（日本人）_P18、19'!$U$7:$U$18,0)),0)</f>
        <v>16668</v>
      </c>
      <c r="J29" s="443">
        <f>ROUND(INDEX('【本】2.地域別の延べ宿泊者数（日本人）_P18、19'!AB$7:AB$18,MATCH($S29,'【本】2.地域別の延べ宿泊者数（日本人）_P18、19'!$U$7:$U$18,0)),0)</f>
        <v>16680</v>
      </c>
      <c r="K29" s="441">
        <f>ROUND(INDEX('【本】2.地域別の延べ宿泊者数（日本人）_P18、19'!AC$7:AC$18,MATCH($S29,'【本】2.地域別の延べ宿泊者数（日本人）_P18、19'!$U$7:$U$18,0)),0)</f>
        <v>20793</v>
      </c>
      <c r="L29" s="441">
        <f>ROUND(INDEX('【本】2.地域別の延べ宿泊者数（日本人）_P18、19'!AD$7:AD$18,MATCH($S29,'【本】2.地域別の延べ宿泊者数（日本人）_P18、19'!$U$7:$U$18,0)),0)</f>
        <v>17521</v>
      </c>
      <c r="M29" s="441">
        <f>ROUND(INDEX('【本】2.地域別の延べ宿泊者数（日本人）_P18、19'!AE$7:AE$18,MATCH($S29,'【本】2.地域別の延べ宿泊者数（日本人）_P18、19'!$U$7:$U$18,0)),0)</f>
        <v>16913</v>
      </c>
      <c r="N29" s="441">
        <f>ROUND(INDEX('【本】2.地域別の延べ宿泊者数（日本人）_P18、19'!AF$7:AF$18,MATCH($S29,'【本】2.地域別の延べ宿泊者数（日本人）_P18、19'!$U$7:$U$18,0)),0)</f>
        <v>18813</v>
      </c>
      <c r="O29" s="508">
        <f>ROUND(INDEX('【本】2.地域別の延べ宿泊者数（日本人）_P18、19'!AG$7:AG$18,MATCH($S29,'【本】2.地域別の延べ宿泊者数（日本人）_P18、19'!$U$7:$U$18,0)),0)</f>
        <v>15760</v>
      </c>
      <c r="P29" s="509">
        <f>ROUND(INDEX('【本】2.地域別の延べ宿泊者数（日本人）_P18、19'!AH$7:AH$18,MATCH($S29,'【本】2.地域別の延べ宿泊者数（日本人）_P18、19'!$U$7:$U$18,0)),0)</f>
        <v>213101</v>
      </c>
      <c r="Q29" s="444">
        <f>'【本】2.地域別の延べ宿泊者数（日本人）_P18、19'!P29</f>
        <v>-2.8191879899490568E-2</v>
      </c>
      <c r="S29" s="1" t="s">
        <v>325</v>
      </c>
      <c r="T29" s="1" t="str">
        <f t="shared" si="0"/>
        <v>人吉</v>
      </c>
    </row>
    <row r="30" spans="2:20" ht="14.25" customHeight="1" x14ac:dyDescent="0.3">
      <c r="B30" s="1102"/>
      <c r="C30" s="137" t="s">
        <v>310</v>
      </c>
      <c r="D30" s="445">
        <f>ROUND(INDEX('【本】2.地域別の延べ宿泊者数（外国人）_P20、21'!V$7:V$18,MATCH($S30,'【本】2.地域別の延べ宿泊者数（外国人）_P20、21'!$U$7:$U$18,0)),0)</f>
        <v>26</v>
      </c>
      <c r="E30" s="446">
        <f>ROUND(INDEX('【本】2.地域別の延べ宿泊者数（外国人）_P20、21'!W$7:W$18,MATCH($S30,'【本】2.地域別の延べ宿泊者数（外国人）_P20、21'!$U$7:$U$18,0)),0)</f>
        <v>0</v>
      </c>
      <c r="F30" s="446">
        <f>ROUND(INDEX('【本】2.地域別の延べ宿泊者数（外国人）_P20、21'!X$7:X$18,MATCH($S30,'【本】2.地域別の延べ宿泊者数（外国人）_P20、21'!$U$7:$U$18,0)),0)</f>
        <v>1</v>
      </c>
      <c r="G30" s="446">
        <f>ROUND(INDEX('【本】2.地域別の延べ宿泊者数（外国人）_P20、21'!Y$7:Y$18,MATCH($S30,'【本】2.地域別の延べ宿泊者数（外国人）_P20、21'!$U$7:$U$18,0)),0)</f>
        <v>6</v>
      </c>
      <c r="H30" s="446">
        <f>ROUND(INDEX('【本】2.地域別の延べ宿泊者数（外国人）_P20、21'!Z$7:Z$18,MATCH($S30,'【本】2.地域別の延べ宿泊者数（外国人）_P20、21'!$U$7:$U$18,0)),0)</f>
        <v>4</v>
      </c>
      <c r="I30" s="447">
        <f>ROUND(INDEX('【本】2.地域別の延べ宿泊者数（外国人）_P20、21'!AA$7:AA$18,MATCH($S30,'【本】2.地域別の延べ宿泊者数（外国人）_P20、21'!$U$7:$U$18,0)),0)</f>
        <v>16</v>
      </c>
      <c r="J30" s="448">
        <f>ROUND(INDEX('【本】2.地域別の延べ宿泊者数（外国人）_P20、21'!AB$7:AB$18,MATCH($S30,'【本】2.地域別の延べ宿泊者数（外国人）_P20、21'!$U$7:$U$18,0)),0)</f>
        <v>7</v>
      </c>
      <c r="K30" s="446">
        <f>ROUND(INDEX('【本】2.地域別の延べ宿泊者数（外国人）_P20、21'!AC$7:AC$18,MATCH($S30,'【本】2.地域別の延べ宿泊者数（外国人）_P20、21'!$U$7:$U$18,0)),0)</f>
        <v>32</v>
      </c>
      <c r="L30" s="446">
        <f>ROUND(INDEX('【本】2.地域別の延べ宿泊者数（外国人）_P20、21'!AD$7:AD$18,MATCH($S30,'【本】2.地域別の延べ宿泊者数（外国人）_P20、21'!$U$7:$U$18,0)),0)</f>
        <v>86</v>
      </c>
      <c r="M30" s="446">
        <f>ROUND(INDEX('【本】2.地域別の延べ宿泊者数（外国人）_P20、21'!AE$7:AE$18,MATCH($S30,'【本】2.地域別の延べ宿泊者数（外国人）_P20、21'!$U$7:$U$18,0)),0)</f>
        <v>114</v>
      </c>
      <c r="N30" s="446">
        <f>ROUND(INDEX('【本】2.地域別の延べ宿泊者数（外国人）_P20、21'!AF$7:AF$18,MATCH($S30,'【本】2.地域別の延べ宿泊者数（外国人）_P20、21'!$U$7:$U$18,0)),0)</f>
        <v>449</v>
      </c>
      <c r="O30" s="510">
        <f>ROUND(INDEX('【本】2.地域別の延べ宿泊者数（外国人）_P20、21'!AG$7:AG$18,MATCH($S30,'【本】2.地域別の延べ宿泊者数（外国人）_P20、21'!$U$7:$U$18,0)),0)</f>
        <v>115</v>
      </c>
      <c r="P30" s="511">
        <f>ROUND(INDEX('【本】2.地域別の延べ宿泊者数（外国人）_P20、21'!AH$7:AH$18,MATCH($S30,'【本】2.地域別の延べ宿泊者数（外国人）_P20、21'!$U$7:$U$18,0)),0)</f>
        <v>856</v>
      </c>
      <c r="Q30" s="449">
        <f>'【本】2.地域別の延べ宿泊者数（外国人）_P20、21'!$P29</f>
        <v>-0.36498516320474772</v>
      </c>
      <c r="S30" s="1" t="s">
        <v>325</v>
      </c>
      <c r="T30" s="1" t="str">
        <f t="shared" si="0"/>
        <v>人吉</v>
      </c>
    </row>
    <row r="31" spans="2:20" ht="14.25" customHeight="1" x14ac:dyDescent="0.3">
      <c r="B31" s="1103"/>
      <c r="C31" s="138" t="s">
        <v>308</v>
      </c>
      <c r="D31" s="450">
        <f>ROUND(INDEX('【本】2.地域別の延べ宿泊者数（ALL）_P14、15'!V$7:V$18,MATCH($S31,'【本】2.地域別の延べ宿泊者数（ALL）_P14、15'!$U$7:$U$18,0)),0)</f>
        <v>18319</v>
      </c>
      <c r="E31" s="451">
        <f>ROUND(INDEX('【本】2.地域別の延べ宿泊者数（ALL）_P14、15'!W$7:W$18,MATCH($S31,'【本】2.地域別の延べ宿泊者数（ALL）_P14、15'!$U$7:$U$18,0)),0)</f>
        <v>17375</v>
      </c>
      <c r="F31" s="451">
        <f>ROUND(INDEX('【本】2.地域別の延べ宿泊者数（ALL）_P14、15'!X$7:X$18,MATCH($S31,'【本】2.地域別の延べ宿泊者数（ALL）_P14、15'!$U$7:$U$18,0)),0)</f>
        <v>16975</v>
      </c>
      <c r="G31" s="451">
        <f>ROUND(INDEX('【本】2.地域別の延べ宿泊者数（ALL）_P14、15'!Y$7:Y$18,MATCH($S31,'【本】2.地域別の延べ宿泊者数（ALL）_P14、15'!$U$7:$U$18,0)),0)</f>
        <v>20292</v>
      </c>
      <c r="H31" s="451">
        <f>ROUND(INDEX('【本】2.地域別の延べ宿泊者数（ALL）_P14、15'!Z$7:Z$18,MATCH($S31,'【本】2.地域別の延べ宿泊者数（ALL）_P14、15'!$U$7:$U$18,0)),0)</f>
        <v>17029</v>
      </c>
      <c r="I31" s="452">
        <f>ROUND(INDEX('【本】2.地域別の延べ宿泊者数（ALL）_P14、15'!AA$7:AA$18,MATCH($S31,'【本】2.地域別の延べ宿泊者数（ALL）_P14、15'!$U$7:$U$18,0)),0)</f>
        <v>16683</v>
      </c>
      <c r="J31" s="453">
        <f>ROUND(INDEX('【本】2.地域別の延べ宿泊者数（ALL）_P14、15'!AB$7:AB$18,MATCH($S31,'【本】2.地域別の延べ宿泊者数（ALL）_P14、15'!$U$7:$U$18,0)),0)</f>
        <v>16687</v>
      </c>
      <c r="K31" s="451">
        <f>ROUND(INDEX('【本】2.地域別の延べ宿泊者数（ALL）_P14、15'!AC$7:AC$18,MATCH($S31,'【本】2.地域別の延べ宿泊者数（ALL）_P14、15'!$U$7:$U$18,0)),0)</f>
        <v>20825</v>
      </c>
      <c r="L31" s="451">
        <f>ROUND(INDEX('【本】2.地域別の延べ宿泊者数（ALL）_P14、15'!AD$7:AD$18,MATCH($S31,'【本】2.地域別の延べ宿泊者数（ALL）_P14、15'!$U$7:$U$18,0)),0)</f>
        <v>17607</v>
      </c>
      <c r="M31" s="451">
        <f>ROUND(INDEX('【本】2.地域別の延べ宿泊者数（ALL）_P14、15'!AE$7:AE$18,MATCH($S31,'【本】2.地域別の延べ宿泊者数（ALL）_P14、15'!$U$7:$U$18,0)),0)</f>
        <v>17028</v>
      </c>
      <c r="N31" s="451">
        <f>ROUND(INDEX('【本】2.地域別の延べ宿泊者数（ALL）_P14、15'!AF$7:AF$18,MATCH($S31,'【本】2.地域別の延べ宿泊者数（ALL）_P14、15'!$U$7:$U$18,0)),0)</f>
        <v>19262</v>
      </c>
      <c r="O31" s="512">
        <f>ROUND(INDEX('【本】2.地域別の延べ宿泊者数（ALL）_P14、15'!AG$7:AG$18,MATCH($S31,'【本】2.地域別の延べ宿泊者数（ALL）_P14、15'!$U$7:$U$18,0)),0)</f>
        <v>15875</v>
      </c>
      <c r="P31" s="513">
        <f>ROUND(INDEX('【本】2.地域別の延べ宿泊者数（ALL）_P14、15'!AH$7:AH$18,MATCH($S31,'【本】2.地域別の延べ宿泊者数（ALL）_P14、15'!$U$7:$U$18,0)),0)</f>
        <v>213957</v>
      </c>
      <c r="Q31" s="454">
        <f>'【本】2.地域別の延べ宿泊者数（ALL）_P14、15'!P29</f>
        <v>-3.0249602277105159E-2</v>
      </c>
      <c r="S31" s="1" t="s">
        <v>325</v>
      </c>
      <c r="T31" s="1" t="str">
        <f t="shared" si="0"/>
        <v>人吉</v>
      </c>
    </row>
    <row r="32" spans="2:20" ht="14.25" customHeight="1" x14ac:dyDescent="0.3">
      <c r="B32" s="1104" t="s">
        <v>292</v>
      </c>
      <c r="C32" s="5" t="s">
        <v>309</v>
      </c>
      <c r="D32" s="440">
        <f>ROUND(INDEX('【本】2.地域別の延べ宿泊者数（日本人）_P18、19'!V$7:V$18,MATCH($S32,'【本】2.地域別の延べ宿泊者数（日本人）_P18、19'!$U$7:$U$18,0)),0)</f>
        <v>8208</v>
      </c>
      <c r="E32" s="441">
        <f>ROUND(INDEX('【本】2.地域別の延べ宿泊者数（日本人）_P18、19'!W$7:W$18,MATCH($S32,'【本】2.地域別の延べ宿泊者数（日本人）_P18、19'!$U$7:$U$18,0)),0)</f>
        <v>7288</v>
      </c>
      <c r="F32" s="441">
        <f>ROUND(INDEX('【本】2.地域別の延べ宿泊者数（日本人）_P18、19'!X$7:X$18,MATCH($S32,'【本】2.地域別の延べ宿泊者数（日本人）_P18、19'!$U$7:$U$18,0)),0)</f>
        <v>8882</v>
      </c>
      <c r="G32" s="441">
        <f>ROUND(INDEX('【本】2.地域別の延べ宿泊者数（日本人）_P18、19'!Y$7:Y$18,MATCH($S32,'【本】2.地域別の延べ宿泊者数（日本人）_P18、19'!$U$7:$U$18,0)),0)</f>
        <v>10291</v>
      </c>
      <c r="H32" s="441">
        <f>ROUND(INDEX('【本】2.地域別の延べ宿泊者数（日本人）_P18、19'!Z$7:Z$18,MATCH($S32,'【本】2.地域別の延べ宿泊者数（日本人）_P18、19'!$U$7:$U$18,0)),0)</f>
        <v>11350</v>
      </c>
      <c r="I32" s="442">
        <f>ROUND(INDEX('【本】2.地域別の延べ宿泊者数（日本人）_P18、19'!AA$7:AA$18,MATCH($S32,'【本】2.地域別の延べ宿泊者数（日本人）_P18、19'!$U$7:$U$18,0)),0)</f>
        <v>11255</v>
      </c>
      <c r="J32" s="443">
        <f>ROUND(INDEX('【本】2.地域別の延べ宿泊者数（日本人）_P18、19'!AB$7:AB$18,MATCH($S32,'【本】2.地域別の延べ宿泊者数（日本人）_P18、19'!$U$7:$U$18,0)),0)</f>
        <v>10808</v>
      </c>
      <c r="K32" s="441">
        <f>ROUND(INDEX('【本】2.地域別の延べ宿泊者数（日本人）_P18、19'!AC$7:AC$18,MATCH($S32,'【本】2.地域別の延べ宿泊者数（日本人）_P18、19'!$U$7:$U$18,0)),0)</f>
        <v>13567</v>
      </c>
      <c r="L32" s="441">
        <f>ROUND(INDEX('【本】2.地域別の延べ宿泊者数（日本人）_P18、19'!AD$7:AD$18,MATCH($S32,'【本】2.地域別の延べ宿泊者数（日本人）_P18、19'!$U$7:$U$18,0)),0)</f>
        <v>12029</v>
      </c>
      <c r="M32" s="441">
        <f>ROUND(INDEX('【本】2.地域別の延べ宿泊者数（日本人）_P18、19'!AE$7:AE$18,MATCH($S32,'【本】2.地域別の延べ宿泊者数（日本人）_P18、19'!$U$7:$U$18,0)),0)</f>
        <v>11713</v>
      </c>
      <c r="N32" s="441">
        <f>ROUND(INDEX('【本】2.地域別の延べ宿泊者数（日本人）_P18、19'!AF$7:AF$18,MATCH($S32,'【本】2.地域別の延べ宿泊者数（日本人）_P18、19'!$U$7:$U$18,0)),0)</f>
        <v>11736</v>
      </c>
      <c r="O32" s="508">
        <f>ROUND(INDEX('【本】2.地域別の延べ宿泊者数（日本人）_P18、19'!AG$7:AG$18,MATCH($S32,'【本】2.地域別の延べ宿泊者数（日本人）_P18、19'!$U$7:$U$18,0)),0)</f>
        <v>9446</v>
      </c>
      <c r="P32" s="509">
        <f>ROUND(INDEX('【本】2.地域別の延べ宿泊者数（日本人）_P18、19'!AH$7:AH$18,MATCH($S32,'【本】2.地域別の延べ宿泊者数（日本人）_P18、19'!$U$7:$U$18,0)),0)</f>
        <v>126572</v>
      </c>
      <c r="Q32" s="444">
        <f>'【本】2.地域別の延べ宿泊者数（日本人）_P18、19'!P32</f>
        <v>7.9555318420361232E-3</v>
      </c>
      <c r="S32" s="1" t="s">
        <v>326</v>
      </c>
      <c r="T32" s="1" t="str">
        <f t="shared" si="0"/>
        <v>水俣</v>
      </c>
    </row>
    <row r="33" spans="2:22" ht="14.25" customHeight="1" x14ac:dyDescent="0.3">
      <c r="B33" s="1102"/>
      <c r="C33" s="137" t="s">
        <v>310</v>
      </c>
      <c r="D33" s="445">
        <f>ROUND(INDEX('【本】2.地域別の延べ宿泊者数（外国人）_P20、21'!V$7:V$18,MATCH($S33,'【本】2.地域別の延べ宿泊者数（外国人）_P20、21'!$U$7:$U$18,0)),0)</f>
        <v>9</v>
      </c>
      <c r="E33" s="446">
        <f>ROUND(INDEX('【本】2.地域別の延べ宿泊者数（外国人）_P20、21'!W$7:W$18,MATCH($S33,'【本】2.地域別の延べ宿泊者数（外国人）_P20、21'!$U$7:$U$18,0)),0)</f>
        <v>0</v>
      </c>
      <c r="F33" s="446">
        <f>ROUND(INDEX('【本】2.地域別の延べ宿泊者数（外国人）_P20、21'!X$7:X$18,MATCH($S33,'【本】2.地域別の延べ宿泊者数（外国人）_P20、21'!$U$7:$U$18,0)),0)</f>
        <v>2</v>
      </c>
      <c r="G33" s="446">
        <f>ROUND(INDEX('【本】2.地域別の延べ宿泊者数（外国人）_P20、21'!Y$7:Y$18,MATCH($S33,'【本】2.地域別の延べ宿泊者数（外国人）_P20、21'!$U$7:$U$18,0)),0)</f>
        <v>10</v>
      </c>
      <c r="H33" s="446">
        <f>ROUND(INDEX('【本】2.地域別の延べ宿泊者数（外国人）_P20、21'!Z$7:Z$18,MATCH($S33,'【本】2.地域別の延べ宿泊者数（外国人）_P20、21'!$U$7:$U$18,0)),0)</f>
        <v>7</v>
      </c>
      <c r="I33" s="447">
        <f>ROUND(INDEX('【本】2.地域別の延べ宿泊者数（外国人）_P20、21'!AA$7:AA$18,MATCH($S33,'【本】2.地域別の延べ宿泊者数（外国人）_P20、21'!$U$7:$U$18,0)),0)</f>
        <v>3</v>
      </c>
      <c r="J33" s="448">
        <f>ROUND(INDEX('【本】2.地域別の延べ宿泊者数（外国人）_P20、21'!AB$7:AB$18,MATCH($S33,'【本】2.地域別の延べ宿泊者数（外国人）_P20、21'!$U$7:$U$18,0)),0)</f>
        <v>5</v>
      </c>
      <c r="K33" s="446">
        <f>ROUND(INDEX('【本】2.地域別の延べ宿泊者数（外国人）_P20、21'!AC$7:AC$18,MATCH($S33,'【本】2.地域別の延べ宿泊者数（外国人）_P20、21'!$U$7:$U$18,0)),0)</f>
        <v>5</v>
      </c>
      <c r="L33" s="446">
        <f>ROUND(INDEX('【本】2.地域別の延べ宿泊者数（外国人）_P20、21'!AD$7:AD$18,MATCH($S33,'【本】2.地域別の延べ宿泊者数（外国人）_P20、21'!$U$7:$U$18,0)),0)</f>
        <v>14</v>
      </c>
      <c r="M33" s="446">
        <f>ROUND(INDEX('【本】2.地域別の延べ宿泊者数（外国人）_P20、21'!AE$7:AE$18,MATCH($S33,'【本】2.地域別の延べ宿泊者数（外国人）_P20、21'!$U$7:$U$18,0)),0)</f>
        <v>31</v>
      </c>
      <c r="N33" s="446">
        <f>ROUND(INDEX('【本】2.地域別の延べ宿泊者数（外国人）_P20、21'!AF$7:AF$18,MATCH($S33,'【本】2.地域別の延べ宿泊者数（外国人）_P20、21'!$U$7:$U$18,0)),0)</f>
        <v>104</v>
      </c>
      <c r="O33" s="510">
        <f>ROUND(INDEX('【本】2.地域別の延べ宿泊者数（外国人）_P20、21'!AG$7:AG$18,MATCH($S33,'【本】2.地域別の延べ宿泊者数（外国人）_P20、21'!$U$7:$U$18,0)),0)</f>
        <v>19</v>
      </c>
      <c r="P33" s="511">
        <f>ROUND(INDEX('【本】2.地域別の延べ宿泊者数（外国人）_P20、21'!AH$7:AH$18,MATCH($S33,'【本】2.地域別の延べ宿泊者数（外国人）_P20、21'!$U$7:$U$18,0)),0)</f>
        <v>210</v>
      </c>
      <c r="Q33" s="449">
        <f>'【本】2.地域別の延べ宿泊者数（外国人）_P20、21'!$P32</f>
        <v>-0.5625</v>
      </c>
      <c r="S33" s="1" t="s">
        <v>326</v>
      </c>
      <c r="T33" s="1" t="str">
        <f t="shared" si="0"/>
        <v>水俣</v>
      </c>
    </row>
    <row r="34" spans="2:22" ht="14.25" customHeight="1" x14ac:dyDescent="0.3">
      <c r="B34" s="1103"/>
      <c r="C34" s="138" t="s">
        <v>308</v>
      </c>
      <c r="D34" s="450">
        <f>ROUND(INDEX('【本】2.地域別の延べ宿泊者数（ALL）_P14、15'!V$7:V$18,MATCH($S34,'【本】2.地域別の延べ宿泊者数（ALL）_P14、15'!$U$7:$U$18,0)),0)</f>
        <v>8217</v>
      </c>
      <c r="E34" s="451">
        <f>ROUND(INDEX('【本】2.地域別の延べ宿泊者数（ALL）_P14、15'!W$7:W$18,MATCH($S34,'【本】2.地域別の延べ宿泊者数（ALL）_P14、15'!$U$7:$U$18,0)),0)</f>
        <v>7288</v>
      </c>
      <c r="F34" s="451">
        <f>ROUND(INDEX('【本】2.地域別の延べ宿泊者数（ALL）_P14、15'!X$7:X$18,MATCH($S34,'【本】2.地域別の延べ宿泊者数（ALL）_P14、15'!$U$7:$U$18,0)),0)</f>
        <v>8884</v>
      </c>
      <c r="G34" s="451">
        <f>ROUND(INDEX('【本】2.地域別の延べ宿泊者数（ALL）_P14、15'!Y$7:Y$18,MATCH($S34,'【本】2.地域別の延べ宿泊者数（ALL）_P14、15'!$U$7:$U$18,0)),0)</f>
        <v>10302</v>
      </c>
      <c r="H34" s="451">
        <f>ROUND(INDEX('【本】2.地域別の延べ宿泊者数（ALL）_P14、15'!Z$7:Z$18,MATCH($S34,'【本】2.地域別の延べ宿泊者数（ALL）_P14、15'!$U$7:$U$18,0)),0)</f>
        <v>11357</v>
      </c>
      <c r="I34" s="452">
        <f>ROUND(INDEX('【本】2.地域別の延べ宿泊者数（ALL）_P14、15'!AA$7:AA$18,MATCH($S34,'【本】2.地域別の延べ宿泊者数（ALL）_P14、15'!$U$7:$U$18,0)),0)</f>
        <v>11258</v>
      </c>
      <c r="J34" s="453">
        <f>ROUND(INDEX('【本】2.地域別の延べ宿泊者数（ALL）_P14、15'!AB$7:AB$18,MATCH($S34,'【本】2.地域別の延べ宿泊者数（ALL）_P14、15'!$U$7:$U$18,0)),0)</f>
        <v>10813</v>
      </c>
      <c r="K34" s="451">
        <f>ROUND(INDEX('【本】2.地域別の延べ宿泊者数（ALL）_P14、15'!AC$7:AC$18,MATCH($S34,'【本】2.地域別の延べ宿泊者数（ALL）_P14、15'!$U$7:$U$18,0)),0)</f>
        <v>13572</v>
      </c>
      <c r="L34" s="451">
        <f>ROUND(INDEX('【本】2.地域別の延べ宿泊者数（ALL）_P14、15'!AD$7:AD$18,MATCH($S34,'【本】2.地域別の延べ宿泊者数（ALL）_P14、15'!$U$7:$U$18,0)),0)</f>
        <v>12043</v>
      </c>
      <c r="M34" s="451">
        <f>ROUND(INDEX('【本】2.地域別の延べ宿泊者数（ALL）_P14、15'!AE$7:AE$18,MATCH($S34,'【本】2.地域別の延べ宿泊者数（ALL）_P14、15'!$U$7:$U$18,0)),0)</f>
        <v>11744</v>
      </c>
      <c r="N34" s="451">
        <f>ROUND(INDEX('【本】2.地域別の延べ宿泊者数（ALL）_P14、15'!AF$7:AF$18,MATCH($S34,'【本】2.地域別の延べ宿泊者数（ALL）_P14、15'!$U$7:$U$18,0)),0)</f>
        <v>11840</v>
      </c>
      <c r="O34" s="512">
        <f>ROUND(INDEX('【本】2.地域別の延べ宿泊者数（ALL）_P14、15'!AG$7:AG$18,MATCH($S34,'【本】2.地域別の延べ宿泊者数（ALL）_P14、15'!$U$7:$U$18,0)),0)</f>
        <v>9464</v>
      </c>
      <c r="P34" s="513">
        <f>ROUND(INDEX('【本】2.地域別の延べ宿泊者数（ALL）_P14、15'!AH$7:AH$18,MATCH($S34,'【本】2.地域別の延べ宿泊者数（ALL）_P14、15'!$U$7:$U$18,0)),0)</f>
        <v>126782</v>
      </c>
      <c r="Q34" s="454">
        <f>'【本】2.地域別の延べ宿泊者数（ALL）_P14、15'!P32</f>
        <v>5.7832816355025685E-3</v>
      </c>
      <c r="S34" s="1" t="s">
        <v>326</v>
      </c>
      <c r="T34" s="1" t="str">
        <f t="shared" si="0"/>
        <v>水俣</v>
      </c>
    </row>
    <row r="35" spans="2:22" ht="14.25" customHeight="1" x14ac:dyDescent="0.3">
      <c r="B35" s="1101" t="s">
        <v>52</v>
      </c>
      <c r="C35" s="5" t="s">
        <v>309</v>
      </c>
      <c r="D35" s="440">
        <f>ROUND(INDEX('【本】2.地域別の延べ宿泊者数（日本人）_P18、19'!V$7:V$18,MATCH($S35,'【本】2.地域別の延べ宿泊者数（日本人）_P18、19'!$U$7:$U$18,0)),0)</f>
        <v>4716</v>
      </c>
      <c r="E35" s="441">
        <f>ROUND(INDEX('【本】2.地域別の延べ宿泊者数（日本人）_P18、19'!W$7:W$18,MATCH($S35,'【本】2.地域別の延べ宿泊者数（日本人）_P18、19'!$U$7:$U$18,0)),0)</f>
        <v>4519</v>
      </c>
      <c r="F35" s="441">
        <f>ROUND(INDEX('【本】2.地域別の延べ宿泊者数（日本人）_P18、19'!X$7:X$18,MATCH($S35,'【本】2.地域別の延べ宿泊者数（日本人）_P18、19'!$U$7:$U$18,0)),0)</f>
        <v>5419</v>
      </c>
      <c r="G35" s="441">
        <f>ROUND(INDEX('【本】2.地域別の延べ宿泊者数（日本人）_P18、19'!Y$7:Y$18,MATCH($S35,'【本】2.地域別の延べ宿泊者数（日本人）_P18、19'!$U$7:$U$18,0)),0)</f>
        <v>5950</v>
      </c>
      <c r="H35" s="441">
        <f>ROUND(INDEX('【本】2.地域別の延べ宿泊者数（日本人）_P18、19'!Z$7:Z$18,MATCH($S35,'【本】2.地域別の延べ宿泊者数（日本人）_P18、19'!$U$7:$U$18,0)),0)</f>
        <v>6954</v>
      </c>
      <c r="I35" s="442">
        <f>ROUND(INDEX('【本】2.地域別の延べ宿泊者数（日本人）_P18、19'!AA$7:AA$18,MATCH($S35,'【本】2.地域別の延べ宿泊者数（日本人）_P18、19'!$U$7:$U$18,0)),0)</f>
        <v>5510</v>
      </c>
      <c r="J35" s="443">
        <f>ROUND(INDEX('【本】2.地域別の延べ宿泊者数（日本人）_P18、19'!AB$7:AB$18,MATCH($S35,'【本】2.地域別の延べ宿泊者数（日本人）_P18、19'!$U$7:$U$18,0)),0)</f>
        <v>7153</v>
      </c>
      <c r="K35" s="441">
        <f>ROUND(INDEX('【本】2.地域別の延べ宿泊者数（日本人）_P18、19'!AC$7:AC$18,MATCH($S35,'【本】2.地域別の延べ宿泊者数（日本人）_P18、19'!$U$7:$U$18,0)),0)</f>
        <v>10144</v>
      </c>
      <c r="L35" s="441">
        <f>ROUND(INDEX('【本】2.地域別の延べ宿泊者数（日本人）_P18、19'!AD$7:AD$18,MATCH($S35,'【本】2.地域別の延べ宿泊者数（日本人）_P18、19'!$U$7:$U$18,0)),0)</f>
        <v>7788</v>
      </c>
      <c r="M35" s="441">
        <f>ROUND(INDEX('【本】2.地域別の延べ宿泊者数（日本人）_P18、19'!AE$7:AE$18,MATCH($S35,'【本】2.地域別の延べ宿泊者数（日本人）_P18、19'!$U$7:$U$18,0)),0)</f>
        <v>9402</v>
      </c>
      <c r="N35" s="441">
        <f>ROUND(INDEX('【本】2.地域別の延べ宿泊者数（日本人）_P18、19'!AF$7:AF$18,MATCH($S35,'【本】2.地域別の延べ宿泊者数（日本人）_P18、19'!$U$7:$U$18,0)),0)</f>
        <v>8783</v>
      </c>
      <c r="O35" s="508">
        <f>ROUND(INDEX('【本】2.地域別の延べ宿泊者数（日本人）_P18、19'!AG$7:AG$18,MATCH($S35,'【本】2.地域別の延べ宿泊者数（日本人）_P18、19'!$U$7:$U$18,0)),0)</f>
        <v>7800</v>
      </c>
      <c r="P35" s="509">
        <f>ROUND(INDEX('【本】2.地域別の延べ宿泊者数（日本人）_P18、19'!AH$7:AH$18,MATCH($S35,'【本】2.地域別の延べ宿泊者数（日本人）_P18、19'!$U$7:$U$18,0)),0)</f>
        <v>84138</v>
      </c>
      <c r="Q35" s="444">
        <f>'【本】2.地域別の延べ宿泊者数（日本人）_P18、19'!P35</f>
        <v>0.28396154433084075</v>
      </c>
      <c r="S35" s="1" t="s">
        <v>327</v>
      </c>
      <c r="T35" s="1" t="str">
        <f t="shared" si="0"/>
        <v>宇城</v>
      </c>
    </row>
    <row r="36" spans="2:22" ht="14.25" customHeight="1" x14ac:dyDescent="0.3">
      <c r="B36" s="1102"/>
      <c r="C36" s="137" t="s">
        <v>310</v>
      </c>
      <c r="D36" s="445">
        <f>ROUND(INDEX('【本】2.地域別の延べ宿泊者数（外国人）_P20、21'!V$7:V$18,MATCH($S36,'【本】2.地域別の延べ宿泊者数（外国人）_P20、21'!$U$7:$U$18,0)),0)</f>
        <v>19</v>
      </c>
      <c r="E36" s="446">
        <f>ROUND(INDEX('【本】2.地域別の延べ宿泊者数（外国人）_P20、21'!W$7:W$18,MATCH($S36,'【本】2.地域別の延べ宿泊者数（外国人）_P20、21'!$U$7:$U$18,0)),0)</f>
        <v>12</v>
      </c>
      <c r="F36" s="446">
        <f>ROUND(INDEX('【本】2.地域別の延べ宿泊者数（外国人）_P20、21'!X$7:X$18,MATCH($S36,'【本】2.地域別の延べ宿泊者数（外国人）_P20、21'!$U$7:$U$18,0)),0)</f>
        <v>12</v>
      </c>
      <c r="G36" s="446">
        <f>ROUND(INDEX('【本】2.地域別の延べ宿泊者数（外国人）_P20、21'!Y$7:Y$18,MATCH($S36,'【本】2.地域別の延べ宿泊者数（外国人）_P20、21'!$U$7:$U$18,0)),0)</f>
        <v>11</v>
      </c>
      <c r="H36" s="446">
        <f>ROUND(INDEX('【本】2.地域別の延べ宿泊者数（外国人）_P20、21'!Z$7:Z$18,MATCH($S36,'【本】2.地域別の延べ宿泊者数（外国人）_P20、21'!$U$7:$U$18,0)),0)</f>
        <v>32</v>
      </c>
      <c r="I36" s="447">
        <f>ROUND(INDEX('【本】2.地域別の延べ宿泊者数（外国人）_P20、21'!AA$7:AA$18,MATCH($S36,'【本】2.地域別の延べ宿泊者数（外国人）_P20、21'!$U$7:$U$18,0)),0)</f>
        <v>45</v>
      </c>
      <c r="J36" s="448">
        <f>ROUND(INDEX('【本】2.地域別の延べ宿泊者数（外国人）_P20、21'!AB$7:AB$18,MATCH($S36,'【本】2.地域別の延べ宿泊者数（外国人）_P20、21'!$U$7:$U$18,0)),0)</f>
        <v>24</v>
      </c>
      <c r="K36" s="446">
        <f>ROUND(INDEX('【本】2.地域別の延べ宿泊者数（外国人）_P20、21'!AC$7:AC$18,MATCH($S36,'【本】2.地域別の延べ宿泊者数（外国人）_P20、21'!$U$7:$U$18,0)),0)</f>
        <v>27</v>
      </c>
      <c r="L36" s="446">
        <f>ROUND(INDEX('【本】2.地域別の延べ宿泊者数（外国人）_P20、21'!AD$7:AD$18,MATCH($S36,'【本】2.地域別の延べ宿泊者数（外国人）_P20、21'!$U$7:$U$18,0)),0)</f>
        <v>43</v>
      </c>
      <c r="M36" s="446">
        <f>ROUND(INDEX('【本】2.地域別の延べ宿泊者数（外国人）_P20、21'!AE$7:AE$18,MATCH($S36,'【本】2.地域別の延べ宿泊者数（外国人）_P20、21'!$U$7:$U$18,0)),0)</f>
        <v>43</v>
      </c>
      <c r="N36" s="446">
        <f>ROUND(INDEX('【本】2.地域別の延べ宿泊者数（外国人）_P20、21'!AF$7:AF$18,MATCH($S36,'【本】2.地域別の延べ宿泊者数（外国人）_P20、21'!$U$7:$U$18,0)),0)</f>
        <v>53</v>
      </c>
      <c r="O36" s="510">
        <f>ROUND(INDEX('【本】2.地域別の延べ宿泊者数（外国人）_P20、21'!AG$7:AG$18,MATCH($S36,'【本】2.地域別の延べ宿泊者数（外国人）_P20、21'!$U$7:$U$18,0)),0)</f>
        <v>39</v>
      </c>
      <c r="P36" s="511">
        <f>ROUND(INDEX('【本】2.地域別の延べ宿泊者数（外国人）_P20、21'!AH$7:AH$18,MATCH($S36,'【本】2.地域別の延べ宿泊者数（外国人）_P20、21'!$U$7:$U$18,0)),0)</f>
        <v>361</v>
      </c>
      <c r="Q36" s="449">
        <f>'【本】2.地域別の延べ宿泊者数（外国人）_P20、21'!$P35</f>
        <v>-0.20484581497797361</v>
      </c>
      <c r="S36" s="1" t="s">
        <v>327</v>
      </c>
      <c r="T36" s="1" t="str">
        <f t="shared" si="0"/>
        <v>宇城</v>
      </c>
    </row>
    <row r="37" spans="2:22" ht="14.25" customHeight="1" x14ac:dyDescent="0.3">
      <c r="B37" s="1103"/>
      <c r="C37" s="138" t="s">
        <v>308</v>
      </c>
      <c r="D37" s="450">
        <f>ROUND(INDEX('【本】2.地域別の延べ宿泊者数（ALL）_P14、15'!V$7:V$18,MATCH($S37,'【本】2.地域別の延べ宿泊者数（ALL）_P14、15'!$U$7:$U$18,0)),0)</f>
        <v>4735</v>
      </c>
      <c r="E37" s="451">
        <f>ROUND(INDEX('【本】2.地域別の延べ宿泊者数（ALL）_P14、15'!W$7:W$18,MATCH($S37,'【本】2.地域別の延べ宿泊者数（ALL）_P14、15'!$U$7:$U$18,0)),0)</f>
        <v>4531</v>
      </c>
      <c r="F37" s="451">
        <f>ROUND(INDEX('【本】2.地域別の延べ宿泊者数（ALL）_P14、15'!X$7:X$18,MATCH($S37,'【本】2.地域別の延べ宿泊者数（ALL）_P14、15'!$U$7:$U$18,0)),0)</f>
        <v>5431</v>
      </c>
      <c r="G37" s="451">
        <f>ROUND(INDEX('【本】2.地域別の延べ宿泊者数（ALL）_P14、15'!Y$7:Y$18,MATCH($S37,'【本】2.地域別の延べ宿泊者数（ALL）_P14、15'!$U$7:$U$18,0)),0)</f>
        <v>5961</v>
      </c>
      <c r="H37" s="451">
        <f>ROUND(INDEX('【本】2.地域別の延べ宿泊者数（ALL）_P14、15'!Z$7:Z$18,MATCH($S37,'【本】2.地域別の延べ宿泊者数（ALL）_P14、15'!$U$7:$U$18,0)),0)</f>
        <v>6986</v>
      </c>
      <c r="I37" s="452">
        <f>ROUND(INDEX('【本】2.地域別の延べ宿泊者数（ALL）_P14、15'!AA$7:AA$18,MATCH($S37,'【本】2.地域別の延べ宿泊者数（ALL）_P14、15'!$U$7:$U$18,0)),0)</f>
        <v>5555</v>
      </c>
      <c r="J37" s="453">
        <f>ROUND(INDEX('【本】2.地域別の延べ宿泊者数（ALL）_P14、15'!AB$7:AB$18,MATCH($S37,'【本】2.地域別の延べ宿泊者数（ALL）_P14、15'!$U$7:$U$18,0)),0)</f>
        <v>7177</v>
      </c>
      <c r="K37" s="451">
        <f>ROUND(INDEX('【本】2.地域別の延べ宿泊者数（ALL）_P14、15'!AC$7:AC$18,MATCH($S37,'【本】2.地域別の延べ宿泊者数（ALL）_P14、15'!$U$7:$U$18,0)),0)</f>
        <v>10171</v>
      </c>
      <c r="L37" s="451">
        <f>ROUND(INDEX('【本】2.地域別の延べ宿泊者数（ALL）_P14、15'!AD$7:AD$18,MATCH($S37,'【本】2.地域別の延べ宿泊者数（ALL）_P14、15'!$U$7:$U$18,0)),0)</f>
        <v>7831</v>
      </c>
      <c r="M37" s="451">
        <f>ROUND(INDEX('【本】2.地域別の延べ宿泊者数（ALL）_P14、15'!AE$7:AE$18,MATCH($S37,'【本】2.地域別の延べ宿泊者数（ALL）_P14、15'!$U$7:$U$18,0)),0)</f>
        <v>9446</v>
      </c>
      <c r="N37" s="451">
        <f>ROUND(INDEX('【本】2.地域別の延べ宿泊者数（ALL）_P14、15'!AF$7:AF$18,MATCH($S37,'【本】2.地域別の延べ宿泊者数（ALL）_P14、15'!$U$7:$U$18,0)),0)</f>
        <v>8836</v>
      </c>
      <c r="O37" s="512">
        <f>ROUND(INDEX('【本】2.地域別の延べ宿泊者数（ALL）_P14、15'!AG$7:AG$18,MATCH($S37,'【本】2.地域別の延べ宿泊者数（ALL）_P14、15'!$U$7:$U$18,0)),0)</f>
        <v>7838</v>
      </c>
      <c r="P37" s="513">
        <f>ROUND(INDEX('【本】2.地域別の延べ宿泊者数（ALL）_P14、15'!AH$7:AH$18,MATCH($S37,'【本】2.地域別の延べ宿泊者数（ALL）_P14、15'!$U$7:$U$18,0)),0)</f>
        <v>84498</v>
      </c>
      <c r="Q37" s="454">
        <f>'【本】2.地域別の延べ宿泊者数（ALL）_P14、15'!P35</f>
        <v>0.28058317167798252</v>
      </c>
      <c r="S37" s="1" t="s">
        <v>327</v>
      </c>
      <c r="T37" s="1" t="str">
        <f t="shared" si="0"/>
        <v>宇城</v>
      </c>
    </row>
    <row r="38" spans="2:22" ht="14.25" customHeight="1" x14ac:dyDescent="0.3">
      <c r="B38" s="1101" t="s">
        <v>54</v>
      </c>
      <c r="C38" s="5" t="s">
        <v>309</v>
      </c>
      <c r="D38" s="440">
        <f>ROUND(INDEX('【本】2.地域別の延べ宿泊者数（日本人）_P18、19'!V$7:V$18,MATCH($S38,'【本】2.地域別の延べ宿泊者数（日本人）_P18、19'!$U$7:$U$18,0)),0)</f>
        <v>5538</v>
      </c>
      <c r="E38" s="441">
        <f>ROUND(INDEX('【本】2.地域別の延べ宿泊者数（日本人）_P18、19'!W$7:W$18,MATCH($S38,'【本】2.地域別の延べ宿泊者数（日本人）_P18、19'!$U$7:$U$18,0)),0)</f>
        <v>4718</v>
      </c>
      <c r="F38" s="441">
        <f>ROUND(INDEX('【本】2.地域別の延べ宿泊者数（日本人）_P18、19'!X$7:X$18,MATCH($S38,'【本】2.地域別の延べ宿泊者数（日本人）_P18、19'!$U$7:$U$18,0)),0)</f>
        <v>6117</v>
      </c>
      <c r="G38" s="441">
        <f>ROUND(INDEX('【本】2.地域別の延べ宿泊者数（日本人）_P18、19'!Y$7:Y$18,MATCH($S38,'【本】2.地域別の延べ宿泊者数（日本人）_P18、19'!$U$7:$U$18,0)),0)</f>
        <v>7369</v>
      </c>
      <c r="H38" s="441">
        <f>ROUND(INDEX('【本】2.地域別の延べ宿泊者数（日本人）_P18、19'!Z$7:Z$18,MATCH($S38,'【本】2.地域別の延べ宿泊者数（日本人）_P18、19'!$U$7:$U$18,0)),0)</f>
        <v>8258</v>
      </c>
      <c r="I38" s="442">
        <f>ROUND(INDEX('【本】2.地域別の延べ宿泊者数（日本人）_P18、19'!AA$7:AA$18,MATCH($S38,'【本】2.地域別の延べ宿泊者数（日本人）_P18、19'!$U$7:$U$18,0)),0)</f>
        <v>8008</v>
      </c>
      <c r="J38" s="443">
        <f>ROUND(INDEX('【本】2.地域別の延べ宿泊者数（日本人）_P18、19'!AB$7:AB$18,MATCH($S38,'【本】2.地域別の延べ宿泊者数（日本人）_P18、19'!$U$7:$U$18,0)),0)</f>
        <v>7957</v>
      </c>
      <c r="K38" s="441">
        <f>ROUND(INDEX('【本】2.地域別の延べ宿泊者数（日本人）_P18、19'!AC$7:AC$18,MATCH($S38,'【本】2.地域別の延べ宿泊者数（日本人）_P18、19'!$U$7:$U$18,0)),0)</f>
        <v>10748</v>
      </c>
      <c r="L38" s="441">
        <f>ROUND(INDEX('【本】2.地域別の延べ宿泊者数（日本人）_P18、19'!AD$7:AD$18,MATCH($S38,'【本】2.地域別の延べ宿泊者数（日本人）_P18、19'!$U$7:$U$18,0)),0)</f>
        <v>9226</v>
      </c>
      <c r="M38" s="441">
        <f>ROUND(INDEX('【本】2.地域別の延べ宿泊者数（日本人）_P18、19'!AE$7:AE$18,MATCH($S38,'【本】2.地域別の延べ宿泊者数（日本人）_P18、19'!$U$7:$U$18,0)),0)</f>
        <v>9336</v>
      </c>
      <c r="N38" s="441">
        <f>ROUND(INDEX('【本】2.地域別の延べ宿泊者数（日本人）_P18、19'!AF$7:AF$18,MATCH($S38,'【本】2.地域別の延べ宿泊者数（日本人）_P18、19'!$U$7:$U$18,0)),0)</f>
        <v>9674</v>
      </c>
      <c r="O38" s="508">
        <f>ROUND(INDEX('【本】2.地域別の延べ宿泊者数（日本人）_P18、19'!AG$7:AG$18,MATCH($S38,'【本】2.地域別の延べ宿泊者数（日本人）_P18、19'!$U$7:$U$18,0)),0)</f>
        <v>7922</v>
      </c>
      <c r="P38" s="509">
        <f>ROUND(INDEX('【本】2.地域別の延べ宿泊者数（日本人）_P18、19'!AH$7:AH$18,MATCH($S38,'【本】2.地域別の延べ宿泊者数（日本人）_P18、19'!$U$7:$U$18,0)),0)</f>
        <v>94871</v>
      </c>
      <c r="Q38" s="444">
        <f>'【本】2.地域別の延べ宿泊者数（日本人）_P18、19'!P38</f>
        <v>0.49306746824884717</v>
      </c>
      <c r="S38" s="1" t="s">
        <v>328</v>
      </c>
      <c r="T38" s="1" t="str">
        <f t="shared" si="0"/>
        <v>上益</v>
      </c>
    </row>
    <row r="39" spans="2:22" ht="14.25" customHeight="1" x14ac:dyDescent="0.3">
      <c r="B39" s="1102"/>
      <c r="C39" s="137" t="s">
        <v>310</v>
      </c>
      <c r="D39" s="445">
        <f>ROUND(INDEX('【本】2.地域別の延べ宿泊者数（外国人）_P20、21'!V$7:V$18,MATCH($S39,'【本】2.地域別の延べ宿泊者数（外国人）_P20、21'!$U$7:$U$18,0)),0)</f>
        <v>2</v>
      </c>
      <c r="E39" s="446">
        <f>ROUND(INDEX('【本】2.地域別の延べ宿泊者数（外国人）_P20、21'!W$7:W$18,MATCH($S39,'【本】2.地域別の延べ宿泊者数（外国人）_P20、21'!$U$7:$U$18,0)),0)</f>
        <v>13</v>
      </c>
      <c r="F39" s="446">
        <f>ROUND(INDEX('【本】2.地域別の延べ宿泊者数（外国人）_P20、21'!X$7:X$18,MATCH($S39,'【本】2.地域別の延べ宿泊者数（外国人）_P20、21'!$U$7:$U$18,0)),0)</f>
        <v>8</v>
      </c>
      <c r="G39" s="446">
        <f>ROUND(INDEX('【本】2.地域別の延べ宿泊者数（外国人）_P20、21'!Y$7:Y$18,MATCH($S39,'【本】2.地域別の延べ宿泊者数（外国人）_P20、21'!$U$7:$U$18,0)),0)</f>
        <v>1</v>
      </c>
      <c r="H39" s="446">
        <f>ROUND(INDEX('【本】2.地域別の延べ宿泊者数（外国人）_P20、21'!Z$7:Z$18,MATCH($S39,'【本】2.地域別の延べ宿泊者数（外国人）_P20、21'!$U$7:$U$18,0)),0)</f>
        <v>27</v>
      </c>
      <c r="I39" s="447">
        <f>ROUND(INDEX('【本】2.地域別の延べ宿泊者数（外国人）_P20、21'!AA$7:AA$18,MATCH($S39,'【本】2.地域別の延べ宿泊者数（外国人）_P20、21'!$U$7:$U$18,0)),0)</f>
        <v>10</v>
      </c>
      <c r="J39" s="448">
        <f>ROUND(INDEX('【本】2.地域別の延べ宿泊者数（外国人）_P20、21'!AB$7:AB$18,MATCH($S39,'【本】2.地域別の延べ宿泊者数（外国人）_P20、21'!$U$7:$U$18,0)),0)</f>
        <v>14</v>
      </c>
      <c r="K39" s="446">
        <f>ROUND(INDEX('【本】2.地域別の延べ宿泊者数（外国人）_P20、21'!AC$7:AC$18,MATCH($S39,'【本】2.地域別の延べ宿泊者数（外国人）_P20、21'!$U$7:$U$18,0)),0)</f>
        <v>31</v>
      </c>
      <c r="L39" s="446">
        <f>ROUND(INDEX('【本】2.地域別の延べ宿泊者数（外国人）_P20、21'!AD$7:AD$18,MATCH($S39,'【本】2.地域別の延べ宿泊者数（外国人）_P20、21'!$U$7:$U$18,0)),0)</f>
        <v>47</v>
      </c>
      <c r="M39" s="446">
        <f>ROUND(INDEX('【本】2.地域別の延べ宿泊者数（外国人）_P20、21'!AE$7:AE$18,MATCH($S39,'【本】2.地域別の延べ宿泊者数（外国人）_P20、21'!$U$7:$U$18,0)),0)</f>
        <v>24</v>
      </c>
      <c r="N39" s="446">
        <f>ROUND(INDEX('【本】2.地域別の延べ宿泊者数（外国人）_P20、21'!AF$7:AF$18,MATCH($S39,'【本】2.地域別の延べ宿泊者数（外国人）_P20、21'!$U$7:$U$18,0)),0)</f>
        <v>37</v>
      </c>
      <c r="O39" s="510">
        <f>ROUND(INDEX('【本】2.地域別の延べ宿泊者数（外国人）_P20、21'!AG$7:AG$18,MATCH($S39,'【本】2.地域別の延べ宿泊者数（外国人）_P20、21'!$U$7:$U$18,0)),0)</f>
        <v>133</v>
      </c>
      <c r="P39" s="511">
        <f>ROUND(INDEX('【本】2.地域別の延べ宿泊者数（外国人）_P20、21'!AH$7:AH$18,MATCH($S39,'【本】2.地域別の延べ宿泊者数（外国人）_P20、21'!$U$7:$U$18,0)),0)</f>
        <v>347</v>
      </c>
      <c r="Q39" s="449">
        <f>'【本】2.地域別の延べ宿泊者数（外国人）_P20、21'!$P38</f>
        <v>0.19655172413793109</v>
      </c>
      <c r="S39" s="1" t="s">
        <v>328</v>
      </c>
      <c r="T39" s="1" t="str">
        <f t="shared" si="0"/>
        <v>上益</v>
      </c>
    </row>
    <row r="40" spans="2:22" ht="14.25" customHeight="1" thickBot="1" x14ac:dyDescent="0.35">
      <c r="B40" s="1109"/>
      <c r="C40" s="139" t="s">
        <v>308</v>
      </c>
      <c r="D40" s="592">
        <f>ROUND(INDEX('【本】2.地域別の延べ宿泊者数（ALL）_P14、15'!V$7:V$18,MATCH($S40,'【本】2.地域別の延べ宿泊者数（ALL）_P14、15'!$U$7:$U$18,0)),0)</f>
        <v>5540</v>
      </c>
      <c r="E40" s="593">
        <f>ROUND(INDEX('【本】2.地域別の延べ宿泊者数（ALL）_P14、15'!W$7:W$18,MATCH($S40,'【本】2.地域別の延べ宿泊者数（ALL）_P14、15'!$U$7:$U$18,0)),0)</f>
        <v>4730</v>
      </c>
      <c r="F40" s="593">
        <f>ROUND(INDEX('【本】2.地域別の延べ宿泊者数（ALL）_P14、15'!X$7:X$18,MATCH($S40,'【本】2.地域別の延べ宿泊者数（ALL）_P14、15'!$U$7:$U$18,0)),0)</f>
        <v>6125</v>
      </c>
      <c r="G40" s="593">
        <f>ROUND(INDEX('【本】2.地域別の延べ宿泊者数（ALL）_P14、15'!Y$7:Y$18,MATCH($S40,'【本】2.地域別の延べ宿泊者数（ALL）_P14、15'!$U$7:$U$18,0)),0)</f>
        <v>7370</v>
      </c>
      <c r="H40" s="593">
        <f>ROUND(INDEX('【本】2.地域別の延べ宿泊者数（ALL）_P14、15'!Z$7:Z$18,MATCH($S40,'【本】2.地域別の延べ宿泊者数（ALL）_P14、15'!$U$7:$U$18,0)),0)</f>
        <v>8285</v>
      </c>
      <c r="I40" s="594">
        <f>ROUND(INDEX('【本】2.地域別の延べ宿泊者数（ALL）_P14、15'!AA$7:AA$18,MATCH($S40,'【本】2.地域別の延べ宿泊者数（ALL）_P14、15'!$U$7:$U$18,0)),0)</f>
        <v>8019</v>
      </c>
      <c r="J40" s="595">
        <f>ROUND(INDEX('【本】2.地域別の延べ宿泊者数（ALL）_P14、15'!AB$7:AB$18,MATCH($S40,'【本】2.地域別の延べ宿泊者数（ALL）_P14、15'!$U$7:$U$18,0)),0)</f>
        <v>7970</v>
      </c>
      <c r="K40" s="593">
        <f>ROUND(INDEX('【本】2.地域別の延べ宿泊者数（ALL）_P14、15'!AC$7:AC$18,MATCH($S40,'【本】2.地域別の延べ宿泊者数（ALL）_P14、15'!$U$7:$U$18,0)),0)</f>
        <v>10779</v>
      </c>
      <c r="L40" s="593">
        <f>ROUND(INDEX('【本】2.地域別の延べ宿泊者数（ALL）_P14、15'!AD$7:AD$18,MATCH($S40,'【本】2.地域別の延べ宿泊者数（ALL）_P14、15'!$U$7:$U$18,0)),0)</f>
        <v>9273</v>
      </c>
      <c r="M40" s="593">
        <f>ROUND(INDEX('【本】2.地域別の延べ宿泊者数（ALL）_P14、15'!AE$7:AE$18,MATCH($S40,'【本】2.地域別の延べ宿泊者数（ALL）_P14、15'!$U$7:$U$18,0)),0)</f>
        <v>9360</v>
      </c>
      <c r="N40" s="593">
        <f>ROUND(INDEX('【本】2.地域別の延べ宿泊者数（ALL）_P14、15'!AF$7:AF$18,MATCH($S40,'【本】2.地域別の延べ宿泊者数（ALL）_P14、15'!$U$7:$U$18,0)),0)</f>
        <v>9712</v>
      </c>
      <c r="O40" s="596">
        <f>ROUND(INDEX('【本】2.地域別の延べ宿泊者数（ALL）_P14、15'!AG$7:AG$18,MATCH($S40,'【本】2.地域別の延べ宿泊者数（ALL）_P14、15'!$U$7:$U$18,0)),0)</f>
        <v>8055</v>
      </c>
      <c r="P40" s="597">
        <f>ROUND(INDEX('【本】2.地域別の延べ宿泊者数（ALL）_P14、15'!AH$7:AH$18,MATCH($S40,'【本】2.地域別の延べ宿泊者数（ALL）_P14、15'!$U$7:$U$18,0)),0)</f>
        <v>95217</v>
      </c>
      <c r="Q40" s="598">
        <f>'【本】2.地域別の延べ宿泊者数（ALL）_P14、15'!P38</f>
        <v>0.49168128838200276</v>
      </c>
      <c r="S40" s="1" t="s">
        <v>328</v>
      </c>
      <c r="T40" s="1" t="str">
        <f t="shared" si="0"/>
        <v>上益</v>
      </c>
    </row>
    <row r="41" spans="2:22" ht="14.25" customHeight="1" thickTop="1" x14ac:dyDescent="0.3">
      <c r="B41" s="1108" t="s">
        <v>311</v>
      </c>
      <c r="C41" s="143" t="s">
        <v>309</v>
      </c>
      <c r="D41" s="643">
        <f>ROUND(INDEX('【本】2.地域別の延べ宿泊者数（日本人）_P18、19'!V$7:V$18,MATCH($S41,'【本】2.地域別の延べ宿泊者数（日本人）_P18、19'!$U$7:$U$18,0)),0)</f>
        <v>372840</v>
      </c>
      <c r="E41" s="644">
        <f>ROUND(INDEX('【本】2.地域別の延べ宿泊者数（日本人）_P18、19'!W$7:W$18,MATCH($S41,'【本】2.地域別の延べ宿泊者数（日本人）_P18、19'!$U$7:$U$18,0)),0)</f>
        <v>303600</v>
      </c>
      <c r="F41" s="644">
        <f>ROUND(INDEX('【本】2.地域別の延べ宿泊者数（日本人）_P18、19'!X$7:X$18,MATCH($S41,'【本】2.地域別の延べ宿泊者数（日本人）_P18、19'!$U$7:$U$18,0)),0)</f>
        <v>448390</v>
      </c>
      <c r="G41" s="644">
        <f>ROUND(INDEX('【本】2.地域別の延べ宿泊者数（日本人）_P18、19'!Y$7:Y$18,MATCH($S41,'【本】2.地域別の延べ宿泊者数（日本人）_P18、19'!$U$7:$U$18,0)),0)</f>
        <v>475110</v>
      </c>
      <c r="H41" s="644">
        <f>ROUND(INDEX('【本】2.地域別の延べ宿泊者数（日本人）_P18、19'!Z$7:Z$18,MATCH($S41,'【本】2.地域別の延べ宿泊者数（日本人）_P18、19'!$U$7:$U$18,0)),0)</f>
        <v>522530</v>
      </c>
      <c r="I41" s="645">
        <f>ROUND(INDEX('【本】2.地域別の延べ宿泊者数（日本人）_P18、19'!AA$7:AA$18,MATCH($S41,'【本】2.地域別の延べ宿泊者数（日本人）_P18、19'!$U$7:$U$18,0)),0)</f>
        <v>484570</v>
      </c>
      <c r="J41" s="646">
        <f>ROUND(INDEX('【本】2.地域別の延べ宿泊者数（日本人）_P18、19'!AB$7:AB$18,MATCH($S41,'【本】2.地域別の延べ宿泊者数（日本人）_P18、19'!$U$7:$U$18,0)),0)</f>
        <v>525790</v>
      </c>
      <c r="K41" s="644">
        <f>ROUND(INDEX('【本】2.地域別の延べ宿泊者数（日本人）_P18、19'!AC$7:AC$18,MATCH($S41,'【本】2.地域別の延べ宿泊者数（日本人）_P18、19'!$U$7:$U$18,0)),0)</f>
        <v>655520</v>
      </c>
      <c r="L41" s="644">
        <f>ROUND(INDEX('【本】2.地域別の延べ宿泊者数（日本人）_P18、19'!AD$7:AD$18,MATCH($S41,'【本】2.地域別の延べ宿泊者数（日本人）_P18、19'!$U$7:$U$18,0)),0)</f>
        <v>560630</v>
      </c>
      <c r="M41" s="644">
        <f>ROUND(INDEX('【本】2.地域別の延べ宿泊者数（日本人）_P18、19'!AE$7:AE$18,MATCH($S41,'【本】2.地域別の延べ宿泊者数（日本人）_P18、19'!$U$7:$U$18,0)),0)</f>
        <v>609320</v>
      </c>
      <c r="N41" s="644">
        <f>ROUND(INDEX('【本】2.地域別の延べ宿泊者数（日本人）_P18、19'!AF$7:AF$18,MATCH($S41,'【本】2.地域別の延べ宿泊者数（日本人）_P18、19'!$U$7:$U$18,0)),0)</f>
        <v>657180</v>
      </c>
      <c r="O41" s="647">
        <f>ROUND(INDEX('【本】2.地域別の延べ宿泊者数（日本人）_P18、19'!AG$7:AG$18,MATCH($S41,'【本】2.地域別の延べ宿泊者数（日本人）_P18、19'!$U$7:$U$18,0)),0)</f>
        <v>585210</v>
      </c>
      <c r="P41" s="648">
        <f>ROUND(INDEX('【本】2.地域別の延べ宿泊者数（日本人）_P18、19'!AH$7:AH$18,MATCH($S41,'【本】2.地域別の延べ宿泊者数（日本人）_P18、19'!$U$7:$U$18,0)),0)</f>
        <v>6200680</v>
      </c>
      <c r="Q41" s="649">
        <f>'【本】2.地域別の延べ宿泊者数（日本人）_P18、19'!P41</f>
        <v>0.31898772412355436</v>
      </c>
      <c r="S41" s="1" t="s">
        <v>404</v>
      </c>
      <c r="T41" s="1" t="str">
        <f t="shared" si="0"/>
        <v>合計</v>
      </c>
      <c r="V41" s="253"/>
    </row>
    <row r="42" spans="2:22" x14ac:dyDescent="0.3">
      <c r="B42" s="1102"/>
      <c r="C42" s="137" t="s">
        <v>310</v>
      </c>
      <c r="D42" s="445">
        <f>ROUND(INDEX('【本】2.地域別の延べ宿泊者数（外国人）_P20、21'!V$7:V$18,MATCH($S42,'【本】2.地域別の延べ宿泊者数（外国人）_P20、21'!$U$7:$U$18,0)),0)</f>
        <v>1660</v>
      </c>
      <c r="E42" s="446">
        <f>ROUND(INDEX('【本】2.地域別の延べ宿泊者数（外国人）_P20、21'!W$7:W$18,MATCH($S42,'【本】2.地域別の延べ宿泊者数（外国人）_P20、21'!$U$7:$U$18,0)),0)</f>
        <v>500</v>
      </c>
      <c r="F42" s="446">
        <f>ROUND(INDEX('【本】2.地域別の延べ宿泊者数（外国人）_P20、21'!X$7:X$18,MATCH($S42,'【本】2.地域別の延べ宿泊者数（外国人）_P20、21'!$U$7:$U$18,0)),0)</f>
        <v>1920</v>
      </c>
      <c r="G42" s="446">
        <f>ROUND(INDEX('【本】2.地域別の延べ宿泊者数（外国人）_P20、21'!Y$7:Y$18,MATCH($S42,'【本】2.地域別の延べ宿泊者数（外国人）_P20、21'!$U$7:$U$18,0)),0)</f>
        <v>2820</v>
      </c>
      <c r="H42" s="446">
        <f>ROUND(INDEX('【本】2.地域別の延べ宿泊者数（外国人）_P20、21'!Z$7:Z$18,MATCH($S42,'【本】2.地域別の延べ宿泊者数（外国人）_P20、21'!$U$7:$U$18,0)),0)</f>
        <v>2920</v>
      </c>
      <c r="I42" s="447">
        <f>ROUND(INDEX('【本】2.地域別の延べ宿泊者数（外国人）_P20、21'!AA$7:AA$18,MATCH($S42,'【本】2.地域別の延べ宿泊者数（外国人）_P20、21'!$U$7:$U$18,0)),0)</f>
        <v>4910</v>
      </c>
      <c r="J42" s="448">
        <f>ROUND(INDEX('【本】2.地域別の延べ宿泊者数（外国人）_P20、21'!AB$7:AB$18,MATCH($S42,'【本】2.地域別の延べ宿泊者数（外国人）_P20、21'!$U$7:$U$18,0)),0)</f>
        <v>5020</v>
      </c>
      <c r="K42" s="446">
        <f>ROUND(INDEX('【本】2.地域別の延べ宿泊者数（外国人）_P20、21'!AC$7:AC$18,MATCH($S42,'【本】2.地域別の延べ宿泊者数（外国人）_P20、21'!$U$7:$U$18,0)),0)</f>
        <v>5540</v>
      </c>
      <c r="L42" s="446">
        <f>ROUND(INDEX('【本】2.地域別の延べ宿泊者数（外国人）_P20、21'!AD$7:AD$18,MATCH($S42,'【本】2.地域別の延べ宿泊者数（外国人）_P20、21'!$U$7:$U$18,0)),0)</f>
        <v>2950</v>
      </c>
      <c r="M42" s="446">
        <f>ROUND(INDEX('【本】2.地域別の延べ宿泊者数（外国人）_P20、21'!AE$7:AE$18,MATCH($S42,'【本】2.地域別の延べ宿泊者数（外国人）_P20、21'!$U$7:$U$18,0)),0)</f>
        <v>9800</v>
      </c>
      <c r="N42" s="446">
        <f>ROUND(INDEX('【本】2.地域別の延べ宿泊者数（外国人）_P20、21'!AF$7:AF$18,MATCH($S42,'【本】2.地域別の延べ宿泊者数（外国人）_P20、21'!$U$7:$U$18,0)),0)</f>
        <v>25070</v>
      </c>
      <c r="O42" s="510">
        <f>ROUND(INDEX('【本】2.地域別の延べ宿泊者数（外国人）_P20、21'!AG$7:AG$18,MATCH($S42,'【本】2.地域別の延べ宿泊者数（外国人）_P20、21'!$U$7:$U$18,0)),0)</f>
        <v>37050</v>
      </c>
      <c r="P42" s="511">
        <f>ROUND(INDEX('【本】2.地域別の延べ宿泊者数（外国人）_P20、21'!AH$7:AH$18,MATCH($S42,'【本】2.地域別の延べ宿泊者数（外国人）_P20、21'!$U$7:$U$18,0)),0)</f>
        <v>100160</v>
      </c>
      <c r="Q42" s="449">
        <f>'【本】2.地域別の延べ宿泊者数（外国人）_P20、21'!$P41</f>
        <v>1.7930842163970997</v>
      </c>
      <c r="S42" s="1" t="s">
        <v>404</v>
      </c>
      <c r="T42" s="1" t="str">
        <f t="shared" si="0"/>
        <v>合計</v>
      </c>
      <c r="V42" s="253"/>
    </row>
    <row r="43" spans="2:22" ht="14.25" customHeight="1" thickBot="1" x14ac:dyDescent="0.35">
      <c r="B43" s="1107"/>
      <c r="C43" s="140" t="s">
        <v>308</v>
      </c>
      <c r="D43" s="455">
        <f>ROUND(INDEX('【本】2.地域別の延べ宿泊者数（ALL）_P14、15'!V$7:V$18,MATCH($S43,'【本】2.地域別の延べ宿泊者数（ALL）_P14、15'!$U$7:$U$18,0)),0)</f>
        <v>374500</v>
      </c>
      <c r="E43" s="456">
        <f>ROUND(INDEX('【本】2.地域別の延べ宿泊者数（ALL）_P14、15'!W$7:W$18,MATCH($S43,'【本】2.地域別の延べ宿泊者数（ALL）_P14、15'!$U$7:$U$18,0)),0)</f>
        <v>304100</v>
      </c>
      <c r="F43" s="456">
        <f>ROUND(INDEX('【本】2.地域別の延べ宿泊者数（ALL）_P14、15'!X$7:X$18,MATCH($S43,'【本】2.地域別の延べ宿泊者数（ALL）_P14、15'!$U$7:$U$18,0)),0)</f>
        <v>450310</v>
      </c>
      <c r="G43" s="456">
        <f>ROUND(INDEX('【本】2.地域別の延べ宿泊者数（ALL）_P14、15'!Y$7:Y$18,MATCH($S43,'【本】2.地域別の延べ宿泊者数（ALL）_P14、15'!$U$7:$U$18,0)),0)</f>
        <v>477930</v>
      </c>
      <c r="H43" s="456">
        <f>ROUND(INDEX('【本】2.地域別の延べ宿泊者数（ALL）_P14、15'!Z$7:Z$18,MATCH($S43,'【本】2.地域別の延べ宿泊者数（ALL）_P14、15'!$U$7:$U$18,0)),0)</f>
        <v>525450</v>
      </c>
      <c r="I43" s="457">
        <f>ROUND(INDEX('【本】2.地域別の延べ宿泊者数（ALL）_P14、15'!AA$7:AA$18,MATCH($S43,'【本】2.地域別の延べ宿泊者数（ALL）_P14、15'!$U$7:$U$18,0)),0)</f>
        <v>489480</v>
      </c>
      <c r="J43" s="458">
        <f>ROUND(INDEX('【本】2.地域別の延べ宿泊者数（ALL）_P14、15'!AB$7:AB$18,MATCH($S43,'【本】2.地域別の延べ宿泊者数（ALL）_P14、15'!$U$7:$U$18,0)),0)</f>
        <v>530810</v>
      </c>
      <c r="K43" s="456">
        <f>ROUND(INDEX('【本】2.地域別の延べ宿泊者数（ALL）_P14、15'!AC$7:AC$18,MATCH($S43,'【本】2.地域別の延べ宿泊者数（ALL）_P14、15'!$U$7:$U$18,0)),0)</f>
        <v>661060</v>
      </c>
      <c r="L43" s="456">
        <f>ROUND(INDEX('【本】2.地域別の延べ宿泊者数（ALL）_P14、15'!AD$7:AD$18,MATCH($S43,'【本】2.地域別の延べ宿泊者数（ALL）_P14、15'!$U$7:$U$18,0)),0)</f>
        <v>563580</v>
      </c>
      <c r="M43" s="456">
        <f>ROUND(INDEX('【本】2.地域別の延べ宿泊者数（ALL）_P14、15'!AE$7:AE$18,MATCH($S43,'【本】2.地域別の延べ宿泊者数（ALL）_P14、15'!$U$7:$U$18,0)),0)</f>
        <v>619120</v>
      </c>
      <c r="N43" s="456">
        <f>ROUND(INDEX('【本】2.地域別の延べ宿泊者数（ALL）_P14、15'!AF$7:AF$18,MATCH($S43,'【本】2.地域別の延べ宿泊者数（ALL）_P14、15'!$U$7:$U$18,0)),0)</f>
        <v>682250</v>
      </c>
      <c r="O43" s="514">
        <f>ROUND(INDEX('【本】2.地域別の延べ宿泊者数（ALL）_P14、15'!AG$7:AG$18,MATCH($S43,'【本】2.地域別の延べ宿泊者数（ALL）_P14、15'!$U$7:$U$18,0)),0)</f>
        <v>622260</v>
      </c>
      <c r="P43" s="515">
        <f>ROUND(INDEX('【本】2.地域別の延べ宿泊者数（ALL）_P14、15'!AH$7:AH$18,MATCH($S43,'【本】2.地域別の延べ宿泊者数（ALL）_P14、15'!$U$7:$U$18,0)),0)</f>
        <v>6300840</v>
      </c>
      <c r="Q43" s="459">
        <f>'【本】2.地域別の延べ宿泊者数（ALL）_P14、15'!P41</f>
        <v>0.330147035539746</v>
      </c>
      <c r="S43" s="1" t="s">
        <v>404</v>
      </c>
      <c r="T43" s="1" t="str">
        <f t="shared" si="0"/>
        <v>合計</v>
      </c>
      <c r="V43" s="253"/>
    </row>
    <row r="44" spans="2:22" x14ac:dyDescent="0.3">
      <c r="B44" s="3"/>
    </row>
    <row r="45" spans="2:22" ht="12.75" customHeight="1" x14ac:dyDescent="0.3">
      <c r="B45" s="3" t="s">
        <v>312</v>
      </c>
      <c r="J45" s="3" t="s">
        <v>715</v>
      </c>
    </row>
    <row r="46" spans="2:22" ht="12.75" customHeight="1" x14ac:dyDescent="0.3">
      <c r="B46" s="3" t="s">
        <v>685</v>
      </c>
      <c r="J46" s="3" t="s">
        <v>714</v>
      </c>
    </row>
    <row r="47" spans="2:22" ht="12.75" customHeight="1" x14ac:dyDescent="0.3">
      <c r="B47" s="3" t="s">
        <v>762</v>
      </c>
      <c r="J47" s="3" t="s">
        <v>765</v>
      </c>
    </row>
    <row r="48" spans="2:22" ht="12.75" customHeight="1" x14ac:dyDescent="0.3">
      <c r="B48" s="3" t="s">
        <v>760</v>
      </c>
      <c r="J48" s="3" t="s">
        <v>761</v>
      </c>
    </row>
    <row r="49" spans="2:17" ht="12.75" customHeight="1" x14ac:dyDescent="0.3">
      <c r="B49" s="3" t="s">
        <v>314</v>
      </c>
      <c r="J49" s="418" t="s">
        <v>313</v>
      </c>
      <c r="K49" s="3"/>
      <c r="L49" s="3"/>
      <c r="M49" s="3"/>
      <c r="N49" s="3"/>
      <c r="O49" s="3"/>
      <c r="P49" s="3"/>
      <c r="Q49" s="3"/>
    </row>
    <row r="50" spans="2:17" ht="12.75" customHeight="1" x14ac:dyDescent="0.3">
      <c r="B50" s="3" t="s">
        <v>763</v>
      </c>
      <c r="J50" s="418" t="s">
        <v>652</v>
      </c>
      <c r="K50" s="3"/>
      <c r="L50" s="3"/>
      <c r="M50" s="3"/>
      <c r="N50" s="3"/>
      <c r="O50" s="3"/>
      <c r="P50" s="3"/>
      <c r="Q50" s="3"/>
    </row>
    <row r="51" spans="2:17" ht="12.75" customHeight="1" x14ac:dyDescent="0.3">
      <c r="B51" s="3" t="s">
        <v>764</v>
      </c>
      <c r="J51" s="418" t="s">
        <v>647</v>
      </c>
      <c r="K51" s="3"/>
      <c r="L51" s="3"/>
      <c r="M51" s="3"/>
      <c r="N51" s="3"/>
      <c r="O51" s="3"/>
      <c r="P51" s="3"/>
      <c r="Q51" s="3"/>
    </row>
    <row r="52" spans="2:17" ht="12.75" customHeight="1" x14ac:dyDescent="0.3">
      <c r="J52" s="418" t="s">
        <v>648</v>
      </c>
      <c r="K52" s="3"/>
      <c r="L52" s="3"/>
      <c r="M52" s="3"/>
      <c r="N52" s="3"/>
      <c r="O52" s="3"/>
      <c r="P52" s="3"/>
      <c r="Q52" s="3"/>
    </row>
  </sheetData>
  <mergeCells count="12">
    <mergeCell ref="B41:B43"/>
    <mergeCell ref="B8:B10"/>
    <mergeCell ref="B11:B13"/>
    <mergeCell ref="B14:B16"/>
    <mergeCell ref="B17:B19"/>
    <mergeCell ref="B20:B22"/>
    <mergeCell ref="B23:B25"/>
    <mergeCell ref="B26:B28"/>
    <mergeCell ref="B29:B31"/>
    <mergeCell ref="B32:B34"/>
    <mergeCell ref="B35:B37"/>
    <mergeCell ref="B38:B40"/>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9">
    <tabColor theme="7"/>
  </sheetPr>
  <dimension ref="A1:AH46"/>
  <sheetViews>
    <sheetView showGridLines="0" view="pageBreakPreview" zoomScale="70" zoomScaleNormal="55" zoomScaleSheetLayoutView="70" workbookViewId="0">
      <selection activeCell="V44" sqref="V44"/>
    </sheetView>
  </sheetViews>
  <sheetFormatPr defaultColWidth="9" defaultRowHeight="11.5" x14ac:dyDescent="0.3"/>
  <cols>
    <col min="1" max="1" width="3.58203125" style="1" customWidth="1"/>
    <col min="2" max="2" width="10.58203125" style="1" customWidth="1"/>
    <col min="3" max="9" width="9" style="1"/>
    <col min="10" max="15" width="8.83203125" style="1" customWidth="1"/>
    <col min="16" max="16" width="10.75" style="1" customWidth="1"/>
    <col min="17" max="17" width="9" style="1"/>
    <col min="18" max="18" width="4.25" style="1" customWidth="1"/>
    <col min="19" max="19" width="16.83203125" style="1" customWidth="1"/>
    <col min="20" max="20" width="11.58203125" style="1" customWidth="1"/>
    <col min="21" max="21" width="9" style="1"/>
    <col min="22" max="22" width="11.25" style="1" customWidth="1"/>
    <col min="23" max="33" width="9.08203125" style="1" customWidth="1"/>
    <col min="34" max="34" width="11.75" style="1" bestFit="1" customWidth="1"/>
    <col min="35" max="16384" width="9" style="1"/>
  </cols>
  <sheetData>
    <row r="1" spans="1:34" ht="14.25" customHeight="1" x14ac:dyDescent="0.3">
      <c r="A1" s="2" t="s">
        <v>11</v>
      </c>
    </row>
    <row r="2" spans="1:34" ht="14.25" customHeight="1" x14ac:dyDescent="0.3">
      <c r="A2" s="2"/>
      <c r="T2" s="1" t="s">
        <v>131</v>
      </c>
    </row>
    <row r="3" spans="1:34" ht="14.25" customHeight="1" x14ac:dyDescent="0.3">
      <c r="A3" s="2"/>
      <c r="B3" s="1" t="s">
        <v>686</v>
      </c>
      <c r="T3" s="1" t="s">
        <v>186</v>
      </c>
    </row>
    <row r="4" spans="1:34" s="280" customFormat="1" ht="14.25" customHeight="1" thickBot="1" x14ac:dyDescent="0.35">
      <c r="A4" s="279"/>
      <c r="P4" s="281" t="s">
        <v>294</v>
      </c>
      <c r="S4" s="279"/>
    </row>
    <row r="5" spans="1:34" s="280" customFormat="1" ht="14" x14ac:dyDescent="0.3">
      <c r="A5" s="279"/>
      <c r="B5" s="282" t="s">
        <v>285</v>
      </c>
      <c r="C5" s="283" t="s">
        <v>315</v>
      </c>
      <c r="D5" s="284" t="s">
        <v>296</v>
      </c>
      <c r="E5" s="285" t="s">
        <v>297</v>
      </c>
      <c r="F5" s="285" t="s">
        <v>298</v>
      </c>
      <c r="G5" s="285" t="s">
        <v>299</v>
      </c>
      <c r="H5" s="285" t="s">
        <v>300</v>
      </c>
      <c r="I5" s="501" t="s">
        <v>301</v>
      </c>
      <c r="J5" s="502" t="s">
        <v>302</v>
      </c>
      <c r="K5" s="285" t="s">
        <v>303</v>
      </c>
      <c r="L5" s="285" t="s">
        <v>304</v>
      </c>
      <c r="M5" s="285" t="s">
        <v>305</v>
      </c>
      <c r="N5" s="285" t="s">
        <v>306</v>
      </c>
      <c r="O5" s="286" t="s">
        <v>307</v>
      </c>
      <c r="P5" s="287" t="s">
        <v>308</v>
      </c>
      <c r="S5" s="279"/>
      <c r="T5" s="280" t="s">
        <v>677</v>
      </c>
    </row>
    <row r="6" spans="1:34" s="280" customFormat="1" ht="16.75" customHeight="1" x14ac:dyDescent="0.3">
      <c r="A6" s="279"/>
      <c r="B6" s="1110" t="s">
        <v>40</v>
      </c>
      <c r="C6" s="423" t="s">
        <v>637</v>
      </c>
      <c r="D6" s="289">
        <f>ROUND(INDEX(V$7:V$18,MATCH($S6,$U$7:$U$18,0)),0)</f>
        <v>143502</v>
      </c>
      <c r="E6" s="290">
        <f t="shared" ref="E6:N6" si="0">ROUND(INDEX(W$7:W$18,MATCH($S6,$U$7:$U$18,0)),0)</f>
        <v>119377</v>
      </c>
      <c r="F6" s="290">
        <f t="shared" si="0"/>
        <v>169803</v>
      </c>
      <c r="G6" s="290">
        <f t="shared" si="0"/>
        <v>196092</v>
      </c>
      <c r="H6" s="290">
        <f t="shared" si="0"/>
        <v>201450</v>
      </c>
      <c r="I6" s="291">
        <f t="shared" si="0"/>
        <v>213012</v>
      </c>
      <c r="J6" s="292">
        <f t="shared" si="0"/>
        <v>224800</v>
      </c>
      <c r="K6" s="290">
        <f t="shared" si="0"/>
        <v>254888</v>
      </c>
      <c r="L6" s="290">
        <f t="shared" si="0"/>
        <v>250374</v>
      </c>
      <c r="M6" s="290">
        <f t="shared" si="0"/>
        <v>253182</v>
      </c>
      <c r="N6" s="290">
        <f t="shared" si="0"/>
        <v>280144</v>
      </c>
      <c r="O6" s="424">
        <f>ROUND(INDEX(AG$7:AG$18,MATCH($S6,$U$7:$U$18,0)),0)</f>
        <v>262807</v>
      </c>
      <c r="P6" s="293">
        <f>ROUND(INDEX(AH$7:AH$18,MATCH($S6,$U$7:$U$18,0)),0)</f>
        <v>2569428</v>
      </c>
      <c r="S6" s="279" t="str">
        <f t="shared" ref="S6:S17" si="1">IF(B6&lt;&gt;0,B6,S5)</f>
        <v>熊本市</v>
      </c>
      <c r="T6" s="295" t="s">
        <v>285</v>
      </c>
      <c r="U6" s="425" t="s">
        <v>315</v>
      </c>
      <c r="V6" s="426" t="s">
        <v>296</v>
      </c>
      <c r="W6" s="427" t="s">
        <v>297</v>
      </c>
      <c r="X6" s="427" t="s">
        <v>298</v>
      </c>
      <c r="Y6" s="427" t="s">
        <v>299</v>
      </c>
      <c r="Z6" s="427" t="s">
        <v>300</v>
      </c>
      <c r="AA6" s="427" t="s">
        <v>301</v>
      </c>
      <c r="AB6" s="427" t="s">
        <v>302</v>
      </c>
      <c r="AC6" s="427" t="s">
        <v>303</v>
      </c>
      <c r="AD6" s="427" t="s">
        <v>304</v>
      </c>
      <c r="AE6" s="427" t="s">
        <v>305</v>
      </c>
      <c r="AF6" s="427" t="s">
        <v>306</v>
      </c>
      <c r="AG6" s="428" t="s">
        <v>307</v>
      </c>
      <c r="AH6" s="428" t="s">
        <v>587</v>
      </c>
    </row>
    <row r="7" spans="1:34" s="280" customFormat="1" ht="16.75" customHeight="1" x14ac:dyDescent="0.3">
      <c r="A7" s="279"/>
      <c r="B7" s="1111"/>
      <c r="C7" s="626" t="s">
        <v>598</v>
      </c>
      <c r="D7" s="296">
        <f>ROUND(INDEX(V$19:V$30,MATCH($S7,$U$19:$U$30,0)),0)</f>
        <v>97393</v>
      </c>
      <c r="E7" s="297">
        <f t="shared" ref="E7:N7" si="2">ROUND(INDEX(W$19:W$30,MATCH($S7,$U$19:$U$30,0)),0)</f>
        <v>105528</v>
      </c>
      <c r="F7" s="297">
        <f t="shared" si="2"/>
        <v>160294</v>
      </c>
      <c r="G7" s="297">
        <f t="shared" si="2"/>
        <v>157000</v>
      </c>
      <c r="H7" s="297">
        <f t="shared" si="2"/>
        <v>120633</v>
      </c>
      <c r="I7" s="298">
        <f t="shared" si="2"/>
        <v>105135</v>
      </c>
      <c r="J7" s="299">
        <f t="shared" si="2"/>
        <v>153630</v>
      </c>
      <c r="K7" s="297">
        <f t="shared" si="2"/>
        <v>124494</v>
      </c>
      <c r="L7" s="297">
        <f t="shared" si="2"/>
        <v>108507</v>
      </c>
      <c r="M7" s="297">
        <f t="shared" si="2"/>
        <v>179135</v>
      </c>
      <c r="N7" s="297">
        <f t="shared" si="2"/>
        <v>213277</v>
      </c>
      <c r="O7" s="431">
        <f>ROUND(INDEX(AG$19:AG$30,MATCH($S7,$U$19:$U$30,0)),0)</f>
        <v>231842</v>
      </c>
      <c r="P7" s="300">
        <f>ROUND(INDEX(AH$19:AH$30,MATCH($S7,$U$19:$U$30,0)),0)</f>
        <v>1756865</v>
      </c>
      <c r="S7" s="279" t="str">
        <f t="shared" si="1"/>
        <v>熊本市</v>
      </c>
      <c r="T7" s="1115" t="s">
        <v>636</v>
      </c>
      <c r="U7" s="432" t="s">
        <v>318</v>
      </c>
      <c r="V7" s="778">
        <v>143501.90305978362</v>
      </c>
      <c r="W7" s="779">
        <v>119377.28708737079</v>
      </c>
      <c r="X7" s="779">
        <v>169803.15564765959</v>
      </c>
      <c r="Y7" s="779">
        <v>196092.4853935939</v>
      </c>
      <c r="Z7" s="779">
        <v>201449.78949482192</v>
      </c>
      <c r="AA7" s="779">
        <v>213012.02008526379</v>
      </c>
      <c r="AB7" s="779">
        <v>224800.09679716028</v>
      </c>
      <c r="AC7" s="779">
        <v>254888.4518131988</v>
      </c>
      <c r="AD7" s="779">
        <v>250373.96917004048</v>
      </c>
      <c r="AE7" s="779">
        <v>253182.33057282161</v>
      </c>
      <c r="AF7" s="779">
        <v>280143.52482589893</v>
      </c>
      <c r="AG7" s="780">
        <v>262806.67212644441</v>
      </c>
      <c r="AH7" s="780">
        <v>2569427.6081612585</v>
      </c>
    </row>
    <row r="8" spans="1:34" s="280" customFormat="1" ht="16.75" customHeight="1" x14ac:dyDescent="0.3">
      <c r="A8" s="279"/>
      <c r="B8" s="1112"/>
      <c r="C8" s="303" t="s">
        <v>272</v>
      </c>
      <c r="D8" s="304">
        <f>D6/D7-1</f>
        <v>0.47343238220405981</v>
      </c>
      <c r="E8" s="305">
        <f t="shared" ref="E8:O8" si="3">E6/E7-1</f>
        <v>0.13123531195512084</v>
      </c>
      <c r="F8" s="305">
        <f t="shared" si="3"/>
        <v>5.9322245374125115E-2</v>
      </c>
      <c r="G8" s="305">
        <f t="shared" si="3"/>
        <v>0.2489936305732483</v>
      </c>
      <c r="H8" s="305">
        <f t="shared" si="3"/>
        <v>0.66994106090373284</v>
      </c>
      <c r="I8" s="306">
        <f t="shared" si="3"/>
        <v>1.0260807533171636</v>
      </c>
      <c r="J8" s="503">
        <f t="shared" si="3"/>
        <v>0.46325587450367767</v>
      </c>
      <c r="K8" s="305">
        <f t="shared" si="3"/>
        <v>1.0473918421771331</v>
      </c>
      <c r="L8" s="305">
        <f t="shared" si="3"/>
        <v>1.3074456025878516</v>
      </c>
      <c r="M8" s="305">
        <f t="shared" si="3"/>
        <v>0.41335864013174417</v>
      </c>
      <c r="N8" s="305">
        <f t="shared" si="3"/>
        <v>0.31352185186400794</v>
      </c>
      <c r="O8" s="307">
        <f t="shared" si="3"/>
        <v>0.13356078708775798</v>
      </c>
      <c r="P8" s="308">
        <f>P6/P7-1</f>
        <v>0.46250736396934311</v>
      </c>
      <c r="S8" s="279" t="str">
        <f t="shared" si="1"/>
        <v>熊本市</v>
      </c>
      <c r="T8" s="1116"/>
      <c r="U8" s="434" t="s">
        <v>319</v>
      </c>
      <c r="V8" s="781">
        <v>65455.458798628963</v>
      </c>
      <c r="W8" s="782">
        <v>42816.751101236972</v>
      </c>
      <c r="X8" s="782">
        <v>94572.461272407862</v>
      </c>
      <c r="Y8" s="782">
        <v>91182.097915116741</v>
      </c>
      <c r="Z8" s="782">
        <v>115872.03317833284</v>
      </c>
      <c r="AA8" s="782">
        <v>82413.303967588145</v>
      </c>
      <c r="AB8" s="782">
        <v>100855.04444146558</v>
      </c>
      <c r="AC8" s="782">
        <v>154071.79862376489</v>
      </c>
      <c r="AD8" s="782">
        <v>102903.54616343942</v>
      </c>
      <c r="AE8" s="782">
        <v>130946.6855316713</v>
      </c>
      <c r="AF8" s="782">
        <v>155169.07208023377</v>
      </c>
      <c r="AG8" s="783">
        <v>147148.43539858714</v>
      </c>
      <c r="AH8" s="783">
        <v>1283404.6515938165</v>
      </c>
    </row>
    <row r="9" spans="1:34" s="280" customFormat="1" ht="16.75" customHeight="1" x14ac:dyDescent="0.3">
      <c r="A9" s="279"/>
      <c r="B9" s="1110" t="s">
        <v>41</v>
      </c>
      <c r="C9" s="423" t="str">
        <f>C$6</f>
        <v>令和４年</v>
      </c>
      <c r="D9" s="289">
        <f t="shared" ref="D9:P9" si="4">ROUND(INDEX(V$7:V$18,MATCH($S9,$U$7:$U$18,0)),0)</f>
        <v>65455</v>
      </c>
      <c r="E9" s="290">
        <f t="shared" si="4"/>
        <v>42817</v>
      </c>
      <c r="F9" s="290">
        <f t="shared" si="4"/>
        <v>94572</v>
      </c>
      <c r="G9" s="290">
        <f t="shared" si="4"/>
        <v>91182</v>
      </c>
      <c r="H9" s="290">
        <f t="shared" si="4"/>
        <v>115872</v>
      </c>
      <c r="I9" s="291">
        <f t="shared" si="4"/>
        <v>82413</v>
      </c>
      <c r="J9" s="292">
        <f t="shared" si="4"/>
        <v>100855</v>
      </c>
      <c r="K9" s="290">
        <f t="shared" si="4"/>
        <v>154072</v>
      </c>
      <c r="L9" s="290">
        <f t="shared" si="4"/>
        <v>102904</v>
      </c>
      <c r="M9" s="290">
        <f t="shared" si="4"/>
        <v>130947</v>
      </c>
      <c r="N9" s="290">
        <f t="shared" si="4"/>
        <v>155169</v>
      </c>
      <c r="O9" s="424">
        <f t="shared" si="4"/>
        <v>147148</v>
      </c>
      <c r="P9" s="293">
        <f t="shared" si="4"/>
        <v>1283405</v>
      </c>
      <c r="S9" s="279" t="str">
        <f t="shared" si="1"/>
        <v>阿蘇地域</v>
      </c>
      <c r="T9" s="1116"/>
      <c r="U9" s="434" t="s">
        <v>320</v>
      </c>
      <c r="V9" s="781">
        <v>32098.367120534629</v>
      </c>
      <c r="W9" s="782">
        <v>26329.796046556548</v>
      </c>
      <c r="X9" s="782">
        <v>36045.872139983418</v>
      </c>
      <c r="Y9" s="782">
        <v>42094.123145146077</v>
      </c>
      <c r="Z9" s="782">
        <v>48563.074503188989</v>
      </c>
      <c r="AA9" s="782">
        <v>42524.312557978934</v>
      </c>
      <c r="AB9" s="782">
        <v>49071.866038941771</v>
      </c>
      <c r="AC9" s="782">
        <v>67429.921034094179</v>
      </c>
      <c r="AD9" s="782">
        <v>50263.899946412035</v>
      </c>
      <c r="AE9" s="782">
        <v>56684.860433028953</v>
      </c>
      <c r="AF9" s="782">
        <v>60363.05924746424</v>
      </c>
      <c r="AG9" s="783">
        <v>49771.848403879463</v>
      </c>
      <c r="AH9" s="783">
        <v>561240.10987865692</v>
      </c>
    </row>
    <row r="10" spans="1:34" s="280" customFormat="1" ht="16.75" customHeight="1" x14ac:dyDescent="0.3">
      <c r="A10" s="279"/>
      <c r="B10" s="1111"/>
      <c r="C10" s="626" t="str">
        <f>C$7</f>
        <v>令和３年</v>
      </c>
      <c r="D10" s="296">
        <f t="shared" ref="D10:P10" si="5">ROUND(INDEX(V$19:V$30,MATCH($S10,$U$19:$U$30,0)),0)</f>
        <v>31298</v>
      </c>
      <c r="E10" s="297">
        <f t="shared" si="5"/>
        <v>24752</v>
      </c>
      <c r="F10" s="297">
        <f t="shared" si="5"/>
        <v>72443</v>
      </c>
      <c r="G10" s="297">
        <f t="shared" si="5"/>
        <v>67019</v>
      </c>
      <c r="H10" s="297">
        <f t="shared" si="5"/>
        <v>61203</v>
      </c>
      <c r="I10" s="298">
        <f t="shared" si="5"/>
        <v>28726</v>
      </c>
      <c r="J10" s="299">
        <f t="shared" si="5"/>
        <v>75732</v>
      </c>
      <c r="K10" s="297">
        <f t="shared" si="5"/>
        <v>86105</v>
      </c>
      <c r="L10" s="297">
        <f t="shared" si="5"/>
        <v>44982</v>
      </c>
      <c r="M10" s="297">
        <f t="shared" si="5"/>
        <v>90201</v>
      </c>
      <c r="N10" s="297">
        <f t="shared" si="5"/>
        <v>121331</v>
      </c>
      <c r="O10" s="431">
        <f t="shared" si="5"/>
        <v>125532</v>
      </c>
      <c r="P10" s="300">
        <f t="shared" si="5"/>
        <v>829321</v>
      </c>
      <c r="S10" s="279" t="str">
        <f t="shared" si="1"/>
        <v>阿蘇地域</v>
      </c>
      <c r="T10" s="1116"/>
      <c r="U10" s="434" t="s">
        <v>321</v>
      </c>
      <c r="V10" s="781">
        <v>14857.165253577194</v>
      </c>
      <c r="W10" s="782">
        <v>11365.563880289548</v>
      </c>
      <c r="X10" s="782">
        <v>16756.153928167405</v>
      </c>
      <c r="Y10" s="782">
        <v>15886.885766292688</v>
      </c>
      <c r="Z10" s="782">
        <v>17678.669725372063</v>
      </c>
      <c r="AA10" s="782">
        <v>16387.249045032535</v>
      </c>
      <c r="AB10" s="782">
        <v>18062.988204964204</v>
      </c>
      <c r="AC10" s="782">
        <v>20010.832012793937</v>
      </c>
      <c r="AD10" s="782">
        <v>17153.179061719609</v>
      </c>
      <c r="AE10" s="782">
        <v>19943.35683133953</v>
      </c>
      <c r="AF10" s="782">
        <v>21218.457583039191</v>
      </c>
      <c r="AG10" s="783">
        <v>18731.766156329144</v>
      </c>
      <c r="AH10" s="783">
        <v>208051.93725177305</v>
      </c>
    </row>
    <row r="11" spans="1:34" s="280" customFormat="1" ht="16.75" customHeight="1" x14ac:dyDescent="0.3">
      <c r="A11" s="279"/>
      <c r="B11" s="1112"/>
      <c r="C11" s="303" t="s">
        <v>272</v>
      </c>
      <c r="D11" s="304">
        <f t="shared" ref="D11:P11" si="6">D9/D10-1</f>
        <v>1.0913476899482397</v>
      </c>
      <c r="E11" s="305">
        <f t="shared" si="6"/>
        <v>0.72984001292824829</v>
      </c>
      <c r="F11" s="305">
        <f t="shared" si="6"/>
        <v>0.3054677470563063</v>
      </c>
      <c r="G11" s="305">
        <f t="shared" si="6"/>
        <v>0.36053954848625014</v>
      </c>
      <c r="H11" s="305">
        <f t="shared" si="6"/>
        <v>0.89324052742512627</v>
      </c>
      <c r="I11" s="306">
        <f t="shared" si="6"/>
        <v>1.8689340666991576</v>
      </c>
      <c r="J11" s="503">
        <f t="shared" si="6"/>
        <v>0.33173559393651297</v>
      </c>
      <c r="K11" s="305">
        <f t="shared" si="6"/>
        <v>0.78935021195052557</v>
      </c>
      <c r="L11" s="305">
        <f t="shared" si="6"/>
        <v>1.2876706238050777</v>
      </c>
      <c r="M11" s="305">
        <f t="shared" si="6"/>
        <v>0.45172448199022175</v>
      </c>
      <c r="N11" s="305">
        <f t="shared" si="6"/>
        <v>0.27888997865343557</v>
      </c>
      <c r="O11" s="307">
        <f t="shared" si="6"/>
        <v>0.17219513749482207</v>
      </c>
      <c r="P11" s="308">
        <f t="shared" si="6"/>
        <v>0.54753708154019964</v>
      </c>
      <c r="S11" s="279" t="str">
        <f t="shared" si="1"/>
        <v>阿蘇地域</v>
      </c>
      <c r="T11" s="1116"/>
      <c r="U11" s="434" t="s">
        <v>322</v>
      </c>
      <c r="V11" s="781">
        <v>20013.315884244766</v>
      </c>
      <c r="W11" s="782">
        <v>14024.474158048561</v>
      </c>
      <c r="X11" s="782">
        <v>27263.081811705841</v>
      </c>
      <c r="Y11" s="782">
        <v>23779.058657951002</v>
      </c>
      <c r="Z11" s="782">
        <v>29116.474118629536</v>
      </c>
      <c r="AA11" s="782">
        <v>24955.25481316169</v>
      </c>
      <c r="AB11" s="782">
        <v>28519.161577828185</v>
      </c>
      <c r="AC11" s="782">
        <v>32748.857624581291</v>
      </c>
      <c r="AD11" s="782">
        <v>29210.540558658649</v>
      </c>
      <c r="AE11" s="782">
        <v>37054.741760497178</v>
      </c>
      <c r="AF11" s="782">
        <v>37075.407299273436</v>
      </c>
      <c r="AG11" s="783">
        <v>33253.8156764874</v>
      </c>
      <c r="AH11" s="783">
        <v>337013.64907008351</v>
      </c>
    </row>
    <row r="12" spans="1:34" s="280" customFormat="1" ht="16.75" customHeight="1" x14ac:dyDescent="0.3">
      <c r="A12" s="279"/>
      <c r="B12" s="1110" t="s">
        <v>42</v>
      </c>
      <c r="C12" s="423" t="str">
        <f>C$6</f>
        <v>令和４年</v>
      </c>
      <c r="D12" s="289">
        <f t="shared" ref="D12:P12" si="7">ROUND(INDEX(V$7:V$18,MATCH($S12,$U$7:$U$18,0)),0)</f>
        <v>32098</v>
      </c>
      <c r="E12" s="290">
        <f t="shared" si="7"/>
        <v>26330</v>
      </c>
      <c r="F12" s="290">
        <f t="shared" si="7"/>
        <v>36046</v>
      </c>
      <c r="G12" s="290">
        <f t="shared" si="7"/>
        <v>42094</v>
      </c>
      <c r="H12" s="290">
        <f t="shared" si="7"/>
        <v>48563</v>
      </c>
      <c r="I12" s="291">
        <f t="shared" si="7"/>
        <v>42524</v>
      </c>
      <c r="J12" s="292">
        <f t="shared" si="7"/>
        <v>49072</v>
      </c>
      <c r="K12" s="290">
        <f t="shared" si="7"/>
        <v>67430</v>
      </c>
      <c r="L12" s="290">
        <f t="shared" si="7"/>
        <v>50264</v>
      </c>
      <c r="M12" s="290">
        <f t="shared" si="7"/>
        <v>56685</v>
      </c>
      <c r="N12" s="290">
        <f t="shared" si="7"/>
        <v>60363</v>
      </c>
      <c r="O12" s="424">
        <f t="shared" si="7"/>
        <v>49772</v>
      </c>
      <c r="P12" s="293">
        <f t="shared" si="7"/>
        <v>561240</v>
      </c>
      <c r="S12" s="279" t="str">
        <f t="shared" si="1"/>
        <v>天草地域</v>
      </c>
      <c r="T12" s="1116"/>
      <c r="U12" s="434" t="s">
        <v>323</v>
      </c>
      <c r="V12" s="781">
        <v>35051.735586045732</v>
      </c>
      <c r="W12" s="782">
        <v>31852.572254135201</v>
      </c>
      <c r="X12" s="782">
        <v>42536.974583187941</v>
      </c>
      <c r="Y12" s="782">
        <v>36297.328696105324</v>
      </c>
      <c r="Z12" s="782">
        <v>40834.074138976597</v>
      </c>
      <c r="AA12" s="782">
        <v>42135.141701950939</v>
      </c>
      <c r="AB12" s="782">
        <v>42286.369293346441</v>
      </c>
      <c r="AC12" s="782">
        <v>48686.559636069098</v>
      </c>
      <c r="AD12" s="782">
        <v>42605.248723312034</v>
      </c>
      <c r="AE12" s="782">
        <v>47973.497298796829</v>
      </c>
      <c r="AF12" s="782">
        <v>51474.476143276166</v>
      </c>
      <c r="AG12" s="783">
        <v>44656.94796304201</v>
      </c>
      <c r="AH12" s="783">
        <v>506390.12233155745</v>
      </c>
    </row>
    <row r="13" spans="1:34" s="280" customFormat="1" ht="16.75" customHeight="1" x14ac:dyDescent="0.3">
      <c r="A13" s="279"/>
      <c r="B13" s="1111"/>
      <c r="C13" s="626" t="str">
        <f>C$7</f>
        <v>令和３年</v>
      </c>
      <c r="D13" s="296">
        <f t="shared" ref="D13:P13" si="8">ROUND(INDEX(V$19:V$30,MATCH($S13,$U$19:$U$30,0)),0)</f>
        <v>17770</v>
      </c>
      <c r="E13" s="297">
        <f t="shared" si="8"/>
        <v>16892</v>
      </c>
      <c r="F13" s="297">
        <f t="shared" si="8"/>
        <v>33295</v>
      </c>
      <c r="G13" s="297">
        <f t="shared" si="8"/>
        <v>37700</v>
      </c>
      <c r="H13" s="297">
        <f t="shared" si="8"/>
        <v>31819</v>
      </c>
      <c r="I13" s="298">
        <f t="shared" si="8"/>
        <v>23215</v>
      </c>
      <c r="J13" s="299">
        <f t="shared" si="8"/>
        <v>42885</v>
      </c>
      <c r="K13" s="297">
        <f t="shared" si="8"/>
        <v>40596</v>
      </c>
      <c r="L13" s="297">
        <f t="shared" si="8"/>
        <v>26188</v>
      </c>
      <c r="M13" s="297">
        <f t="shared" si="8"/>
        <v>41810</v>
      </c>
      <c r="N13" s="297">
        <f t="shared" si="8"/>
        <v>50594</v>
      </c>
      <c r="O13" s="431">
        <f t="shared" si="8"/>
        <v>51529</v>
      </c>
      <c r="P13" s="300">
        <f t="shared" si="8"/>
        <v>414292</v>
      </c>
      <c r="S13" s="279" t="str">
        <f t="shared" si="1"/>
        <v>天草地域</v>
      </c>
      <c r="T13" s="1116"/>
      <c r="U13" s="434" t="s">
        <v>324</v>
      </c>
      <c r="V13" s="781">
        <v>26710.970992820705</v>
      </c>
      <c r="W13" s="782">
        <v>24409.075839500059</v>
      </c>
      <c r="X13" s="782">
        <v>25916.779396269081</v>
      </c>
      <c r="Y13" s="782">
        <v>28673.776318387816</v>
      </c>
      <c r="Z13" s="782">
        <v>28279.231868206549</v>
      </c>
      <c r="AA13" s="782">
        <v>26537.480586941481</v>
      </c>
      <c r="AB13" s="782">
        <v>24566.405623325074</v>
      </c>
      <c r="AC13" s="782">
        <v>27877.117929361837</v>
      </c>
      <c r="AD13" s="782">
        <v>24315.866177682779</v>
      </c>
      <c r="AE13" s="782">
        <v>25757.308971108414</v>
      </c>
      <c r="AF13" s="782">
        <v>27155.737748262331</v>
      </c>
      <c r="AG13" s="783">
        <v>24657.878278074972</v>
      </c>
      <c r="AH13" s="783">
        <v>314857.13002334634</v>
      </c>
    </row>
    <row r="14" spans="1:34" s="280" customFormat="1" ht="16.75" customHeight="1" x14ac:dyDescent="0.3">
      <c r="A14" s="279"/>
      <c r="B14" s="1112"/>
      <c r="C14" s="303" t="s">
        <v>272</v>
      </c>
      <c r="D14" s="304">
        <f t="shared" ref="D14:P14" si="9">D12/D13-1</f>
        <v>0.80630275745638724</v>
      </c>
      <c r="E14" s="305">
        <f t="shared" si="9"/>
        <v>0.55872602415344552</v>
      </c>
      <c r="F14" s="305">
        <f t="shared" si="9"/>
        <v>8.2625018771587344E-2</v>
      </c>
      <c r="G14" s="305">
        <f t="shared" si="9"/>
        <v>0.11655172413793102</v>
      </c>
      <c r="H14" s="305">
        <f t="shared" si="9"/>
        <v>0.52622646846223953</v>
      </c>
      <c r="I14" s="306">
        <f t="shared" si="9"/>
        <v>0.83174671548567747</v>
      </c>
      <c r="J14" s="503">
        <f t="shared" si="9"/>
        <v>0.14426955812055486</v>
      </c>
      <c r="K14" s="305">
        <f t="shared" si="9"/>
        <v>0.66100108385062573</v>
      </c>
      <c r="L14" s="305">
        <f t="shared" si="9"/>
        <v>0.91935237513364898</v>
      </c>
      <c r="M14" s="305">
        <f t="shared" si="9"/>
        <v>0.35577613011241338</v>
      </c>
      <c r="N14" s="305">
        <f t="shared" si="9"/>
        <v>0.19308613669605101</v>
      </c>
      <c r="O14" s="307">
        <f t="shared" si="9"/>
        <v>-3.4097304430514841E-2</v>
      </c>
      <c r="P14" s="308">
        <f t="shared" si="9"/>
        <v>0.35469668736060567</v>
      </c>
      <c r="S14" s="279" t="str">
        <f t="shared" si="1"/>
        <v>天草地域</v>
      </c>
      <c r="T14" s="1116"/>
      <c r="U14" s="434" t="s">
        <v>325</v>
      </c>
      <c r="V14" s="781">
        <v>18319.09005477016</v>
      </c>
      <c r="W14" s="782">
        <v>17375.073626131212</v>
      </c>
      <c r="X14" s="782">
        <v>16975.488393496267</v>
      </c>
      <c r="Y14" s="782">
        <v>20291.947524880554</v>
      </c>
      <c r="Z14" s="782">
        <v>17028.83660047904</v>
      </c>
      <c r="AA14" s="782">
        <v>16683.292836222012</v>
      </c>
      <c r="AB14" s="782">
        <v>16687.067594209493</v>
      </c>
      <c r="AC14" s="782">
        <v>20824.829602897084</v>
      </c>
      <c r="AD14" s="782">
        <v>17607.158844103324</v>
      </c>
      <c r="AE14" s="782">
        <v>17027.506747218893</v>
      </c>
      <c r="AF14" s="782">
        <v>19261.989595985513</v>
      </c>
      <c r="AG14" s="783">
        <v>15874.6958036344</v>
      </c>
      <c r="AH14" s="783">
        <v>213956.63765559319</v>
      </c>
    </row>
    <row r="15" spans="1:34" s="280" customFormat="1" ht="16.75" customHeight="1" x14ac:dyDescent="0.3">
      <c r="A15" s="279"/>
      <c r="B15" s="1110" t="s">
        <v>43</v>
      </c>
      <c r="C15" s="423" t="str">
        <f>C$6</f>
        <v>令和４年</v>
      </c>
      <c r="D15" s="289">
        <f t="shared" ref="D15:P15" si="10">ROUND(INDEX(V$7:V$18,MATCH($S15,$U$7:$U$18,0)),0)</f>
        <v>14857</v>
      </c>
      <c r="E15" s="290">
        <f t="shared" si="10"/>
        <v>11366</v>
      </c>
      <c r="F15" s="290">
        <f t="shared" si="10"/>
        <v>16756</v>
      </c>
      <c r="G15" s="290">
        <f t="shared" si="10"/>
        <v>15887</v>
      </c>
      <c r="H15" s="290">
        <f t="shared" si="10"/>
        <v>17679</v>
      </c>
      <c r="I15" s="291">
        <f t="shared" si="10"/>
        <v>16387</v>
      </c>
      <c r="J15" s="292">
        <f t="shared" si="10"/>
        <v>18063</v>
      </c>
      <c r="K15" s="290">
        <f t="shared" si="10"/>
        <v>20011</v>
      </c>
      <c r="L15" s="290">
        <f t="shared" si="10"/>
        <v>17153</v>
      </c>
      <c r="M15" s="290">
        <f t="shared" si="10"/>
        <v>19943</v>
      </c>
      <c r="N15" s="290">
        <f t="shared" si="10"/>
        <v>21218</v>
      </c>
      <c r="O15" s="424">
        <f t="shared" si="10"/>
        <v>18732</v>
      </c>
      <c r="P15" s="293">
        <f t="shared" si="10"/>
        <v>208052</v>
      </c>
      <c r="S15" s="279" t="str">
        <f t="shared" si="1"/>
        <v>山鹿市</v>
      </c>
      <c r="T15" s="1116"/>
      <c r="U15" s="434" t="s">
        <v>326</v>
      </c>
      <c r="V15" s="781">
        <v>8217.3470378374204</v>
      </c>
      <c r="W15" s="782">
        <v>7287.7692311258743</v>
      </c>
      <c r="X15" s="782">
        <v>8883.9122887581088</v>
      </c>
      <c r="Y15" s="782">
        <v>10301.645688854289</v>
      </c>
      <c r="Z15" s="782">
        <v>11356.878923422268</v>
      </c>
      <c r="AA15" s="782">
        <v>11258.337347120822</v>
      </c>
      <c r="AB15" s="782">
        <v>10813.268594907966</v>
      </c>
      <c r="AC15" s="782">
        <v>13571.544314011764</v>
      </c>
      <c r="AD15" s="782">
        <v>12042.706751308026</v>
      </c>
      <c r="AE15" s="782">
        <v>11744.23256057433</v>
      </c>
      <c r="AF15" s="782">
        <v>11840.303601276028</v>
      </c>
      <c r="AG15" s="783">
        <v>9464.4928439946871</v>
      </c>
      <c r="AH15" s="783">
        <v>126782.23796837265</v>
      </c>
    </row>
    <row r="16" spans="1:34" s="280" customFormat="1" ht="16.75" customHeight="1" x14ac:dyDescent="0.3">
      <c r="A16" s="279"/>
      <c r="B16" s="1111"/>
      <c r="C16" s="626" t="str">
        <f>C$7</f>
        <v>令和３年</v>
      </c>
      <c r="D16" s="296">
        <f t="shared" ref="D16:P16" si="11">ROUND(INDEX(V$19:V$30,MATCH($S16,$U$19:$U$30,0)),0)</f>
        <v>9376</v>
      </c>
      <c r="E16" s="297">
        <f t="shared" si="11"/>
        <v>9093</v>
      </c>
      <c r="F16" s="297">
        <f t="shared" si="11"/>
        <v>14573</v>
      </c>
      <c r="G16" s="297">
        <f t="shared" si="11"/>
        <v>13585</v>
      </c>
      <c r="H16" s="297">
        <f t="shared" si="11"/>
        <v>10252</v>
      </c>
      <c r="I16" s="298">
        <f t="shared" si="11"/>
        <v>10394</v>
      </c>
      <c r="J16" s="299">
        <f t="shared" si="11"/>
        <v>14858</v>
      </c>
      <c r="K16" s="297">
        <f t="shared" si="11"/>
        <v>12231</v>
      </c>
      <c r="L16" s="297">
        <f t="shared" si="11"/>
        <v>9415</v>
      </c>
      <c r="M16" s="297">
        <f t="shared" si="11"/>
        <v>15444</v>
      </c>
      <c r="N16" s="297">
        <f t="shared" si="11"/>
        <v>17933</v>
      </c>
      <c r="O16" s="431">
        <f t="shared" si="11"/>
        <v>21436</v>
      </c>
      <c r="P16" s="300">
        <f t="shared" si="11"/>
        <v>158590</v>
      </c>
      <c r="S16" s="279" t="str">
        <f t="shared" si="1"/>
        <v>山鹿市</v>
      </c>
      <c r="T16" s="1116"/>
      <c r="U16" s="434" t="s">
        <v>327</v>
      </c>
      <c r="V16" s="781">
        <v>4734.7291935292778</v>
      </c>
      <c r="W16" s="782">
        <v>4531.1779070404809</v>
      </c>
      <c r="X16" s="782">
        <v>5431.0318576160098</v>
      </c>
      <c r="Y16" s="782">
        <v>5960.9006769298276</v>
      </c>
      <c r="Z16" s="782">
        <v>6986.0704064076735</v>
      </c>
      <c r="AA16" s="782">
        <v>5555.0487976263776</v>
      </c>
      <c r="AB16" s="782">
        <v>7177.3292850881371</v>
      </c>
      <c r="AC16" s="782">
        <v>10171.074342684366</v>
      </c>
      <c r="AD16" s="782">
        <v>7831.1843475987898</v>
      </c>
      <c r="AE16" s="782">
        <v>9445.5482266637828</v>
      </c>
      <c r="AF16" s="782">
        <v>8836.3472224527159</v>
      </c>
      <c r="AG16" s="783">
        <v>7838.1668183494521</v>
      </c>
      <c r="AH16" s="783">
        <v>84498.474975304314</v>
      </c>
    </row>
    <row r="17" spans="1:34" s="280" customFormat="1" ht="16.75" customHeight="1" x14ac:dyDescent="0.3">
      <c r="A17" s="279"/>
      <c r="B17" s="1112"/>
      <c r="C17" s="303" t="s">
        <v>272</v>
      </c>
      <c r="D17" s="304">
        <f t="shared" ref="D17:P17" si="12">D15/D16-1</f>
        <v>0.58457764505119458</v>
      </c>
      <c r="E17" s="305">
        <f t="shared" si="12"/>
        <v>0.24997250632354562</v>
      </c>
      <c r="F17" s="305">
        <f t="shared" si="12"/>
        <v>0.1497975708502024</v>
      </c>
      <c r="G17" s="305">
        <f t="shared" si="12"/>
        <v>0.16945160103054846</v>
      </c>
      <c r="H17" s="305">
        <f t="shared" si="12"/>
        <v>0.72444401092469768</v>
      </c>
      <c r="I17" s="306">
        <f t="shared" si="12"/>
        <v>0.57658264383298063</v>
      </c>
      <c r="J17" s="503">
        <f t="shared" si="12"/>
        <v>0.21570870911293571</v>
      </c>
      <c r="K17" s="305">
        <f t="shared" si="12"/>
        <v>0.63608862725860527</v>
      </c>
      <c r="L17" s="305">
        <f t="shared" si="12"/>
        <v>0.82187997875730212</v>
      </c>
      <c r="M17" s="305">
        <f t="shared" si="12"/>
        <v>0.29131054131054124</v>
      </c>
      <c r="N17" s="305">
        <f t="shared" si="12"/>
        <v>0.18318184352869005</v>
      </c>
      <c r="O17" s="307">
        <f t="shared" si="12"/>
        <v>-0.12614293711513347</v>
      </c>
      <c r="P17" s="308">
        <f t="shared" si="12"/>
        <v>0.31188599533387973</v>
      </c>
      <c r="S17" s="279" t="str">
        <f t="shared" si="1"/>
        <v>山鹿市</v>
      </c>
      <c r="T17" s="1116"/>
      <c r="U17" s="434" t="s">
        <v>328</v>
      </c>
      <c r="V17" s="781">
        <v>5539.9170182275038</v>
      </c>
      <c r="W17" s="782">
        <v>4730.4588685647577</v>
      </c>
      <c r="X17" s="782">
        <v>6125.0886807484521</v>
      </c>
      <c r="Y17" s="782">
        <v>7369.750216741817</v>
      </c>
      <c r="Z17" s="782">
        <v>8284.8670421625466</v>
      </c>
      <c r="AA17" s="782">
        <v>8018.5582611132904</v>
      </c>
      <c r="AB17" s="782">
        <v>7970.4025487628433</v>
      </c>
      <c r="AC17" s="782">
        <v>10779.013066542742</v>
      </c>
      <c r="AD17" s="782">
        <v>9272.7002557248343</v>
      </c>
      <c r="AE17" s="782">
        <v>9359.9310662790776</v>
      </c>
      <c r="AF17" s="782">
        <v>9711.6246528376705</v>
      </c>
      <c r="AG17" s="783">
        <v>8055.2805311769516</v>
      </c>
      <c r="AH17" s="783">
        <v>95217.441090236243</v>
      </c>
    </row>
    <row r="18" spans="1:34" s="280" customFormat="1" ht="16.75" customHeight="1" x14ac:dyDescent="0.3">
      <c r="A18" s="279"/>
      <c r="B18" s="1118" t="s">
        <v>293</v>
      </c>
      <c r="C18" s="423" t="str">
        <f>C$6</f>
        <v>令和４年</v>
      </c>
      <c r="D18" s="289">
        <f t="shared" ref="D18:P18" si="13">ROUND(INDEX(V$7:V$18,MATCH($S18,$U$7:$U$18,0)),0)</f>
        <v>20013</v>
      </c>
      <c r="E18" s="290">
        <f t="shared" si="13"/>
        <v>14024</v>
      </c>
      <c r="F18" s="290">
        <f t="shared" si="13"/>
        <v>27263</v>
      </c>
      <c r="G18" s="290">
        <f t="shared" si="13"/>
        <v>23779</v>
      </c>
      <c r="H18" s="290">
        <f t="shared" si="13"/>
        <v>29116</v>
      </c>
      <c r="I18" s="291">
        <f t="shared" si="13"/>
        <v>24955</v>
      </c>
      <c r="J18" s="292">
        <f t="shared" si="13"/>
        <v>28519</v>
      </c>
      <c r="K18" s="290">
        <f t="shared" si="13"/>
        <v>32749</v>
      </c>
      <c r="L18" s="290">
        <f t="shared" si="13"/>
        <v>29211</v>
      </c>
      <c r="M18" s="290">
        <f t="shared" si="13"/>
        <v>37055</v>
      </c>
      <c r="N18" s="290">
        <f t="shared" si="13"/>
        <v>37075</v>
      </c>
      <c r="O18" s="424">
        <f t="shared" si="13"/>
        <v>33254</v>
      </c>
      <c r="P18" s="293">
        <f t="shared" si="13"/>
        <v>337014</v>
      </c>
      <c r="S18" s="279" t="s">
        <v>322</v>
      </c>
      <c r="T18" s="1117"/>
      <c r="U18" s="436" t="s">
        <v>329</v>
      </c>
      <c r="V18" s="775">
        <f>SUM(V7:V17)</f>
        <v>374500</v>
      </c>
      <c r="W18" s="776">
        <f t="shared" ref="W18:AG18" si="14">SUM(W7:W17)</f>
        <v>304100</v>
      </c>
      <c r="X18" s="776">
        <f t="shared" si="14"/>
        <v>450310</v>
      </c>
      <c r="Y18" s="776">
        <f t="shared" si="14"/>
        <v>477930.00000000006</v>
      </c>
      <c r="Z18" s="776">
        <f t="shared" si="14"/>
        <v>525450</v>
      </c>
      <c r="AA18" s="776">
        <f t="shared" si="14"/>
        <v>489480</v>
      </c>
      <c r="AB18" s="776">
        <f t="shared" si="14"/>
        <v>530809.99999999988</v>
      </c>
      <c r="AC18" s="776">
        <f t="shared" si="14"/>
        <v>661060</v>
      </c>
      <c r="AD18" s="776">
        <f t="shared" si="14"/>
        <v>563580</v>
      </c>
      <c r="AE18" s="776">
        <f t="shared" si="14"/>
        <v>619119.99999999977</v>
      </c>
      <c r="AF18" s="776">
        <f t="shared" si="14"/>
        <v>682250</v>
      </c>
      <c r="AG18" s="777">
        <f t="shared" si="14"/>
        <v>622260</v>
      </c>
      <c r="AH18" s="777">
        <f>SUM(AH7:AH17)</f>
        <v>6300839.9999999991</v>
      </c>
    </row>
    <row r="19" spans="1:34" s="280" customFormat="1" ht="16.75" customHeight="1" x14ac:dyDescent="0.3">
      <c r="A19" s="279"/>
      <c r="B19" s="1119"/>
      <c r="C19" s="626" t="str">
        <f>C$7</f>
        <v>令和３年</v>
      </c>
      <c r="D19" s="296">
        <f t="shared" ref="D19:P19" si="15">ROUND(INDEX(V$19:V$30,MATCH($S19,$U$19:$U$30,0)),0)</f>
        <v>12935</v>
      </c>
      <c r="E19" s="297">
        <f t="shared" si="15"/>
        <v>13343</v>
      </c>
      <c r="F19" s="297">
        <f t="shared" si="15"/>
        <v>23019</v>
      </c>
      <c r="G19" s="297">
        <f t="shared" si="15"/>
        <v>20165</v>
      </c>
      <c r="H19" s="297">
        <f t="shared" si="15"/>
        <v>15661</v>
      </c>
      <c r="I19" s="298">
        <f t="shared" si="15"/>
        <v>16732</v>
      </c>
      <c r="J19" s="299">
        <f t="shared" si="15"/>
        <v>20494</v>
      </c>
      <c r="K19" s="297">
        <f t="shared" si="15"/>
        <v>17429</v>
      </c>
      <c r="L19" s="297">
        <f t="shared" si="15"/>
        <v>12373</v>
      </c>
      <c r="M19" s="297">
        <f t="shared" si="15"/>
        <v>27563</v>
      </c>
      <c r="N19" s="297">
        <f t="shared" si="15"/>
        <v>36500</v>
      </c>
      <c r="O19" s="431">
        <f t="shared" si="15"/>
        <v>38217</v>
      </c>
      <c r="P19" s="300">
        <f t="shared" si="15"/>
        <v>254431</v>
      </c>
      <c r="S19" s="279" t="s">
        <v>322</v>
      </c>
      <c r="T19" s="1115" t="s">
        <v>599</v>
      </c>
      <c r="U19" s="432" t="s">
        <v>318</v>
      </c>
      <c r="V19" s="778">
        <v>97393.484726214956</v>
      </c>
      <c r="W19" s="779">
        <v>105527.81328744745</v>
      </c>
      <c r="X19" s="779">
        <v>160294.32662799285</v>
      </c>
      <c r="Y19" s="779">
        <v>156999.52155337206</v>
      </c>
      <c r="Z19" s="779">
        <v>120632.96047438684</v>
      </c>
      <c r="AA19" s="779">
        <v>105134.94509224956</v>
      </c>
      <c r="AB19" s="779">
        <v>153630.14433443864</v>
      </c>
      <c r="AC19" s="779">
        <v>124494.44105719458</v>
      </c>
      <c r="AD19" s="779">
        <v>108507.18002717551</v>
      </c>
      <c r="AE19" s="779">
        <v>179135.41231058576</v>
      </c>
      <c r="AF19" s="779">
        <v>213276.59500105225</v>
      </c>
      <c r="AG19" s="780">
        <v>231841.87406564676</v>
      </c>
      <c r="AH19" s="780">
        <v>1756864.9897050359</v>
      </c>
    </row>
    <row r="20" spans="1:34" s="280" customFormat="1" ht="16.75" customHeight="1" x14ac:dyDescent="0.3">
      <c r="A20" s="279"/>
      <c r="B20" s="1120"/>
      <c r="C20" s="303" t="s">
        <v>272</v>
      </c>
      <c r="D20" s="304">
        <f t="shared" ref="D20:P20" si="16">D18/D19-1</f>
        <v>0.54719752609199834</v>
      </c>
      <c r="E20" s="305">
        <f t="shared" si="16"/>
        <v>5.1037997451847339E-2</v>
      </c>
      <c r="F20" s="305">
        <f t="shared" si="16"/>
        <v>0.1843694339458708</v>
      </c>
      <c r="G20" s="305">
        <f t="shared" si="16"/>
        <v>0.1792214232581204</v>
      </c>
      <c r="H20" s="305">
        <f t="shared" si="16"/>
        <v>0.85914054019538977</v>
      </c>
      <c r="I20" s="306">
        <f t="shared" si="16"/>
        <v>0.4914535022710973</v>
      </c>
      <c r="J20" s="503">
        <f t="shared" si="16"/>
        <v>0.391578022835952</v>
      </c>
      <c r="K20" s="305">
        <f t="shared" si="16"/>
        <v>0.87899477881691435</v>
      </c>
      <c r="L20" s="305">
        <f t="shared" si="16"/>
        <v>1.3608664026509336</v>
      </c>
      <c r="M20" s="305">
        <f t="shared" si="16"/>
        <v>0.34437470522076707</v>
      </c>
      <c r="N20" s="305">
        <f t="shared" si="16"/>
        <v>1.5753424657534154E-2</v>
      </c>
      <c r="O20" s="307">
        <f t="shared" si="16"/>
        <v>-0.12986367323442449</v>
      </c>
      <c r="P20" s="308">
        <f t="shared" si="16"/>
        <v>0.32457915898612977</v>
      </c>
      <c r="S20" s="279" t="s">
        <v>322</v>
      </c>
      <c r="T20" s="1116"/>
      <c r="U20" s="434" t="s">
        <v>319</v>
      </c>
      <c r="V20" s="781">
        <v>31298.087175799894</v>
      </c>
      <c r="W20" s="782">
        <v>24752.260648459516</v>
      </c>
      <c r="X20" s="782">
        <v>72443.486970924947</v>
      </c>
      <c r="Y20" s="782">
        <v>67018.732796293581</v>
      </c>
      <c r="Z20" s="782">
        <v>61203.469881213379</v>
      </c>
      <c r="AA20" s="782">
        <v>28725.643590797419</v>
      </c>
      <c r="AB20" s="782">
        <v>75731.550198537196</v>
      </c>
      <c r="AC20" s="782">
        <v>86105.060408847086</v>
      </c>
      <c r="AD20" s="782">
        <v>44981.556905244492</v>
      </c>
      <c r="AE20" s="782">
        <v>90200.829982383686</v>
      </c>
      <c r="AF20" s="782">
        <v>121330.77210656562</v>
      </c>
      <c r="AG20" s="783">
        <v>125531.53928867511</v>
      </c>
      <c r="AH20" s="783">
        <v>829321.23920433735</v>
      </c>
    </row>
    <row r="21" spans="1:34" s="280" customFormat="1" ht="16.75" customHeight="1" x14ac:dyDescent="0.3">
      <c r="A21" s="279"/>
      <c r="B21" s="1110" t="s">
        <v>45</v>
      </c>
      <c r="C21" s="423" t="str">
        <f>C$6</f>
        <v>令和４年</v>
      </c>
      <c r="D21" s="289">
        <f t="shared" ref="D21:P21" si="17">ROUND(INDEX(V$7:V$18,MATCH($S21,$U$7:$U$18,0)),0)</f>
        <v>35052</v>
      </c>
      <c r="E21" s="290">
        <f t="shared" si="17"/>
        <v>31853</v>
      </c>
      <c r="F21" s="290">
        <f t="shared" si="17"/>
        <v>42537</v>
      </c>
      <c r="G21" s="290">
        <f t="shared" si="17"/>
        <v>36297</v>
      </c>
      <c r="H21" s="290">
        <f t="shared" si="17"/>
        <v>40834</v>
      </c>
      <c r="I21" s="291">
        <f t="shared" si="17"/>
        <v>42135</v>
      </c>
      <c r="J21" s="292">
        <f t="shared" si="17"/>
        <v>42286</v>
      </c>
      <c r="K21" s="290">
        <f t="shared" si="17"/>
        <v>48687</v>
      </c>
      <c r="L21" s="290">
        <f t="shared" si="17"/>
        <v>42605</v>
      </c>
      <c r="M21" s="290">
        <f t="shared" si="17"/>
        <v>47973</v>
      </c>
      <c r="N21" s="290">
        <f t="shared" si="17"/>
        <v>51474</v>
      </c>
      <c r="O21" s="424">
        <f t="shared" si="17"/>
        <v>44657</v>
      </c>
      <c r="P21" s="293">
        <f t="shared" si="17"/>
        <v>506390</v>
      </c>
      <c r="S21" s="279" t="str">
        <f t="shared" ref="S21:S26" si="18">IF(B21&lt;&gt;0,B21,S20)</f>
        <v>菊池地域</v>
      </c>
      <c r="T21" s="1116"/>
      <c r="U21" s="434" t="s">
        <v>320</v>
      </c>
      <c r="V21" s="781">
        <v>17769.865928885662</v>
      </c>
      <c r="W21" s="782">
        <v>16891.984463522953</v>
      </c>
      <c r="X21" s="782">
        <v>33294.804050977531</v>
      </c>
      <c r="Y21" s="782">
        <v>37700.407471382794</v>
      </c>
      <c r="Z21" s="782">
        <v>31818.607074571712</v>
      </c>
      <c r="AA21" s="782">
        <v>23215.204219103965</v>
      </c>
      <c r="AB21" s="782">
        <v>42884.66515983094</v>
      </c>
      <c r="AC21" s="782">
        <v>40596.291797801634</v>
      </c>
      <c r="AD21" s="782">
        <v>26188.359085622076</v>
      </c>
      <c r="AE21" s="782">
        <v>41810.026730765654</v>
      </c>
      <c r="AF21" s="782">
        <v>50594.368902833259</v>
      </c>
      <c r="AG21" s="783">
        <v>51528.635546836391</v>
      </c>
      <c r="AH21" s="783">
        <v>414292.34583488142</v>
      </c>
    </row>
    <row r="22" spans="1:34" s="280" customFormat="1" ht="16.75" customHeight="1" x14ac:dyDescent="0.3">
      <c r="A22" s="279"/>
      <c r="B22" s="1111"/>
      <c r="C22" s="626" t="str">
        <f>C$7</f>
        <v>令和３年</v>
      </c>
      <c r="D22" s="296">
        <f t="shared" ref="D22:P22" si="19">ROUND(INDEX(V$19:V$30,MATCH($S22,$U$19:$U$30,0)),0)</f>
        <v>28516</v>
      </c>
      <c r="E22" s="297">
        <f t="shared" si="19"/>
        <v>30215</v>
      </c>
      <c r="F22" s="297">
        <f t="shared" si="19"/>
        <v>41227</v>
      </c>
      <c r="G22" s="297">
        <f t="shared" si="19"/>
        <v>38287</v>
      </c>
      <c r="H22" s="297">
        <f t="shared" si="19"/>
        <v>33283</v>
      </c>
      <c r="I22" s="298">
        <f t="shared" si="19"/>
        <v>32705</v>
      </c>
      <c r="J22" s="299">
        <f t="shared" si="19"/>
        <v>42257</v>
      </c>
      <c r="K22" s="297">
        <f t="shared" si="19"/>
        <v>34067</v>
      </c>
      <c r="L22" s="297">
        <f t="shared" si="19"/>
        <v>31163</v>
      </c>
      <c r="M22" s="297">
        <f t="shared" si="19"/>
        <v>40581</v>
      </c>
      <c r="N22" s="297">
        <f t="shared" si="19"/>
        <v>44231</v>
      </c>
      <c r="O22" s="431">
        <f t="shared" si="19"/>
        <v>50241</v>
      </c>
      <c r="P22" s="300">
        <f t="shared" si="19"/>
        <v>446774</v>
      </c>
      <c r="S22" s="279" t="str">
        <f t="shared" si="18"/>
        <v>菊池地域</v>
      </c>
      <c r="T22" s="1116"/>
      <c r="U22" s="434" t="s">
        <v>321</v>
      </c>
      <c r="V22" s="781">
        <v>9376.1579954632689</v>
      </c>
      <c r="W22" s="782">
        <v>9092.7620618502533</v>
      </c>
      <c r="X22" s="782">
        <v>14572.674673859739</v>
      </c>
      <c r="Y22" s="782">
        <v>13585.013586072557</v>
      </c>
      <c r="Z22" s="782">
        <v>10252.079163617811</v>
      </c>
      <c r="AA22" s="782">
        <v>10393.884621462195</v>
      </c>
      <c r="AB22" s="782">
        <v>14858.270717330182</v>
      </c>
      <c r="AC22" s="782">
        <v>12231.477194018935</v>
      </c>
      <c r="AD22" s="782">
        <v>9415.2061146647211</v>
      </c>
      <c r="AE22" s="782">
        <v>15444.09974508445</v>
      </c>
      <c r="AF22" s="782">
        <v>17932.973630582292</v>
      </c>
      <c r="AG22" s="783">
        <v>21436.105114285885</v>
      </c>
      <c r="AH22" s="783">
        <v>158590.36982402633</v>
      </c>
    </row>
    <row r="23" spans="1:34" s="280" customFormat="1" ht="16.75" customHeight="1" x14ac:dyDescent="0.3">
      <c r="A23" s="279"/>
      <c r="B23" s="1112"/>
      <c r="C23" s="303" t="s">
        <v>272</v>
      </c>
      <c r="D23" s="304">
        <f t="shared" ref="D23:P23" si="20">D21/D22-1</f>
        <v>0.22920465703464732</v>
      </c>
      <c r="E23" s="305">
        <f t="shared" si="20"/>
        <v>5.4211484362071793E-2</v>
      </c>
      <c r="F23" s="305">
        <f t="shared" si="20"/>
        <v>3.1775292890581452E-2</v>
      </c>
      <c r="G23" s="305">
        <f t="shared" si="20"/>
        <v>-5.1975866482095734E-2</v>
      </c>
      <c r="H23" s="305">
        <f t="shared" si="20"/>
        <v>0.22687257759216406</v>
      </c>
      <c r="I23" s="306">
        <f t="shared" si="20"/>
        <v>0.28833511695459402</v>
      </c>
      <c r="J23" s="503">
        <f t="shared" si="20"/>
        <v>6.8627682987432159E-4</v>
      </c>
      <c r="K23" s="305">
        <f t="shared" si="20"/>
        <v>0.42915431355857581</v>
      </c>
      <c r="L23" s="305">
        <f t="shared" si="20"/>
        <v>0.36716619067483869</v>
      </c>
      <c r="M23" s="305">
        <f t="shared" si="20"/>
        <v>0.18215421009832178</v>
      </c>
      <c r="N23" s="305">
        <f t="shared" si="20"/>
        <v>0.16375392824037438</v>
      </c>
      <c r="O23" s="307">
        <f t="shared" si="20"/>
        <v>-0.11114428454847636</v>
      </c>
      <c r="P23" s="308">
        <f t="shared" si="20"/>
        <v>0.1334365921024947</v>
      </c>
      <c r="S23" s="279" t="str">
        <f t="shared" si="18"/>
        <v>菊池地域</v>
      </c>
      <c r="T23" s="1116"/>
      <c r="U23" s="434" t="s">
        <v>322</v>
      </c>
      <c r="V23" s="781">
        <v>12935.303539225288</v>
      </c>
      <c r="W23" s="782">
        <v>13343.474147124987</v>
      </c>
      <c r="X23" s="782">
        <v>23019.459550842519</v>
      </c>
      <c r="Y23" s="782">
        <v>20164.709887174391</v>
      </c>
      <c r="Z23" s="782">
        <v>15660.649055092876</v>
      </c>
      <c r="AA23" s="782">
        <v>16732.035492712788</v>
      </c>
      <c r="AB23" s="782">
        <v>20493.653638535925</v>
      </c>
      <c r="AC23" s="782">
        <v>17429.33251713057</v>
      </c>
      <c r="AD23" s="782">
        <v>12372.52723525852</v>
      </c>
      <c r="AE23" s="782">
        <v>27563.05317454784</v>
      </c>
      <c r="AF23" s="782">
        <v>36500.130626490056</v>
      </c>
      <c r="AG23" s="783">
        <v>38217.395533785631</v>
      </c>
      <c r="AH23" s="783">
        <v>254431.18727764933</v>
      </c>
    </row>
    <row r="24" spans="1:34" s="280" customFormat="1" ht="16.75" customHeight="1" x14ac:dyDescent="0.3">
      <c r="A24" s="279"/>
      <c r="B24" s="1110" t="s">
        <v>47</v>
      </c>
      <c r="C24" s="423" t="str">
        <f>C$6</f>
        <v>令和４年</v>
      </c>
      <c r="D24" s="289">
        <f t="shared" ref="D24:P24" si="21">ROUND(INDEX(V$7:V$18,MATCH($S24,$U$7:$U$18,0)),0)</f>
        <v>26711</v>
      </c>
      <c r="E24" s="290">
        <f t="shared" si="21"/>
        <v>24409</v>
      </c>
      <c r="F24" s="290">
        <f t="shared" si="21"/>
        <v>25917</v>
      </c>
      <c r="G24" s="290">
        <f t="shared" si="21"/>
        <v>28674</v>
      </c>
      <c r="H24" s="290">
        <f t="shared" si="21"/>
        <v>28279</v>
      </c>
      <c r="I24" s="291">
        <f t="shared" si="21"/>
        <v>26537</v>
      </c>
      <c r="J24" s="292">
        <f t="shared" si="21"/>
        <v>24566</v>
      </c>
      <c r="K24" s="290">
        <f t="shared" si="21"/>
        <v>27877</v>
      </c>
      <c r="L24" s="290">
        <f t="shared" si="21"/>
        <v>24316</v>
      </c>
      <c r="M24" s="290">
        <f t="shared" si="21"/>
        <v>25757</v>
      </c>
      <c r="N24" s="290">
        <f t="shared" si="21"/>
        <v>27156</v>
      </c>
      <c r="O24" s="424">
        <f t="shared" si="21"/>
        <v>24658</v>
      </c>
      <c r="P24" s="293">
        <f t="shared" si="21"/>
        <v>314857</v>
      </c>
      <c r="S24" s="279" t="str">
        <f t="shared" si="18"/>
        <v>八代地域</v>
      </c>
      <c r="T24" s="1116"/>
      <c r="U24" s="434" t="s">
        <v>323</v>
      </c>
      <c r="V24" s="781">
        <v>28515.913468766707</v>
      </c>
      <c r="W24" s="782">
        <v>30215.449678644654</v>
      </c>
      <c r="X24" s="782">
        <v>41227.279086284092</v>
      </c>
      <c r="Y24" s="782">
        <v>38287.108907979673</v>
      </c>
      <c r="Z24" s="782">
        <v>33283.475186601529</v>
      </c>
      <c r="AA24" s="782">
        <v>32705.43002824119</v>
      </c>
      <c r="AB24" s="782">
        <v>42256.939095736801</v>
      </c>
      <c r="AC24" s="782">
        <v>34066.699419208642</v>
      </c>
      <c r="AD24" s="782">
        <v>31162.761220928984</v>
      </c>
      <c r="AE24" s="782">
        <v>40581.34867258423</v>
      </c>
      <c r="AF24" s="782">
        <v>44231.378504816101</v>
      </c>
      <c r="AG24" s="783">
        <v>50241.060567989312</v>
      </c>
      <c r="AH24" s="783">
        <v>446773.90066991939</v>
      </c>
    </row>
    <row r="25" spans="1:34" s="280" customFormat="1" ht="16.75" customHeight="1" x14ac:dyDescent="0.3">
      <c r="A25" s="279"/>
      <c r="B25" s="1111"/>
      <c r="C25" s="626" t="str">
        <f>C$7</f>
        <v>令和３年</v>
      </c>
      <c r="D25" s="296">
        <f t="shared" ref="D25:P25" si="22">ROUND(INDEX(V$19:V$30,MATCH($S25,$U$19:$U$30,0)),0)</f>
        <v>24468</v>
      </c>
      <c r="E25" s="297">
        <f t="shared" si="22"/>
        <v>27638</v>
      </c>
      <c r="F25" s="297">
        <f t="shared" si="22"/>
        <v>34109</v>
      </c>
      <c r="G25" s="297">
        <f t="shared" si="22"/>
        <v>35235</v>
      </c>
      <c r="H25" s="297">
        <f t="shared" si="22"/>
        <v>27930</v>
      </c>
      <c r="I25" s="298">
        <f t="shared" si="22"/>
        <v>27881</v>
      </c>
      <c r="J25" s="299">
        <f t="shared" si="22"/>
        <v>38468</v>
      </c>
      <c r="K25" s="297">
        <f t="shared" si="22"/>
        <v>28368</v>
      </c>
      <c r="L25" s="297">
        <f t="shared" si="22"/>
        <v>32518</v>
      </c>
      <c r="M25" s="297">
        <f t="shared" si="22"/>
        <v>55298</v>
      </c>
      <c r="N25" s="297">
        <f t="shared" si="22"/>
        <v>34672</v>
      </c>
      <c r="O25" s="431">
        <f t="shared" si="22"/>
        <v>33593</v>
      </c>
      <c r="P25" s="300">
        <f t="shared" si="22"/>
        <v>400177</v>
      </c>
      <c r="S25" s="279" t="str">
        <f t="shared" si="18"/>
        <v>八代地域</v>
      </c>
      <c r="T25" s="1116"/>
      <c r="U25" s="434" t="s">
        <v>324</v>
      </c>
      <c r="V25" s="781">
        <v>24468.353748628695</v>
      </c>
      <c r="W25" s="782">
        <v>27638.197866981809</v>
      </c>
      <c r="X25" s="782">
        <v>34108.944876881724</v>
      </c>
      <c r="Y25" s="782">
        <v>35235.032268316318</v>
      </c>
      <c r="Z25" s="782">
        <v>27930.219731262154</v>
      </c>
      <c r="AA25" s="782">
        <v>27880.988289650504</v>
      </c>
      <c r="AB25" s="782">
        <v>38467.869458944282</v>
      </c>
      <c r="AC25" s="782">
        <v>28368.139712092063</v>
      </c>
      <c r="AD25" s="782">
        <v>32518.276933757152</v>
      </c>
      <c r="AE25" s="782">
        <v>55297.636936326693</v>
      </c>
      <c r="AF25" s="782">
        <v>34671.893733034391</v>
      </c>
      <c r="AG25" s="783">
        <v>33592.679588338855</v>
      </c>
      <c r="AH25" s="783">
        <v>400177.38834452629</v>
      </c>
    </row>
    <row r="26" spans="1:34" s="280" customFormat="1" ht="16.75" customHeight="1" x14ac:dyDescent="0.3">
      <c r="A26" s="279"/>
      <c r="B26" s="1112"/>
      <c r="C26" s="303" t="s">
        <v>272</v>
      </c>
      <c r="D26" s="304">
        <f t="shared" ref="D26:P26" si="23">D24/D25-1</f>
        <v>9.1670753637403957E-2</v>
      </c>
      <c r="E26" s="305">
        <f t="shared" si="23"/>
        <v>-0.11683189811129602</v>
      </c>
      <c r="F26" s="305">
        <f t="shared" si="23"/>
        <v>-0.24017121580814449</v>
      </c>
      <c r="G26" s="305">
        <f t="shared" si="23"/>
        <v>-0.18620689655172418</v>
      </c>
      <c r="H26" s="305">
        <f t="shared" si="23"/>
        <v>1.2495524525599766E-2</v>
      </c>
      <c r="I26" s="306">
        <f t="shared" si="23"/>
        <v>-4.8204870700477076E-2</v>
      </c>
      <c r="J26" s="503">
        <f t="shared" si="23"/>
        <v>-0.36139128626390771</v>
      </c>
      <c r="K26" s="305">
        <f t="shared" si="23"/>
        <v>-1.730823463056963E-2</v>
      </c>
      <c r="L26" s="305">
        <f t="shared" si="23"/>
        <v>-0.25222953441171048</v>
      </c>
      <c r="M26" s="305">
        <f t="shared" si="23"/>
        <v>-0.53421461897356148</v>
      </c>
      <c r="N26" s="305">
        <f t="shared" si="23"/>
        <v>-0.21677434240886018</v>
      </c>
      <c r="O26" s="307">
        <f t="shared" si="23"/>
        <v>-0.26597803113743934</v>
      </c>
      <c r="P26" s="308">
        <f t="shared" si="23"/>
        <v>-0.21320565649700007</v>
      </c>
      <c r="S26" s="279" t="str">
        <f t="shared" si="18"/>
        <v>八代地域</v>
      </c>
      <c r="T26" s="1116"/>
      <c r="U26" s="434" t="s">
        <v>325</v>
      </c>
      <c r="V26" s="781">
        <v>12391.632517812552</v>
      </c>
      <c r="W26" s="782">
        <v>15682.03184211028</v>
      </c>
      <c r="X26" s="782">
        <v>20064.164566776682</v>
      </c>
      <c r="Y26" s="782">
        <v>16148.207626499479</v>
      </c>
      <c r="Z26" s="782">
        <v>14746.191295581157</v>
      </c>
      <c r="AA26" s="782">
        <v>13188.425858477069</v>
      </c>
      <c r="AB26" s="782">
        <v>21863.749979371354</v>
      </c>
      <c r="AC26" s="782">
        <v>17583.860439245345</v>
      </c>
      <c r="AD26" s="782">
        <v>16975.092335247344</v>
      </c>
      <c r="AE26" s="782">
        <v>25884.189506038183</v>
      </c>
      <c r="AF26" s="782">
        <v>23181.197469793773</v>
      </c>
      <c r="AG26" s="783">
        <v>22922.361066945989</v>
      </c>
      <c r="AH26" s="783">
        <v>220630.63873871535</v>
      </c>
    </row>
    <row r="27" spans="1:34" s="280" customFormat="1" ht="16.75" customHeight="1" x14ac:dyDescent="0.3">
      <c r="A27" s="279"/>
      <c r="B27" s="1118" t="s">
        <v>291</v>
      </c>
      <c r="C27" s="423" t="str">
        <f>C$6</f>
        <v>令和４年</v>
      </c>
      <c r="D27" s="289">
        <f t="shared" ref="D27:P27" si="24">ROUND(INDEX(V$7:V$18,MATCH($S27,$U$7:$U$18,0)),0)</f>
        <v>18319</v>
      </c>
      <c r="E27" s="290">
        <f t="shared" si="24"/>
        <v>17375</v>
      </c>
      <c r="F27" s="290">
        <f t="shared" si="24"/>
        <v>16975</v>
      </c>
      <c r="G27" s="290">
        <f t="shared" si="24"/>
        <v>20292</v>
      </c>
      <c r="H27" s="290">
        <f t="shared" si="24"/>
        <v>17029</v>
      </c>
      <c r="I27" s="291">
        <f t="shared" si="24"/>
        <v>16683</v>
      </c>
      <c r="J27" s="292">
        <f t="shared" si="24"/>
        <v>16687</v>
      </c>
      <c r="K27" s="290">
        <f t="shared" si="24"/>
        <v>20825</v>
      </c>
      <c r="L27" s="290">
        <f t="shared" si="24"/>
        <v>17607</v>
      </c>
      <c r="M27" s="290">
        <f t="shared" si="24"/>
        <v>17028</v>
      </c>
      <c r="N27" s="290">
        <f t="shared" si="24"/>
        <v>19262</v>
      </c>
      <c r="O27" s="424">
        <f t="shared" si="24"/>
        <v>15875</v>
      </c>
      <c r="P27" s="293">
        <f t="shared" si="24"/>
        <v>213957</v>
      </c>
      <c r="S27" s="279" t="s">
        <v>325</v>
      </c>
      <c r="T27" s="1116"/>
      <c r="U27" s="434" t="s">
        <v>326</v>
      </c>
      <c r="V27" s="781">
        <v>6503.3542730230147</v>
      </c>
      <c r="W27" s="782">
        <v>7456.316588696076</v>
      </c>
      <c r="X27" s="782">
        <v>10059.173541928263</v>
      </c>
      <c r="Y27" s="782">
        <v>9993.3098990865292</v>
      </c>
      <c r="Z27" s="782">
        <v>8466.3147066648798</v>
      </c>
      <c r="AA27" s="782">
        <v>8580.1932717189793</v>
      </c>
      <c r="AB27" s="782">
        <v>13672.656372812826</v>
      </c>
      <c r="AC27" s="782">
        <v>11006.277406047404</v>
      </c>
      <c r="AD27" s="782">
        <v>9898.6986361266536</v>
      </c>
      <c r="AE27" s="782">
        <v>18929.999337143967</v>
      </c>
      <c r="AF27" s="782">
        <v>11509.110374624623</v>
      </c>
      <c r="AG27" s="783">
        <v>9977.7084921198621</v>
      </c>
      <c r="AH27" s="783">
        <v>126052.84679448891</v>
      </c>
    </row>
    <row r="28" spans="1:34" s="280" customFormat="1" ht="16.75" customHeight="1" x14ac:dyDescent="0.3">
      <c r="A28" s="279"/>
      <c r="B28" s="1119"/>
      <c r="C28" s="626" t="str">
        <f>C$7</f>
        <v>令和３年</v>
      </c>
      <c r="D28" s="296">
        <f t="shared" ref="D28:P28" si="25">ROUND(INDEX(V$19:V$30,MATCH($S28,$U$19:$U$30,0)),0)</f>
        <v>12392</v>
      </c>
      <c r="E28" s="297">
        <f t="shared" si="25"/>
        <v>15682</v>
      </c>
      <c r="F28" s="297">
        <f t="shared" si="25"/>
        <v>20064</v>
      </c>
      <c r="G28" s="297">
        <f t="shared" si="25"/>
        <v>16148</v>
      </c>
      <c r="H28" s="297">
        <f t="shared" si="25"/>
        <v>14746</v>
      </c>
      <c r="I28" s="298">
        <f t="shared" si="25"/>
        <v>13188</v>
      </c>
      <c r="J28" s="299">
        <f t="shared" si="25"/>
        <v>21864</v>
      </c>
      <c r="K28" s="297">
        <f t="shared" si="25"/>
        <v>17584</v>
      </c>
      <c r="L28" s="297">
        <f t="shared" si="25"/>
        <v>16975</v>
      </c>
      <c r="M28" s="297">
        <f t="shared" si="25"/>
        <v>25884</v>
      </c>
      <c r="N28" s="297">
        <f t="shared" si="25"/>
        <v>23181</v>
      </c>
      <c r="O28" s="431">
        <f t="shared" si="25"/>
        <v>22922</v>
      </c>
      <c r="P28" s="300">
        <f t="shared" si="25"/>
        <v>220631</v>
      </c>
      <c r="S28" s="279" t="s">
        <v>325</v>
      </c>
      <c r="T28" s="1116"/>
      <c r="U28" s="434" t="s">
        <v>327</v>
      </c>
      <c r="V28" s="781">
        <v>3032.5352013003735</v>
      </c>
      <c r="W28" s="782">
        <v>3882.7498387700871</v>
      </c>
      <c r="X28" s="782">
        <v>5825.4381491176573</v>
      </c>
      <c r="Y28" s="782">
        <v>5205.0317979862975</v>
      </c>
      <c r="Z28" s="782">
        <v>5113.1698908471726</v>
      </c>
      <c r="AA28" s="782">
        <v>3893.2756975024768</v>
      </c>
      <c r="AB28" s="782">
        <v>6233.8148491553657</v>
      </c>
      <c r="AC28" s="782">
        <v>6582.7113056565377</v>
      </c>
      <c r="AD28" s="782">
        <v>4531.9149478312866</v>
      </c>
      <c r="AE28" s="782">
        <v>7029.1789922537464</v>
      </c>
      <c r="AF28" s="782">
        <v>7425.6215585092305</v>
      </c>
      <c r="AG28" s="783">
        <v>7228.2463691000903</v>
      </c>
      <c r="AH28" s="783">
        <v>65983.549302599073</v>
      </c>
    </row>
    <row r="29" spans="1:34" s="280" customFormat="1" ht="16.75" customHeight="1" x14ac:dyDescent="0.3">
      <c r="A29" s="279"/>
      <c r="B29" s="1120"/>
      <c r="C29" s="303" t="s">
        <v>272</v>
      </c>
      <c r="D29" s="304">
        <f t="shared" ref="D29:P29" si="26">D27/D28-1</f>
        <v>0.47829244673983218</v>
      </c>
      <c r="E29" s="305">
        <f t="shared" si="26"/>
        <v>0.10795816860094365</v>
      </c>
      <c r="F29" s="305">
        <f t="shared" si="26"/>
        <v>-0.15395733652312604</v>
      </c>
      <c r="G29" s="305">
        <f t="shared" si="26"/>
        <v>0.25662620757988597</v>
      </c>
      <c r="H29" s="305">
        <f t="shared" si="26"/>
        <v>0.1548216465482164</v>
      </c>
      <c r="I29" s="306">
        <f t="shared" si="26"/>
        <v>0.2650136487716106</v>
      </c>
      <c r="J29" s="503">
        <f t="shared" si="26"/>
        <v>-0.23678192462495429</v>
      </c>
      <c r="K29" s="305">
        <f t="shared" si="26"/>
        <v>0.18431528662420371</v>
      </c>
      <c r="L29" s="305">
        <f t="shared" si="26"/>
        <v>3.7231222385861518E-2</v>
      </c>
      <c r="M29" s="305">
        <f t="shared" si="26"/>
        <v>-0.34214186369958277</v>
      </c>
      <c r="N29" s="305">
        <f t="shared" si="26"/>
        <v>-0.16906086881497784</v>
      </c>
      <c r="O29" s="307">
        <f t="shared" si="26"/>
        <v>-0.30743390629089962</v>
      </c>
      <c r="P29" s="308">
        <f t="shared" si="26"/>
        <v>-3.0249602277105159E-2</v>
      </c>
      <c r="S29" s="279" t="s">
        <v>325</v>
      </c>
      <c r="T29" s="1116"/>
      <c r="U29" s="434" t="s">
        <v>328</v>
      </c>
      <c r="V29" s="781">
        <v>3335.3114248795955</v>
      </c>
      <c r="W29" s="782">
        <v>3296.9595763919278</v>
      </c>
      <c r="X29" s="782">
        <v>5230.2479044139891</v>
      </c>
      <c r="Y29" s="782">
        <v>4982.9242058363179</v>
      </c>
      <c r="Z29" s="782">
        <v>5202.8635401605243</v>
      </c>
      <c r="AA29" s="782">
        <v>4419.9738380838644</v>
      </c>
      <c r="AB29" s="782">
        <v>6366.686195306519</v>
      </c>
      <c r="AC29" s="782">
        <v>5935.7087427571678</v>
      </c>
      <c r="AD29" s="782">
        <v>4278.4265581432674</v>
      </c>
      <c r="AE29" s="782">
        <v>5864.2246122858178</v>
      </c>
      <c r="AF29" s="782">
        <v>6875.9580916984405</v>
      </c>
      <c r="AG29" s="783">
        <v>8042.3943662761176</v>
      </c>
      <c r="AH29" s="783">
        <v>63831.54430382049</v>
      </c>
    </row>
    <row r="30" spans="1:34" s="280" customFormat="1" ht="16.75" customHeight="1" x14ac:dyDescent="0.3">
      <c r="A30" s="279"/>
      <c r="B30" s="1118" t="s">
        <v>292</v>
      </c>
      <c r="C30" s="423" t="str">
        <f>C$6</f>
        <v>令和４年</v>
      </c>
      <c r="D30" s="289">
        <f t="shared" ref="D30:P30" si="27">ROUND(INDEX(V$7:V$18,MATCH($S30,$U$7:$U$18,0)),0)</f>
        <v>8217</v>
      </c>
      <c r="E30" s="290">
        <f t="shared" si="27"/>
        <v>7288</v>
      </c>
      <c r="F30" s="290">
        <f t="shared" si="27"/>
        <v>8884</v>
      </c>
      <c r="G30" s="290">
        <f t="shared" si="27"/>
        <v>10302</v>
      </c>
      <c r="H30" s="290">
        <f t="shared" si="27"/>
        <v>11357</v>
      </c>
      <c r="I30" s="291">
        <f t="shared" si="27"/>
        <v>11258</v>
      </c>
      <c r="J30" s="292">
        <f t="shared" si="27"/>
        <v>10813</v>
      </c>
      <c r="K30" s="290">
        <f t="shared" si="27"/>
        <v>13572</v>
      </c>
      <c r="L30" s="290">
        <f t="shared" si="27"/>
        <v>12043</v>
      </c>
      <c r="M30" s="290">
        <f t="shared" si="27"/>
        <v>11744</v>
      </c>
      <c r="N30" s="290">
        <f t="shared" si="27"/>
        <v>11840</v>
      </c>
      <c r="O30" s="424">
        <f t="shared" si="27"/>
        <v>9464</v>
      </c>
      <c r="P30" s="293">
        <f t="shared" si="27"/>
        <v>126782</v>
      </c>
      <c r="S30" s="279" t="s">
        <v>326</v>
      </c>
      <c r="T30" s="1117"/>
      <c r="U30" s="436" t="s">
        <v>329</v>
      </c>
      <c r="V30" s="775">
        <f>SUM(V19:V29)</f>
        <v>247019.99999999997</v>
      </c>
      <c r="W30" s="776">
        <f t="shared" ref="W30:AF30" si="28">SUM(W19:W29)</f>
        <v>257779.99999999997</v>
      </c>
      <c r="X30" s="776">
        <f t="shared" si="28"/>
        <v>420139.99999999988</v>
      </c>
      <c r="Y30" s="776">
        <f t="shared" si="28"/>
        <v>405320</v>
      </c>
      <c r="Z30" s="776">
        <f t="shared" si="28"/>
        <v>334310.00000000006</v>
      </c>
      <c r="AA30" s="776">
        <f t="shared" si="28"/>
        <v>274870</v>
      </c>
      <c r="AB30" s="776">
        <f t="shared" si="28"/>
        <v>436460.00000000012</v>
      </c>
      <c r="AC30" s="776">
        <f t="shared" si="28"/>
        <v>384399.99999999994</v>
      </c>
      <c r="AD30" s="776">
        <f t="shared" si="28"/>
        <v>300830</v>
      </c>
      <c r="AE30" s="776">
        <f t="shared" si="28"/>
        <v>507740</v>
      </c>
      <c r="AF30" s="776">
        <f t="shared" si="28"/>
        <v>567530</v>
      </c>
      <c r="AG30" s="777">
        <f>SUM(AG19:AG29)</f>
        <v>600560</v>
      </c>
      <c r="AH30" s="777">
        <f>SUM(AH19:AH29)</f>
        <v>4736950</v>
      </c>
    </row>
    <row r="31" spans="1:34" s="280" customFormat="1" ht="16.75" customHeight="1" x14ac:dyDescent="0.3">
      <c r="A31" s="279"/>
      <c r="B31" s="1119"/>
      <c r="C31" s="626" t="str">
        <f>C$7</f>
        <v>令和３年</v>
      </c>
      <c r="D31" s="296">
        <f t="shared" ref="D31:P31" si="29">ROUND(INDEX(V$19:V$30,MATCH($S31,$U$19:$U$30,0)),0)</f>
        <v>6503</v>
      </c>
      <c r="E31" s="297">
        <f t="shared" si="29"/>
        <v>7456</v>
      </c>
      <c r="F31" s="297">
        <f t="shared" si="29"/>
        <v>10059</v>
      </c>
      <c r="G31" s="297">
        <f t="shared" si="29"/>
        <v>9993</v>
      </c>
      <c r="H31" s="297">
        <f t="shared" si="29"/>
        <v>8466</v>
      </c>
      <c r="I31" s="298">
        <f t="shared" si="29"/>
        <v>8580</v>
      </c>
      <c r="J31" s="299">
        <f t="shared" si="29"/>
        <v>13673</v>
      </c>
      <c r="K31" s="297">
        <f t="shared" si="29"/>
        <v>11006</v>
      </c>
      <c r="L31" s="297">
        <f t="shared" si="29"/>
        <v>9899</v>
      </c>
      <c r="M31" s="297">
        <f t="shared" si="29"/>
        <v>18930</v>
      </c>
      <c r="N31" s="297">
        <f t="shared" si="29"/>
        <v>11509</v>
      </c>
      <c r="O31" s="431">
        <f t="shared" si="29"/>
        <v>9978</v>
      </c>
      <c r="P31" s="300">
        <f t="shared" si="29"/>
        <v>126053</v>
      </c>
      <c r="S31" s="279" t="s">
        <v>326</v>
      </c>
    </row>
    <row r="32" spans="1:34" s="280" customFormat="1" ht="16.75" customHeight="1" x14ac:dyDescent="0.3">
      <c r="A32" s="279"/>
      <c r="B32" s="1120"/>
      <c r="C32" s="303" t="s">
        <v>272</v>
      </c>
      <c r="D32" s="304">
        <f t="shared" ref="D32:P32" si="30">D30/D31-1</f>
        <v>0.26357065969552518</v>
      </c>
      <c r="E32" s="305">
        <f t="shared" si="30"/>
        <v>-2.2532188841201672E-2</v>
      </c>
      <c r="F32" s="305">
        <f t="shared" si="30"/>
        <v>-0.11681081618451139</v>
      </c>
      <c r="G32" s="305">
        <f t="shared" si="30"/>
        <v>3.0921645151606114E-2</v>
      </c>
      <c r="H32" s="305">
        <f t="shared" si="30"/>
        <v>0.34148358138436108</v>
      </c>
      <c r="I32" s="306">
        <f t="shared" si="30"/>
        <v>0.31212121212121202</v>
      </c>
      <c r="J32" s="503">
        <f t="shared" si="30"/>
        <v>-0.20917135961383748</v>
      </c>
      <c r="K32" s="305">
        <f t="shared" si="30"/>
        <v>0.23314555696892603</v>
      </c>
      <c r="L32" s="305">
        <f t="shared" si="30"/>
        <v>0.21658753409435305</v>
      </c>
      <c r="M32" s="305">
        <f t="shared" si="30"/>
        <v>-0.37960908610670896</v>
      </c>
      <c r="N32" s="305">
        <f t="shared" si="30"/>
        <v>2.8760100790685472E-2</v>
      </c>
      <c r="O32" s="307">
        <f t="shared" si="30"/>
        <v>-5.1513329324513912E-2</v>
      </c>
      <c r="P32" s="308">
        <f t="shared" si="30"/>
        <v>5.7832816355025685E-3</v>
      </c>
      <c r="S32" s="279" t="s">
        <v>326</v>
      </c>
      <c r="V32" s="312">
        <f>SUM(V8,V10,V12,V14,V16,V18,V20,V22,V24,V26,V28)</f>
        <v>597532.50524569419</v>
      </c>
    </row>
    <row r="33" spans="1:19" s="280" customFormat="1" ht="16.75" customHeight="1" x14ac:dyDescent="0.3">
      <c r="A33" s="279"/>
      <c r="B33" s="1110" t="s">
        <v>52</v>
      </c>
      <c r="C33" s="423" t="str">
        <f>C$6</f>
        <v>令和４年</v>
      </c>
      <c r="D33" s="289">
        <f t="shared" ref="D33:P33" si="31">ROUND(INDEX(V$7:V$18,MATCH($S33,$U$7:$U$18,0)),0)</f>
        <v>4735</v>
      </c>
      <c r="E33" s="290">
        <f t="shared" si="31"/>
        <v>4531</v>
      </c>
      <c r="F33" s="290">
        <f t="shared" si="31"/>
        <v>5431</v>
      </c>
      <c r="G33" s="290">
        <f t="shared" si="31"/>
        <v>5961</v>
      </c>
      <c r="H33" s="290">
        <f t="shared" si="31"/>
        <v>6986</v>
      </c>
      <c r="I33" s="291">
        <f t="shared" si="31"/>
        <v>5555</v>
      </c>
      <c r="J33" s="292">
        <f t="shared" si="31"/>
        <v>7177</v>
      </c>
      <c r="K33" s="290">
        <f t="shared" si="31"/>
        <v>10171</v>
      </c>
      <c r="L33" s="290">
        <f t="shared" si="31"/>
        <v>7831</v>
      </c>
      <c r="M33" s="290">
        <f t="shared" si="31"/>
        <v>9446</v>
      </c>
      <c r="N33" s="290">
        <f t="shared" si="31"/>
        <v>8836</v>
      </c>
      <c r="O33" s="424">
        <f t="shared" si="31"/>
        <v>7838</v>
      </c>
      <c r="P33" s="293">
        <f t="shared" si="31"/>
        <v>84498</v>
      </c>
      <c r="S33" s="279" t="str">
        <f t="shared" ref="S33:S41" si="32">IF(B33&lt;&gt;0,B33,S32)</f>
        <v>宇城地域</v>
      </c>
    </row>
    <row r="34" spans="1:19" s="280" customFormat="1" ht="16.75" customHeight="1" x14ac:dyDescent="0.3">
      <c r="A34" s="279"/>
      <c r="B34" s="1111"/>
      <c r="C34" s="626" t="str">
        <f>C$7</f>
        <v>令和３年</v>
      </c>
      <c r="D34" s="296">
        <f t="shared" ref="D34:P34" si="33">ROUND(INDEX(V$19:V$30,MATCH($S34,$U$19:$U$30,0)),0)</f>
        <v>3033</v>
      </c>
      <c r="E34" s="297">
        <f t="shared" si="33"/>
        <v>3883</v>
      </c>
      <c r="F34" s="297">
        <f t="shared" si="33"/>
        <v>5825</v>
      </c>
      <c r="G34" s="297">
        <f t="shared" si="33"/>
        <v>5205</v>
      </c>
      <c r="H34" s="297">
        <f t="shared" si="33"/>
        <v>5113</v>
      </c>
      <c r="I34" s="298">
        <f t="shared" si="33"/>
        <v>3893</v>
      </c>
      <c r="J34" s="299">
        <f t="shared" si="33"/>
        <v>6234</v>
      </c>
      <c r="K34" s="297">
        <f t="shared" si="33"/>
        <v>6583</v>
      </c>
      <c r="L34" s="297">
        <f t="shared" si="33"/>
        <v>4532</v>
      </c>
      <c r="M34" s="297">
        <f t="shared" si="33"/>
        <v>7029</v>
      </c>
      <c r="N34" s="297">
        <f t="shared" si="33"/>
        <v>7426</v>
      </c>
      <c r="O34" s="431">
        <f t="shared" si="33"/>
        <v>7228</v>
      </c>
      <c r="P34" s="300">
        <f t="shared" si="33"/>
        <v>65984</v>
      </c>
      <c r="S34" s="279" t="str">
        <f t="shared" si="32"/>
        <v>宇城地域</v>
      </c>
    </row>
    <row r="35" spans="1:19" s="280" customFormat="1" ht="16.75" customHeight="1" x14ac:dyDescent="0.3">
      <c r="A35" s="279"/>
      <c r="B35" s="1112"/>
      <c r="C35" s="303" t="s">
        <v>272</v>
      </c>
      <c r="D35" s="304">
        <f t="shared" ref="D35:P35" si="34">D33/D34-1</f>
        <v>0.56116056709528528</v>
      </c>
      <c r="E35" s="305">
        <f t="shared" si="34"/>
        <v>0.16688127736286384</v>
      </c>
      <c r="F35" s="305">
        <f t="shared" si="34"/>
        <v>-6.7639484978540776E-2</v>
      </c>
      <c r="G35" s="305">
        <f t="shared" si="34"/>
        <v>0.1452449567723344</v>
      </c>
      <c r="H35" s="305">
        <f t="shared" si="34"/>
        <v>0.36632114218658329</v>
      </c>
      <c r="I35" s="306">
        <f t="shared" si="34"/>
        <v>0.42692011302337529</v>
      </c>
      <c r="J35" s="503">
        <f t="shared" si="34"/>
        <v>0.15126724414501114</v>
      </c>
      <c r="K35" s="305">
        <f t="shared" si="34"/>
        <v>0.54504025520279509</v>
      </c>
      <c r="L35" s="305">
        <f t="shared" si="34"/>
        <v>0.72793468667255068</v>
      </c>
      <c r="M35" s="305">
        <f t="shared" si="34"/>
        <v>0.34386114667804812</v>
      </c>
      <c r="N35" s="305">
        <f t="shared" si="34"/>
        <v>0.18987341772151889</v>
      </c>
      <c r="O35" s="307">
        <f t="shared" si="34"/>
        <v>8.4394023242944094E-2</v>
      </c>
      <c r="P35" s="308">
        <f t="shared" si="34"/>
        <v>0.28058317167798252</v>
      </c>
      <c r="S35" s="279" t="str">
        <f t="shared" si="32"/>
        <v>宇城地域</v>
      </c>
    </row>
    <row r="36" spans="1:19" s="280" customFormat="1" ht="16.75" customHeight="1" x14ac:dyDescent="0.3">
      <c r="A36" s="279"/>
      <c r="B36" s="1110" t="s">
        <v>54</v>
      </c>
      <c r="C36" s="423" t="str">
        <f>C$6</f>
        <v>令和４年</v>
      </c>
      <c r="D36" s="289">
        <f t="shared" ref="D36:P36" si="35">ROUND(INDEX(V$7:V$18,MATCH($S36,$U$7:$U$18,0)),0)</f>
        <v>5540</v>
      </c>
      <c r="E36" s="290">
        <f t="shared" si="35"/>
        <v>4730</v>
      </c>
      <c r="F36" s="290">
        <f t="shared" si="35"/>
        <v>6125</v>
      </c>
      <c r="G36" s="290">
        <f t="shared" si="35"/>
        <v>7370</v>
      </c>
      <c r="H36" s="290">
        <f t="shared" si="35"/>
        <v>8285</v>
      </c>
      <c r="I36" s="291">
        <f t="shared" si="35"/>
        <v>8019</v>
      </c>
      <c r="J36" s="292">
        <f t="shared" si="35"/>
        <v>7970</v>
      </c>
      <c r="K36" s="290">
        <f t="shared" si="35"/>
        <v>10779</v>
      </c>
      <c r="L36" s="290">
        <f t="shared" si="35"/>
        <v>9273</v>
      </c>
      <c r="M36" s="290">
        <f t="shared" si="35"/>
        <v>9360</v>
      </c>
      <c r="N36" s="290">
        <f t="shared" si="35"/>
        <v>9712</v>
      </c>
      <c r="O36" s="424">
        <f t="shared" si="35"/>
        <v>8055</v>
      </c>
      <c r="P36" s="293">
        <f t="shared" si="35"/>
        <v>95217</v>
      </c>
      <c r="S36" s="279" t="str">
        <f t="shared" si="32"/>
        <v>上益城地域</v>
      </c>
    </row>
    <row r="37" spans="1:19" s="280" customFormat="1" ht="16.75" customHeight="1" x14ac:dyDescent="0.3">
      <c r="A37" s="279"/>
      <c r="B37" s="1111"/>
      <c r="C37" s="626" t="str">
        <f>C$7</f>
        <v>令和３年</v>
      </c>
      <c r="D37" s="296">
        <f t="shared" ref="D37:P37" si="36">ROUND(INDEX(V$19:V$30,MATCH($S37,$U$19:$U$30,0)),0)</f>
        <v>3335</v>
      </c>
      <c r="E37" s="297">
        <f t="shared" si="36"/>
        <v>3297</v>
      </c>
      <c r="F37" s="297">
        <f t="shared" si="36"/>
        <v>5230</v>
      </c>
      <c r="G37" s="297">
        <f t="shared" si="36"/>
        <v>4983</v>
      </c>
      <c r="H37" s="297">
        <f t="shared" si="36"/>
        <v>5203</v>
      </c>
      <c r="I37" s="298">
        <f t="shared" si="36"/>
        <v>4420</v>
      </c>
      <c r="J37" s="299">
        <f t="shared" si="36"/>
        <v>6367</v>
      </c>
      <c r="K37" s="297">
        <f t="shared" si="36"/>
        <v>5936</v>
      </c>
      <c r="L37" s="297">
        <f t="shared" si="36"/>
        <v>4278</v>
      </c>
      <c r="M37" s="297">
        <f t="shared" si="36"/>
        <v>5864</v>
      </c>
      <c r="N37" s="297">
        <f t="shared" si="36"/>
        <v>6876</v>
      </c>
      <c r="O37" s="431">
        <f t="shared" si="36"/>
        <v>8042</v>
      </c>
      <c r="P37" s="300">
        <f t="shared" si="36"/>
        <v>63832</v>
      </c>
      <c r="S37" s="279" t="str">
        <f t="shared" si="32"/>
        <v>上益城地域</v>
      </c>
    </row>
    <row r="38" spans="1:19" s="280" customFormat="1" ht="16.75" customHeight="1" thickBot="1" x14ac:dyDescent="0.35">
      <c r="A38" s="279"/>
      <c r="B38" s="1113"/>
      <c r="C38" s="313" t="s">
        <v>272</v>
      </c>
      <c r="D38" s="314">
        <f t="shared" ref="D38:P38" si="37">D36/D37-1</f>
        <v>0.66116941529235373</v>
      </c>
      <c r="E38" s="315">
        <f t="shared" si="37"/>
        <v>0.43463754928723075</v>
      </c>
      <c r="F38" s="315">
        <f t="shared" si="37"/>
        <v>0.17112810707456982</v>
      </c>
      <c r="G38" s="315">
        <f t="shared" si="37"/>
        <v>0.47902869757174393</v>
      </c>
      <c r="H38" s="315">
        <f t="shared" si="37"/>
        <v>0.59235056698058819</v>
      </c>
      <c r="I38" s="316">
        <f t="shared" si="37"/>
        <v>0.81425339366515836</v>
      </c>
      <c r="J38" s="504">
        <f t="shared" si="37"/>
        <v>0.25176692319773841</v>
      </c>
      <c r="K38" s="315">
        <f t="shared" si="37"/>
        <v>0.81586927223719674</v>
      </c>
      <c r="L38" s="315">
        <f t="shared" si="37"/>
        <v>1.1676016830294529</v>
      </c>
      <c r="M38" s="315">
        <f t="shared" si="37"/>
        <v>0.59618008185538884</v>
      </c>
      <c r="N38" s="315">
        <f t="shared" si="37"/>
        <v>0.41244909831297272</v>
      </c>
      <c r="O38" s="317">
        <f t="shared" si="37"/>
        <v>1.6165133051480041E-3</v>
      </c>
      <c r="P38" s="318">
        <f t="shared" si="37"/>
        <v>0.49168128838200276</v>
      </c>
      <c r="S38" s="279" t="str">
        <f t="shared" si="32"/>
        <v>上益城地域</v>
      </c>
    </row>
    <row r="39" spans="1:19" s="280" customFormat="1" ht="16.75" customHeight="1" thickTop="1" x14ac:dyDescent="0.3">
      <c r="A39" s="279"/>
      <c r="B39" s="1111" t="s">
        <v>311</v>
      </c>
      <c r="C39" s="586" t="str">
        <f>C$6</f>
        <v>令和４年</v>
      </c>
      <c r="D39" s="320">
        <f t="shared" ref="D39:P39" si="38">ROUND(INDEX(V$7:V$18,MATCH($S39,$U$7:$U$18,0)),0)</f>
        <v>374500</v>
      </c>
      <c r="E39" s="321">
        <f t="shared" si="38"/>
        <v>304100</v>
      </c>
      <c r="F39" s="321">
        <f t="shared" si="38"/>
        <v>450310</v>
      </c>
      <c r="G39" s="321">
        <f t="shared" si="38"/>
        <v>477930</v>
      </c>
      <c r="H39" s="321">
        <f t="shared" si="38"/>
        <v>525450</v>
      </c>
      <c r="I39" s="582">
        <f t="shared" si="38"/>
        <v>489480</v>
      </c>
      <c r="J39" s="583">
        <f t="shared" si="38"/>
        <v>530810</v>
      </c>
      <c r="K39" s="321">
        <f t="shared" si="38"/>
        <v>661060</v>
      </c>
      <c r="L39" s="321">
        <f t="shared" si="38"/>
        <v>563580</v>
      </c>
      <c r="M39" s="321">
        <f t="shared" si="38"/>
        <v>619120</v>
      </c>
      <c r="N39" s="321">
        <f t="shared" si="38"/>
        <v>682250</v>
      </c>
      <c r="O39" s="584">
        <f t="shared" si="38"/>
        <v>622260</v>
      </c>
      <c r="P39" s="533">
        <f t="shared" si="38"/>
        <v>6300840</v>
      </c>
      <c r="S39" s="279" t="str">
        <f t="shared" si="32"/>
        <v>合計</v>
      </c>
    </row>
    <row r="40" spans="1:19" s="280" customFormat="1" ht="16.5" customHeight="1" x14ac:dyDescent="0.3">
      <c r="A40" s="279"/>
      <c r="B40" s="1111"/>
      <c r="C40" s="430" t="str">
        <f>C$7</f>
        <v>令和３年</v>
      </c>
      <c r="D40" s="296">
        <f t="shared" ref="D40:P40" si="39">ROUND(INDEX(V$19:V$30,MATCH($S40,$U$19:$U$30,0)),0)</f>
        <v>247020</v>
      </c>
      <c r="E40" s="297">
        <f t="shared" si="39"/>
        <v>257780</v>
      </c>
      <c r="F40" s="297">
        <f t="shared" si="39"/>
        <v>420140</v>
      </c>
      <c r="G40" s="297">
        <f t="shared" si="39"/>
        <v>405320</v>
      </c>
      <c r="H40" s="297">
        <f t="shared" si="39"/>
        <v>334310</v>
      </c>
      <c r="I40" s="298">
        <f t="shared" si="39"/>
        <v>274870</v>
      </c>
      <c r="J40" s="299">
        <f t="shared" si="39"/>
        <v>436460</v>
      </c>
      <c r="K40" s="297">
        <f t="shared" si="39"/>
        <v>384400</v>
      </c>
      <c r="L40" s="297">
        <f t="shared" si="39"/>
        <v>300830</v>
      </c>
      <c r="M40" s="297">
        <f t="shared" si="39"/>
        <v>507740</v>
      </c>
      <c r="N40" s="297">
        <f t="shared" si="39"/>
        <v>567530</v>
      </c>
      <c r="O40" s="431">
        <f t="shared" si="39"/>
        <v>600560</v>
      </c>
      <c r="P40" s="300">
        <f t="shared" si="39"/>
        <v>4736950</v>
      </c>
      <c r="S40" s="279" t="str">
        <f t="shared" si="32"/>
        <v>合計</v>
      </c>
    </row>
    <row r="41" spans="1:19" s="280" customFormat="1" ht="16.75" customHeight="1" thickBot="1" x14ac:dyDescent="0.35">
      <c r="A41" s="279"/>
      <c r="B41" s="1114"/>
      <c r="C41" s="322" t="s">
        <v>272</v>
      </c>
      <c r="D41" s="323">
        <f t="shared" ref="D41:P41" si="40">D39/D40-1</f>
        <v>0.51607157315197161</v>
      </c>
      <c r="E41" s="324">
        <f t="shared" si="40"/>
        <v>0.17968810613701613</v>
      </c>
      <c r="F41" s="324">
        <f t="shared" si="40"/>
        <v>7.1809396867710706E-2</v>
      </c>
      <c r="G41" s="324">
        <f t="shared" si="40"/>
        <v>0.17914240600019737</v>
      </c>
      <c r="H41" s="324">
        <f t="shared" si="40"/>
        <v>0.57174478777182847</v>
      </c>
      <c r="I41" s="325">
        <f t="shared" si="40"/>
        <v>0.78076909084294388</v>
      </c>
      <c r="J41" s="505">
        <f t="shared" si="40"/>
        <v>0.21617101223479818</v>
      </c>
      <c r="K41" s="324">
        <f t="shared" si="40"/>
        <v>0.71971904266389175</v>
      </c>
      <c r="L41" s="324">
        <f t="shared" si="40"/>
        <v>0.87341687996542894</v>
      </c>
      <c r="M41" s="324">
        <f t="shared" si="40"/>
        <v>0.21936424154094625</v>
      </c>
      <c r="N41" s="324">
        <f t="shared" si="40"/>
        <v>0.20213909396860075</v>
      </c>
      <c r="O41" s="326">
        <f t="shared" si="40"/>
        <v>3.6132942586918793E-2</v>
      </c>
      <c r="P41" s="327">
        <f t="shared" si="40"/>
        <v>0.330147035539746</v>
      </c>
      <c r="S41" s="279" t="str">
        <f t="shared" si="32"/>
        <v>合計</v>
      </c>
    </row>
    <row r="42" spans="1:19" ht="12" customHeight="1" x14ac:dyDescent="0.15">
      <c r="B42" s="19" t="s">
        <v>312</v>
      </c>
      <c r="J42" s="19" t="s">
        <v>330</v>
      </c>
    </row>
    <row r="43" spans="1:19" ht="12" customHeight="1" x14ac:dyDescent="0.15">
      <c r="B43" s="19" t="s">
        <v>685</v>
      </c>
      <c r="J43" s="418" t="s">
        <v>653</v>
      </c>
    </row>
    <row r="44" spans="1:19" ht="12" customHeight="1" x14ac:dyDescent="0.3">
      <c r="B44" s="3" t="s">
        <v>762</v>
      </c>
      <c r="J44" s="418" t="s">
        <v>649</v>
      </c>
    </row>
    <row r="45" spans="1:19" ht="12" customHeight="1" x14ac:dyDescent="0.3">
      <c r="B45" s="3" t="s">
        <v>760</v>
      </c>
      <c r="J45" s="418" t="s">
        <v>650</v>
      </c>
    </row>
    <row r="46" spans="1:19" ht="12" customHeight="1" x14ac:dyDescent="0.3">
      <c r="J46" s="418"/>
    </row>
  </sheetData>
  <mergeCells count="14">
    <mergeCell ref="B33:B35"/>
    <mergeCell ref="B36:B38"/>
    <mergeCell ref="B39:B41"/>
    <mergeCell ref="B6:B8"/>
    <mergeCell ref="T7:T18"/>
    <mergeCell ref="B9:B11"/>
    <mergeCell ref="B12:B14"/>
    <mergeCell ref="B15:B17"/>
    <mergeCell ref="B18:B20"/>
    <mergeCell ref="T19:T30"/>
    <mergeCell ref="B21:B23"/>
    <mergeCell ref="B24:B26"/>
    <mergeCell ref="B27:B29"/>
    <mergeCell ref="B30:B3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6">
    <tabColor theme="7"/>
  </sheetPr>
  <dimension ref="A1:X50"/>
  <sheetViews>
    <sheetView showGridLines="0" view="pageBreakPreview" zoomScale="70" zoomScaleNormal="100" zoomScaleSheetLayoutView="70" workbookViewId="0">
      <selection activeCell="X8" sqref="M8:X8"/>
    </sheetView>
  </sheetViews>
  <sheetFormatPr defaultColWidth="9" defaultRowHeight="14" x14ac:dyDescent="0.3"/>
  <cols>
    <col min="1" max="1" width="3.08203125" style="2" customWidth="1"/>
    <col min="2" max="9" width="9" style="1"/>
    <col min="10" max="10" width="3.08203125" style="1" customWidth="1"/>
    <col min="11" max="11" width="9" style="1"/>
    <col min="12" max="12" width="12.33203125" style="1" customWidth="1"/>
    <col min="13" max="13" width="9" style="1"/>
    <col min="14" max="14" width="9" style="1" customWidth="1"/>
    <col min="15" max="15" width="9" style="1"/>
    <col min="16" max="16" width="9" style="1" customWidth="1"/>
    <col min="17" max="24" width="9" style="1"/>
    <col min="25" max="25" width="12" style="1" bestFit="1" customWidth="1"/>
    <col min="26" max="16384" width="9" style="1"/>
  </cols>
  <sheetData>
    <row r="1" spans="2:24" x14ac:dyDescent="0.3">
      <c r="B1" s="1" t="s">
        <v>687</v>
      </c>
    </row>
    <row r="2" spans="2:24" x14ac:dyDescent="0.3">
      <c r="L2" s="1" t="s">
        <v>56</v>
      </c>
    </row>
    <row r="3" spans="2:24" x14ac:dyDescent="0.3">
      <c r="B3" s="6"/>
      <c r="C3" s="7"/>
      <c r="D3" s="7"/>
      <c r="E3" s="7"/>
      <c r="F3" s="7"/>
      <c r="G3" s="7"/>
      <c r="H3" s="7"/>
      <c r="I3" s="8"/>
      <c r="L3" s="1" t="s">
        <v>688</v>
      </c>
    </row>
    <row r="4" spans="2:24" x14ac:dyDescent="0.3">
      <c r="B4" s="9"/>
      <c r="I4" s="10"/>
    </row>
    <row r="5" spans="2:24" x14ac:dyDescent="0.3">
      <c r="B5" s="9"/>
      <c r="I5" s="10"/>
      <c r="L5" s="1" t="s">
        <v>331</v>
      </c>
    </row>
    <row r="6" spans="2:24" x14ac:dyDescent="0.3">
      <c r="B6" s="9"/>
      <c r="I6" s="10"/>
      <c r="L6" s="24" t="s">
        <v>60</v>
      </c>
      <c r="M6" s="21" t="s">
        <v>332</v>
      </c>
      <c r="N6" s="22" t="s">
        <v>333</v>
      </c>
      <c r="O6" s="22" t="s">
        <v>334</v>
      </c>
      <c r="P6" s="22" t="s">
        <v>335</v>
      </c>
      <c r="Q6" s="22" t="s">
        <v>336</v>
      </c>
      <c r="R6" s="22" t="s">
        <v>337</v>
      </c>
      <c r="S6" s="22" t="s">
        <v>338</v>
      </c>
      <c r="T6" s="22" t="s">
        <v>339</v>
      </c>
      <c r="U6" s="22" t="s">
        <v>340</v>
      </c>
      <c r="V6" s="22" t="s">
        <v>341</v>
      </c>
      <c r="W6" s="22" t="s">
        <v>342</v>
      </c>
      <c r="X6" s="23" t="s">
        <v>343</v>
      </c>
    </row>
    <row r="7" spans="2:24" x14ac:dyDescent="0.3">
      <c r="B7" s="9"/>
      <c r="I7" s="10"/>
      <c r="L7" s="5" t="str">
        <f>'【本】2.地域別の延べ宿泊者数（ALL）_P14、15'!T7</f>
        <v>R4</v>
      </c>
      <c r="M7" s="460">
        <f>'【本】2.地域別の延べ宿泊者数（ALL）_P14、15'!V18</f>
        <v>374500</v>
      </c>
      <c r="N7" s="461">
        <f>'【本】2.地域別の延べ宿泊者数（ALL）_P14、15'!W18</f>
        <v>304100</v>
      </c>
      <c r="O7" s="461">
        <f>'【本】2.地域別の延べ宿泊者数（ALL）_P14、15'!X18</f>
        <v>450310</v>
      </c>
      <c r="P7" s="461">
        <f>'【本】2.地域別の延べ宿泊者数（ALL）_P14、15'!Y18</f>
        <v>477930.00000000006</v>
      </c>
      <c r="Q7" s="461">
        <f>'【本】2.地域別の延べ宿泊者数（ALL）_P14、15'!Z18</f>
        <v>525450</v>
      </c>
      <c r="R7" s="461">
        <f>'【本】2.地域別の延べ宿泊者数（ALL）_P14、15'!AA18</f>
        <v>489480</v>
      </c>
      <c r="S7" s="461">
        <f>'【本】2.地域別の延べ宿泊者数（ALL）_P14、15'!AB18</f>
        <v>530809.99999999988</v>
      </c>
      <c r="T7" s="461">
        <f>'【本】2.地域別の延べ宿泊者数（ALL）_P14、15'!AC18</f>
        <v>661060</v>
      </c>
      <c r="U7" s="461">
        <f>'【本】2.地域別の延べ宿泊者数（ALL）_P14、15'!AD18</f>
        <v>563580</v>
      </c>
      <c r="V7" s="461">
        <f>'【本】2.地域別の延べ宿泊者数（ALL）_P14、15'!AE18</f>
        <v>619119.99999999977</v>
      </c>
      <c r="W7" s="461">
        <f>'【本】2.地域別の延べ宿泊者数（ALL）_P14、15'!AF18</f>
        <v>682250</v>
      </c>
      <c r="X7" s="462">
        <f>'【本】2.地域別の延べ宿泊者数（ALL）_P14、15'!AG18</f>
        <v>622260</v>
      </c>
    </row>
    <row r="8" spans="2:24" x14ac:dyDescent="0.3">
      <c r="B8" s="9"/>
      <c r="I8" s="10"/>
      <c r="L8" s="47" t="str">
        <f>'【本】2.地域別の延べ宿泊者数（ALL）_P14、15'!T19</f>
        <v>R3</v>
      </c>
      <c r="M8" s="466">
        <f>'【本】2.地域別の延べ宿泊者数（ALL）_P14、15'!V30</f>
        <v>247019.99999999997</v>
      </c>
      <c r="N8" s="467">
        <f>'【本】2.地域別の延べ宿泊者数（ALL）_P14、15'!W30</f>
        <v>257779.99999999997</v>
      </c>
      <c r="O8" s="467">
        <f>'【本】2.地域別の延べ宿泊者数（ALL）_P14、15'!X30</f>
        <v>420139.99999999988</v>
      </c>
      <c r="P8" s="467">
        <f>'【本】2.地域別の延べ宿泊者数（ALL）_P14、15'!Y30</f>
        <v>405320</v>
      </c>
      <c r="Q8" s="467">
        <f>'【本】2.地域別の延べ宿泊者数（ALL）_P14、15'!Z30</f>
        <v>334310.00000000006</v>
      </c>
      <c r="R8" s="467">
        <f>'【本】2.地域別の延べ宿泊者数（ALL）_P14、15'!AA30</f>
        <v>274870</v>
      </c>
      <c r="S8" s="467">
        <f>'【本】2.地域別の延べ宿泊者数（ALL）_P14、15'!AB30</f>
        <v>436460.00000000012</v>
      </c>
      <c r="T8" s="467">
        <f>'【本】2.地域別の延べ宿泊者数（ALL）_P14、15'!AC30</f>
        <v>384399.99999999994</v>
      </c>
      <c r="U8" s="467">
        <f>'【本】2.地域別の延べ宿泊者数（ALL）_P14、15'!AD30</f>
        <v>300830</v>
      </c>
      <c r="V8" s="467">
        <f>'【本】2.地域別の延べ宿泊者数（ALL）_P14、15'!AE30</f>
        <v>507740</v>
      </c>
      <c r="W8" s="467">
        <f>'【本】2.地域別の延べ宿泊者数（ALL）_P14、15'!AF30</f>
        <v>567530</v>
      </c>
      <c r="X8" s="468">
        <f>'【本】2.地域別の延べ宿泊者数（ALL）_P14、15'!AG30</f>
        <v>600560</v>
      </c>
    </row>
    <row r="9" spans="2:24" x14ac:dyDescent="0.3">
      <c r="B9" s="9"/>
      <c r="I9" s="10"/>
      <c r="L9" s="25" t="s">
        <v>317</v>
      </c>
      <c r="M9" s="784">
        <v>582140</v>
      </c>
      <c r="N9" s="785">
        <v>530960</v>
      </c>
      <c r="O9" s="785">
        <v>384339.99999999994</v>
      </c>
      <c r="P9" s="785">
        <v>148750.00000000003</v>
      </c>
      <c r="Q9" s="785">
        <v>118119.99999999997</v>
      </c>
      <c r="R9" s="785">
        <v>227359.99999999994</v>
      </c>
      <c r="S9" s="785">
        <v>367760.00000000006</v>
      </c>
      <c r="T9" s="785">
        <v>408670</v>
      </c>
      <c r="U9" s="785">
        <v>414280</v>
      </c>
      <c r="V9" s="785">
        <v>486339.99999999994</v>
      </c>
      <c r="W9" s="785">
        <v>583520</v>
      </c>
      <c r="X9" s="786">
        <v>479259.99999999994</v>
      </c>
    </row>
    <row r="10" spans="2:24" x14ac:dyDescent="0.3">
      <c r="B10" s="9"/>
      <c r="I10" s="10"/>
      <c r="L10" s="5" t="s">
        <v>318</v>
      </c>
      <c r="M10" s="460">
        <f>'【本】2.地域別の延べ宿泊者数（ALL）_P14、15'!V7</f>
        <v>143501.90305978362</v>
      </c>
      <c r="N10" s="461">
        <f>'【本】2.地域別の延べ宿泊者数（ALL）_P14、15'!W7</f>
        <v>119377.28708737079</v>
      </c>
      <c r="O10" s="461">
        <f>'【本】2.地域別の延べ宿泊者数（ALL）_P14、15'!X7</f>
        <v>169803.15564765959</v>
      </c>
      <c r="P10" s="461">
        <f>'【本】2.地域別の延べ宿泊者数（ALL）_P14、15'!Y7</f>
        <v>196092.4853935939</v>
      </c>
      <c r="Q10" s="461">
        <f>'【本】2.地域別の延べ宿泊者数（ALL）_P14、15'!Z7</f>
        <v>201449.78949482192</v>
      </c>
      <c r="R10" s="461">
        <f>'【本】2.地域別の延べ宿泊者数（ALL）_P14、15'!AA7</f>
        <v>213012.02008526379</v>
      </c>
      <c r="S10" s="461">
        <f>'【本】2.地域別の延べ宿泊者数（ALL）_P14、15'!AB7</f>
        <v>224800.09679716028</v>
      </c>
      <c r="T10" s="461">
        <f>'【本】2.地域別の延べ宿泊者数（ALL）_P14、15'!AC7</f>
        <v>254888.4518131988</v>
      </c>
      <c r="U10" s="461">
        <f>'【本】2.地域別の延べ宿泊者数（ALL）_P14、15'!AD7</f>
        <v>250373.96917004048</v>
      </c>
      <c r="V10" s="461">
        <f>'【本】2.地域別の延べ宿泊者数（ALL）_P14、15'!AE7</f>
        <v>253182.33057282161</v>
      </c>
      <c r="W10" s="461">
        <f>'【本】2.地域別の延べ宿泊者数（ALL）_P14、15'!AF7</f>
        <v>280143.52482589893</v>
      </c>
      <c r="X10" s="462">
        <f>'【本】2.地域別の延べ宿泊者数（ALL）_P14、15'!AG7</f>
        <v>262806.67212644441</v>
      </c>
    </row>
    <row r="11" spans="2:24" x14ac:dyDescent="0.3">
      <c r="B11" s="9"/>
      <c r="I11" s="10"/>
      <c r="L11" s="47" t="s">
        <v>319</v>
      </c>
      <c r="M11" s="466">
        <f>'【本】2.地域別の延べ宿泊者数（ALL）_P14、15'!V8</f>
        <v>65455.458798628963</v>
      </c>
      <c r="N11" s="467">
        <f>'【本】2.地域別の延べ宿泊者数（ALL）_P14、15'!W8</f>
        <v>42816.751101236972</v>
      </c>
      <c r="O11" s="467">
        <f>'【本】2.地域別の延べ宿泊者数（ALL）_P14、15'!X8</f>
        <v>94572.461272407862</v>
      </c>
      <c r="P11" s="467">
        <f>'【本】2.地域別の延べ宿泊者数（ALL）_P14、15'!Y8</f>
        <v>91182.097915116741</v>
      </c>
      <c r="Q11" s="467">
        <f>'【本】2.地域別の延べ宿泊者数（ALL）_P14、15'!Z8</f>
        <v>115872.03317833284</v>
      </c>
      <c r="R11" s="467">
        <f>'【本】2.地域別の延べ宿泊者数（ALL）_P14、15'!AA8</f>
        <v>82413.303967588145</v>
      </c>
      <c r="S11" s="467">
        <f>'【本】2.地域別の延べ宿泊者数（ALL）_P14、15'!AB8</f>
        <v>100855.04444146558</v>
      </c>
      <c r="T11" s="467">
        <f>'【本】2.地域別の延べ宿泊者数（ALL）_P14、15'!AC8</f>
        <v>154071.79862376489</v>
      </c>
      <c r="U11" s="467">
        <f>'【本】2.地域別の延べ宿泊者数（ALL）_P14、15'!AD8</f>
        <v>102903.54616343942</v>
      </c>
      <c r="V11" s="467">
        <f>'【本】2.地域別の延べ宿泊者数（ALL）_P14、15'!AE8</f>
        <v>130946.6855316713</v>
      </c>
      <c r="W11" s="467">
        <f>'【本】2.地域別の延べ宿泊者数（ALL）_P14、15'!AF8</f>
        <v>155169.07208023377</v>
      </c>
      <c r="X11" s="468">
        <f>'【本】2.地域別の延べ宿泊者数（ALL）_P14、15'!AG8</f>
        <v>147148.43539858714</v>
      </c>
    </row>
    <row r="12" spans="2:24" x14ac:dyDescent="0.3">
      <c r="B12" s="9"/>
      <c r="I12" s="10"/>
      <c r="L12" s="47" t="s">
        <v>320</v>
      </c>
      <c r="M12" s="466">
        <f>'【本】2.地域別の延べ宿泊者数（ALL）_P14、15'!V9</f>
        <v>32098.367120534629</v>
      </c>
      <c r="N12" s="467">
        <f>'【本】2.地域別の延べ宿泊者数（ALL）_P14、15'!W9</f>
        <v>26329.796046556548</v>
      </c>
      <c r="O12" s="467">
        <f>'【本】2.地域別の延べ宿泊者数（ALL）_P14、15'!X9</f>
        <v>36045.872139983418</v>
      </c>
      <c r="P12" s="467">
        <f>'【本】2.地域別の延べ宿泊者数（ALL）_P14、15'!Y9</f>
        <v>42094.123145146077</v>
      </c>
      <c r="Q12" s="467">
        <f>'【本】2.地域別の延べ宿泊者数（ALL）_P14、15'!Z9</f>
        <v>48563.074503188989</v>
      </c>
      <c r="R12" s="467">
        <f>'【本】2.地域別の延べ宿泊者数（ALL）_P14、15'!AA9</f>
        <v>42524.312557978934</v>
      </c>
      <c r="S12" s="467">
        <f>'【本】2.地域別の延べ宿泊者数（ALL）_P14、15'!AB9</f>
        <v>49071.866038941771</v>
      </c>
      <c r="T12" s="467">
        <f>'【本】2.地域別の延べ宿泊者数（ALL）_P14、15'!AC9</f>
        <v>67429.921034094179</v>
      </c>
      <c r="U12" s="467">
        <f>'【本】2.地域別の延べ宿泊者数（ALL）_P14、15'!AD9</f>
        <v>50263.899946412035</v>
      </c>
      <c r="V12" s="467">
        <f>'【本】2.地域別の延べ宿泊者数（ALL）_P14、15'!AE9</f>
        <v>56684.860433028953</v>
      </c>
      <c r="W12" s="467">
        <f>'【本】2.地域別の延べ宿泊者数（ALL）_P14、15'!AF9</f>
        <v>60363.05924746424</v>
      </c>
      <c r="X12" s="468">
        <f>'【本】2.地域別の延べ宿泊者数（ALL）_P14、15'!AG9</f>
        <v>49771.848403879463</v>
      </c>
    </row>
    <row r="13" spans="2:24" x14ac:dyDescent="0.3">
      <c r="B13" s="9"/>
      <c r="I13" s="10"/>
      <c r="L13" s="47" t="s">
        <v>321</v>
      </c>
      <c r="M13" s="466">
        <f>'【本】2.地域別の延べ宿泊者数（ALL）_P14、15'!V10</f>
        <v>14857.165253577194</v>
      </c>
      <c r="N13" s="467">
        <f>'【本】2.地域別の延べ宿泊者数（ALL）_P14、15'!W10</f>
        <v>11365.563880289548</v>
      </c>
      <c r="O13" s="467">
        <f>'【本】2.地域別の延べ宿泊者数（ALL）_P14、15'!X10</f>
        <v>16756.153928167405</v>
      </c>
      <c r="P13" s="467">
        <f>'【本】2.地域別の延べ宿泊者数（ALL）_P14、15'!Y10</f>
        <v>15886.885766292688</v>
      </c>
      <c r="Q13" s="467">
        <f>'【本】2.地域別の延べ宿泊者数（ALL）_P14、15'!Z10</f>
        <v>17678.669725372063</v>
      </c>
      <c r="R13" s="467">
        <f>'【本】2.地域別の延べ宿泊者数（ALL）_P14、15'!AA10</f>
        <v>16387.249045032535</v>
      </c>
      <c r="S13" s="467">
        <f>'【本】2.地域別の延べ宿泊者数（ALL）_P14、15'!AB10</f>
        <v>18062.988204964204</v>
      </c>
      <c r="T13" s="467">
        <f>'【本】2.地域別の延べ宿泊者数（ALL）_P14、15'!AC10</f>
        <v>20010.832012793937</v>
      </c>
      <c r="U13" s="467">
        <f>'【本】2.地域別の延べ宿泊者数（ALL）_P14、15'!AD10</f>
        <v>17153.179061719609</v>
      </c>
      <c r="V13" s="467">
        <f>'【本】2.地域別の延べ宿泊者数（ALL）_P14、15'!AE10</f>
        <v>19943.35683133953</v>
      </c>
      <c r="W13" s="467">
        <f>'【本】2.地域別の延べ宿泊者数（ALL）_P14、15'!AF10</f>
        <v>21218.457583039191</v>
      </c>
      <c r="X13" s="468">
        <f>'【本】2.地域別の延べ宿泊者数（ALL）_P14、15'!AG10</f>
        <v>18731.766156329144</v>
      </c>
    </row>
    <row r="14" spans="2:24" x14ac:dyDescent="0.3">
      <c r="B14" s="9"/>
      <c r="I14" s="10"/>
      <c r="L14" s="47" t="s">
        <v>322</v>
      </c>
      <c r="M14" s="466">
        <f>'【本】2.地域別の延べ宿泊者数（ALL）_P14、15'!V11</f>
        <v>20013.315884244766</v>
      </c>
      <c r="N14" s="467">
        <f>'【本】2.地域別の延べ宿泊者数（ALL）_P14、15'!W11</f>
        <v>14024.474158048561</v>
      </c>
      <c r="O14" s="467">
        <f>'【本】2.地域別の延べ宿泊者数（ALL）_P14、15'!X11</f>
        <v>27263.081811705841</v>
      </c>
      <c r="P14" s="467">
        <f>'【本】2.地域別の延べ宿泊者数（ALL）_P14、15'!Y11</f>
        <v>23779.058657951002</v>
      </c>
      <c r="Q14" s="467">
        <f>'【本】2.地域別の延べ宿泊者数（ALL）_P14、15'!Z11</f>
        <v>29116.474118629536</v>
      </c>
      <c r="R14" s="467">
        <f>'【本】2.地域別の延べ宿泊者数（ALL）_P14、15'!AA11</f>
        <v>24955.25481316169</v>
      </c>
      <c r="S14" s="467">
        <f>'【本】2.地域別の延べ宿泊者数（ALL）_P14、15'!AB11</f>
        <v>28519.161577828185</v>
      </c>
      <c r="T14" s="467">
        <f>'【本】2.地域別の延べ宿泊者数（ALL）_P14、15'!AC11</f>
        <v>32748.857624581291</v>
      </c>
      <c r="U14" s="467">
        <f>'【本】2.地域別の延べ宿泊者数（ALL）_P14、15'!AD11</f>
        <v>29210.540558658649</v>
      </c>
      <c r="V14" s="467">
        <f>'【本】2.地域別の延べ宿泊者数（ALL）_P14、15'!AE11</f>
        <v>37054.741760497178</v>
      </c>
      <c r="W14" s="467">
        <f>'【本】2.地域別の延べ宿泊者数（ALL）_P14、15'!AF11</f>
        <v>37075.407299273436</v>
      </c>
      <c r="X14" s="468">
        <f>'【本】2.地域別の延べ宿泊者数（ALL）_P14、15'!AG11</f>
        <v>33253.8156764874</v>
      </c>
    </row>
    <row r="15" spans="2:24" x14ac:dyDescent="0.3">
      <c r="B15" s="9"/>
      <c r="I15" s="10"/>
      <c r="L15" s="47" t="s">
        <v>323</v>
      </c>
      <c r="M15" s="466">
        <f>'【本】2.地域別の延べ宿泊者数（ALL）_P14、15'!V12</f>
        <v>35051.735586045732</v>
      </c>
      <c r="N15" s="467">
        <f>'【本】2.地域別の延べ宿泊者数（ALL）_P14、15'!W12</f>
        <v>31852.572254135201</v>
      </c>
      <c r="O15" s="467">
        <f>'【本】2.地域別の延べ宿泊者数（ALL）_P14、15'!X12</f>
        <v>42536.974583187941</v>
      </c>
      <c r="P15" s="467">
        <f>'【本】2.地域別の延べ宿泊者数（ALL）_P14、15'!Y12</f>
        <v>36297.328696105324</v>
      </c>
      <c r="Q15" s="467">
        <f>'【本】2.地域別の延べ宿泊者数（ALL）_P14、15'!Z12</f>
        <v>40834.074138976597</v>
      </c>
      <c r="R15" s="467">
        <f>'【本】2.地域別の延べ宿泊者数（ALL）_P14、15'!AA12</f>
        <v>42135.141701950939</v>
      </c>
      <c r="S15" s="467">
        <f>'【本】2.地域別の延べ宿泊者数（ALL）_P14、15'!AB12</f>
        <v>42286.369293346441</v>
      </c>
      <c r="T15" s="467">
        <f>'【本】2.地域別の延べ宿泊者数（ALL）_P14、15'!AC12</f>
        <v>48686.559636069098</v>
      </c>
      <c r="U15" s="467">
        <f>'【本】2.地域別の延べ宿泊者数（ALL）_P14、15'!AD12</f>
        <v>42605.248723312034</v>
      </c>
      <c r="V15" s="467">
        <f>'【本】2.地域別の延べ宿泊者数（ALL）_P14、15'!AE12</f>
        <v>47973.497298796829</v>
      </c>
      <c r="W15" s="467">
        <f>'【本】2.地域別の延べ宿泊者数（ALL）_P14、15'!AF12</f>
        <v>51474.476143276166</v>
      </c>
      <c r="X15" s="468">
        <f>'【本】2.地域別の延べ宿泊者数（ALL）_P14、15'!AG12</f>
        <v>44656.94796304201</v>
      </c>
    </row>
    <row r="16" spans="2:24" x14ac:dyDescent="0.3">
      <c r="B16" s="9"/>
      <c r="I16" s="10"/>
      <c r="L16" s="47" t="s">
        <v>324</v>
      </c>
      <c r="M16" s="466">
        <f>'【本】2.地域別の延べ宿泊者数（ALL）_P14、15'!V13</f>
        <v>26710.970992820705</v>
      </c>
      <c r="N16" s="467">
        <f>'【本】2.地域別の延べ宿泊者数（ALL）_P14、15'!W13</f>
        <v>24409.075839500059</v>
      </c>
      <c r="O16" s="467">
        <f>'【本】2.地域別の延べ宿泊者数（ALL）_P14、15'!X13</f>
        <v>25916.779396269081</v>
      </c>
      <c r="P16" s="467">
        <f>'【本】2.地域別の延べ宿泊者数（ALL）_P14、15'!Y13</f>
        <v>28673.776318387816</v>
      </c>
      <c r="Q16" s="467">
        <f>'【本】2.地域別の延べ宿泊者数（ALL）_P14、15'!Z13</f>
        <v>28279.231868206549</v>
      </c>
      <c r="R16" s="467">
        <f>'【本】2.地域別の延べ宿泊者数（ALL）_P14、15'!AA13</f>
        <v>26537.480586941481</v>
      </c>
      <c r="S16" s="467">
        <f>'【本】2.地域別の延べ宿泊者数（ALL）_P14、15'!AB13</f>
        <v>24566.405623325074</v>
      </c>
      <c r="T16" s="467">
        <f>'【本】2.地域別の延べ宿泊者数（ALL）_P14、15'!AC13</f>
        <v>27877.117929361837</v>
      </c>
      <c r="U16" s="467">
        <f>'【本】2.地域別の延べ宿泊者数（ALL）_P14、15'!AD13</f>
        <v>24315.866177682779</v>
      </c>
      <c r="V16" s="467">
        <f>'【本】2.地域別の延べ宿泊者数（ALL）_P14、15'!AE13</f>
        <v>25757.308971108414</v>
      </c>
      <c r="W16" s="467">
        <f>'【本】2.地域別の延べ宿泊者数（ALL）_P14、15'!AF13</f>
        <v>27155.737748262331</v>
      </c>
      <c r="X16" s="468">
        <f>'【本】2.地域別の延べ宿泊者数（ALL）_P14、15'!AG13</f>
        <v>24657.878278074972</v>
      </c>
    </row>
    <row r="17" spans="2:24" x14ac:dyDescent="0.3">
      <c r="B17" s="9"/>
      <c r="I17" s="10"/>
      <c r="L17" s="47" t="s">
        <v>325</v>
      </c>
      <c r="M17" s="466">
        <f>'【本】2.地域別の延べ宿泊者数（ALL）_P14、15'!V14</f>
        <v>18319.09005477016</v>
      </c>
      <c r="N17" s="467">
        <f>'【本】2.地域別の延べ宿泊者数（ALL）_P14、15'!W14</f>
        <v>17375.073626131212</v>
      </c>
      <c r="O17" s="467">
        <f>'【本】2.地域別の延べ宿泊者数（ALL）_P14、15'!X14</f>
        <v>16975.488393496267</v>
      </c>
      <c r="P17" s="467">
        <f>'【本】2.地域別の延べ宿泊者数（ALL）_P14、15'!Y14</f>
        <v>20291.947524880554</v>
      </c>
      <c r="Q17" s="467">
        <f>'【本】2.地域別の延べ宿泊者数（ALL）_P14、15'!Z14</f>
        <v>17028.83660047904</v>
      </c>
      <c r="R17" s="467">
        <f>'【本】2.地域別の延べ宿泊者数（ALL）_P14、15'!AA14</f>
        <v>16683.292836222012</v>
      </c>
      <c r="S17" s="467">
        <f>'【本】2.地域別の延べ宿泊者数（ALL）_P14、15'!AB14</f>
        <v>16687.067594209493</v>
      </c>
      <c r="T17" s="467">
        <f>'【本】2.地域別の延べ宿泊者数（ALL）_P14、15'!AC14</f>
        <v>20824.829602897084</v>
      </c>
      <c r="U17" s="467">
        <f>'【本】2.地域別の延べ宿泊者数（ALL）_P14、15'!AD14</f>
        <v>17607.158844103324</v>
      </c>
      <c r="V17" s="467">
        <f>'【本】2.地域別の延べ宿泊者数（ALL）_P14、15'!AE14</f>
        <v>17027.506747218893</v>
      </c>
      <c r="W17" s="467">
        <f>'【本】2.地域別の延べ宿泊者数（ALL）_P14、15'!AF14</f>
        <v>19261.989595985513</v>
      </c>
      <c r="X17" s="468">
        <f>'【本】2.地域別の延べ宿泊者数（ALL）_P14、15'!AG14</f>
        <v>15874.6958036344</v>
      </c>
    </row>
    <row r="18" spans="2:24" x14ac:dyDescent="0.3">
      <c r="B18" s="9"/>
      <c r="I18" s="10"/>
      <c r="L18" s="47" t="s">
        <v>326</v>
      </c>
      <c r="M18" s="466">
        <f>'【本】2.地域別の延べ宿泊者数（ALL）_P14、15'!V15</f>
        <v>8217.3470378374204</v>
      </c>
      <c r="N18" s="467">
        <f>'【本】2.地域別の延べ宿泊者数（ALL）_P14、15'!W15</f>
        <v>7287.7692311258743</v>
      </c>
      <c r="O18" s="467">
        <f>'【本】2.地域別の延べ宿泊者数（ALL）_P14、15'!X15</f>
        <v>8883.9122887581088</v>
      </c>
      <c r="P18" s="467">
        <f>'【本】2.地域別の延べ宿泊者数（ALL）_P14、15'!Y15</f>
        <v>10301.645688854289</v>
      </c>
      <c r="Q18" s="467">
        <f>'【本】2.地域別の延べ宿泊者数（ALL）_P14、15'!Z15</f>
        <v>11356.878923422268</v>
      </c>
      <c r="R18" s="467">
        <f>'【本】2.地域別の延べ宿泊者数（ALL）_P14、15'!AA15</f>
        <v>11258.337347120822</v>
      </c>
      <c r="S18" s="467">
        <f>'【本】2.地域別の延べ宿泊者数（ALL）_P14、15'!AB15</f>
        <v>10813.268594907966</v>
      </c>
      <c r="T18" s="467">
        <f>'【本】2.地域別の延べ宿泊者数（ALL）_P14、15'!AC15</f>
        <v>13571.544314011764</v>
      </c>
      <c r="U18" s="467">
        <f>'【本】2.地域別の延べ宿泊者数（ALL）_P14、15'!AD15</f>
        <v>12042.706751308026</v>
      </c>
      <c r="V18" s="467">
        <f>'【本】2.地域別の延べ宿泊者数（ALL）_P14、15'!AE15</f>
        <v>11744.23256057433</v>
      </c>
      <c r="W18" s="467">
        <f>'【本】2.地域別の延べ宿泊者数（ALL）_P14、15'!AF15</f>
        <v>11840.303601276028</v>
      </c>
      <c r="X18" s="468">
        <f>'【本】2.地域別の延べ宿泊者数（ALL）_P14、15'!AG15</f>
        <v>9464.4928439946871</v>
      </c>
    </row>
    <row r="19" spans="2:24" x14ac:dyDescent="0.3">
      <c r="B19" s="9"/>
      <c r="I19" s="10"/>
      <c r="L19" s="47" t="s">
        <v>327</v>
      </c>
      <c r="M19" s="466">
        <f>'【本】2.地域別の延べ宿泊者数（ALL）_P14、15'!V16</f>
        <v>4734.7291935292778</v>
      </c>
      <c r="N19" s="467">
        <f>'【本】2.地域別の延べ宿泊者数（ALL）_P14、15'!W16</f>
        <v>4531.1779070404809</v>
      </c>
      <c r="O19" s="467">
        <f>'【本】2.地域別の延べ宿泊者数（ALL）_P14、15'!X16</f>
        <v>5431.0318576160098</v>
      </c>
      <c r="P19" s="467">
        <f>'【本】2.地域別の延べ宿泊者数（ALL）_P14、15'!Y16</f>
        <v>5960.9006769298276</v>
      </c>
      <c r="Q19" s="467">
        <f>'【本】2.地域別の延べ宿泊者数（ALL）_P14、15'!Z16</f>
        <v>6986.0704064076735</v>
      </c>
      <c r="R19" s="467">
        <f>'【本】2.地域別の延べ宿泊者数（ALL）_P14、15'!AA16</f>
        <v>5555.0487976263776</v>
      </c>
      <c r="S19" s="467">
        <f>'【本】2.地域別の延べ宿泊者数（ALL）_P14、15'!AB16</f>
        <v>7177.3292850881371</v>
      </c>
      <c r="T19" s="467">
        <f>'【本】2.地域別の延べ宿泊者数（ALL）_P14、15'!AC16</f>
        <v>10171.074342684366</v>
      </c>
      <c r="U19" s="467">
        <f>'【本】2.地域別の延べ宿泊者数（ALL）_P14、15'!AD16</f>
        <v>7831.1843475987898</v>
      </c>
      <c r="V19" s="467">
        <f>'【本】2.地域別の延べ宿泊者数（ALL）_P14、15'!AE16</f>
        <v>9445.5482266637828</v>
      </c>
      <c r="W19" s="467">
        <f>'【本】2.地域別の延べ宿泊者数（ALL）_P14、15'!AF16</f>
        <v>8836.3472224527159</v>
      </c>
      <c r="X19" s="468">
        <f>'【本】2.地域別の延べ宿泊者数（ALL）_P14、15'!AG16</f>
        <v>7838.1668183494521</v>
      </c>
    </row>
    <row r="20" spans="2:24" x14ac:dyDescent="0.3">
      <c r="B20" s="9"/>
      <c r="I20" s="10"/>
      <c r="L20" s="25" t="s">
        <v>328</v>
      </c>
      <c r="M20" s="463">
        <f>'【本】2.地域別の延べ宿泊者数（ALL）_P14、15'!V17</f>
        <v>5539.9170182275038</v>
      </c>
      <c r="N20" s="464">
        <f>'【本】2.地域別の延べ宿泊者数（ALL）_P14、15'!W17</f>
        <v>4730.4588685647577</v>
      </c>
      <c r="O20" s="464">
        <f>'【本】2.地域別の延べ宿泊者数（ALL）_P14、15'!X17</f>
        <v>6125.0886807484521</v>
      </c>
      <c r="P20" s="464">
        <f>'【本】2.地域別の延べ宿泊者数（ALL）_P14、15'!Y17</f>
        <v>7369.750216741817</v>
      </c>
      <c r="Q20" s="464">
        <f>'【本】2.地域別の延べ宿泊者数（ALL）_P14、15'!Z17</f>
        <v>8284.8670421625466</v>
      </c>
      <c r="R20" s="464">
        <f>'【本】2.地域別の延べ宿泊者数（ALL）_P14、15'!AA17</f>
        <v>8018.5582611132904</v>
      </c>
      <c r="S20" s="464">
        <f>'【本】2.地域別の延べ宿泊者数（ALL）_P14、15'!AB17</f>
        <v>7970.4025487628433</v>
      </c>
      <c r="T20" s="464">
        <f>'【本】2.地域別の延べ宿泊者数（ALL）_P14、15'!AC17</f>
        <v>10779.013066542742</v>
      </c>
      <c r="U20" s="464">
        <f>'【本】2.地域別の延べ宿泊者数（ALL）_P14、15'!AD17</f>
        <v>9272.7002557248343</v>
      </c>
      <c r="V20" s="464">
        <f>'【本】2.地域別の延べ宿泊者数（ALL）_P14、15'!AE17</f>
        <v>9359.9310662790776</v>
      </c>
      <c r="W20" s="464">
        <f>'【本】2.地域別の延べ宿泊者数（ALL）_P14、15'!AF17</f>
        <v>9711.6246528376705</v>
      </c>
      <c r="X20" s="465">
        <f>'【本】2.地域別の延べ宿泊者数（ALL）_P14、15'!AG17</f>
        <v>8055.2805311769516</v>
      </c>
    </row>
    <row r="21" spans="2:24" x14ac:dyDescent="0.3">
      <c r="B21" s="9"/>
      <c r="I21" s="10"/>
    </row>
    <row r="22" spans="2:24" x14ac:dyDescent="0.3">
      <c r="B22" s="9"/>
      <c r="I22" s="10"/>
    </row>
    <row r="23" spans="2:24" x14ac:dyDescent="0.3">
      <c r="B23" s="9"/>
      <c r="I23" s="10"/>
    </row>
    <row r="24" spans="2:24" x14ac:dyDescent="0.3">
      <c r="B24" s="9"/>
      <c r="I24" s="10"/>
    </row>
    <row r="25" spans="2:24" x14ac:dyDescent="0.3">
      <c r="B25" s="9"/>
      <c r="I25" s="10"/>
    </row>
    <row r="26" spans="2:24" x14ac:dyDescent="0.3">
      <c r="B26" s="9"/>
      <c r="I26" s="10"/>
    </row>
    <row r="27" spans="2:24" x14ac:dyDescent="0.3">
      <c r="B27" s="9"/>
      <c r="I27" s="10"/>
    </row>
    <row r="28" spans="2:24" x14ac:dyDescent="0.3">
      <c r="B28" s="9"/>
      <c r="I28" s="10"/>
    </row>
    <row r="29" spans="2:24" x14ac:dyDescent="0.3">
      <c r="B29" s="11"/>
      <c r="C29" s="12"/>
      <c r="D29" s="12"/>
      <c r="E29" s="12"/>
      <c r="F29" s="12"/>
      <c r="G29" s="12"/>
      <c r="H29" s="12"/>
      <c r="I29" s="13"/>
    </row>
    <row r="32" spans="2:24" x14ac:dyDescent="0.3">
      <c r="B32" s="1" t="s">
        <v>689</v>
      </c>
    </row>
    <row r="34" spans="2:18" x14ac:dyDescent="0.3">
      <c r="B34" s="6"/>
      <c r="C34" s="7"/>
      <c r="D34" s="7"/>
      <c r="E34" s="7"/>
      <c r="F34" s="7"/>
      <c r="G34" s="7"/>
      <c r="H34" s="7"/>
      <c r="I34" s="8"/>
    </row>
    <row r="35" spans="2:18" x14ac:dyDescent="0.3">
      <c r="B35" s="9"/>
      <c r="I35" s="10"/>
    </row>
    <row r="36" spans="2:18" x14ac:dyDescent="0.3">
      <c r="B36" s="9"/>
      <c r="I36" s="10"/>
      <c r="M36" s="74"/>
      <c r="N36" s="48"/>
      <c r="O36" s="38"/>
      <c r="Q36" s="74"/>
      <c r="R36" s="81"/>
    </row>
    <row r="37" spans="2:18" x14ac:dyDescent="0.3">
      <c r="B37" s="9"/>
      <c r="I37" s="10"/>
      <c r="M37" s="74"/>
      <c r="N37" s="48"/>
      <c r="O37" s="38"/>
      <c r="Q37" s="74"/>
      <c r="R37" s="81"/>
    </row>
    <row r="38" spans="2:18" x14ac:dyDescent="0.3">
      <c r="B38" s="9"/>
      <c r="I38" s="10"/>
      <c r="M38" s="74"/>
      <c r="N38" s="48"/>
      <c r="O38" s="38"/>
      <c r="Q38" s="74"/>
      <c r="R38" s="81"/>
    </row>
    <row r="39" spans="2:18" x14ac:dyDescent="0.3">
      <c r="B39" s="9"/>
      <c r="I39" s="10"/>
      <c r="M39" s="74"/>
      <c r="N39" s="48"/>
      <c r="O39" s="38"/>
      <c r="Q39" s="74"/>
      <c r="R39" s="81"/>
    </row>
    <row r="40" spans="2:18" x14ac:dyDescent="0.3">
      <c r="B40" s="9"/>
      <c r="I40" s="10"/>
      <c r="M40" s="74"/>
      <c r="N40" s="48"/>
      <c r="O40" s="38"/>
      <c r="Q40" s="74"/>
      <c r="R40" s="81"/>
    </row>
    <row r="41" spans="2:18" x14ac:dyDescent="0.3">
      <c r="B41" s="9"/>
      <c r="I41" s="10"/>
      <c r="M41" s="74"/>
      <c r="N41" s="48"/>
      <c r="O41" s="38"/>
      <c r="Q41" s="74"/>
      <c r="R41" s="81"/>
    </row>
    <row r="42" spans="2:18" x14ac:dyDescent="0.3">
      <c r="B42" s="9"/>
      <c r="I42" s="10"/>
    </row>
    <row r="43" spans="2:18" x14ac:dyDescent="0.3">
      <c r="B43" s="9"/>
      <c r="I43" s="10"/>
    </row>
    <row r="44" spans="2:18" x14ac:dyDescent="0.3">
      <c r="B44" s="9"/>
      <c r="I44" s="10"/>
    </row>
    <row r="45" spans="2:18" x14ac:dyDescent="0.3">
      <c r="B45" s="9"/>
      <c r="I45" s="10"/>
    </row>
    <row r="46" spans="2:18" x14ac:dyDescent="0.3">
      <c r="B46" s="9"/>
      <c r="I46" s="10"/>
    </row>
    <row r="47" spans="2:18" x14ac:dyDescent="0.3">
      <c r="B47" s="9"/>
      <c r="I47" s="10"/>
    </row>
    <row r="48" spans="2:18" x14ac:dyDescent="0.3">
      <c r="B48" s="9"/>
      <c r="I48" s="10"/>
    </row>
    <row r="49" spans="2:9" x14ac:dyDescent="0.3">
      <c r="B49" s="9"/>
      <c r="I49" s="10"/>
    </row>
    <row r="50" spans="2:9" x14ac:dyDescent="0.3">
      <c r="B50" s="11"/>
      <c r="C50" s="12"/>
      <c r="D50" s="12"/>
      <c r="E50" s="12"/>
      <c r="F50" s="12"/>
      <c r="G50" s="12"/>
      <c r="H50" s="12"/>
      <c r="I50" s="13"/>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30">
    <tabColor theme="7"/>
  </sheetPr>
  <dimension ref="A1:AM135"/>
  <sheetViews>
    <sheetView showGridLines="0" view="pageBreakPreview" zoomScaleNormal="55" zoomScaleSheetLayoutView="100" workbookViewId="0">
      <selection activeCell="R46" sqref="R46"/>
    </sheetView>
  </sheetViews>
  <sheetFormatPr defaultColWidth="9" defaultRowHeight="14" x14ac:dyDescent="0.3"/>
  <cols>
    <col min="1" max="9" width="4.58203125" style="2" customWidth="1"/>
    <col min="10" max="14" width="4.58203125" style="1" customWidth="1"/>
    <col min="15" max="15" width="4" style="1" customWidth="1"/>
    <col min="16" max="16" width="5.08203125" style="1" customWidth="1"/>
    <col min="17" max="17" width="4.58203125" style="1" customWidth="1"/>
    <col min="18" max="18" width="9" style="1"/>
    <col min="19" max="19" width="13.33203125" style="1" bestFit="1" customWidth="1"/>
    <col min="20" max="30" width="11.33203125" style="1" customWidth="1"/>
    <col min="31" max="31" width="9" style="1"/>
    <col min="32" max="32" width="12.5" style="1" bestFit="1" customWidth="1"/>
    <col min="33" max="33" width="9" style="1"/>
    <col min="34" max="34" width="15.08203125" style="1" bestFit="1" customWidth="1"/>
    <col min="35" max="35" width="21.5" style="1" customWidth="1"/>
    <col min="36" max="36" width="21" style="1" bestFit="1" customWidth="1"/>
    <col min="37" max="16384" width="9" style="1"/>
  </cols>
  <sheetData>
    <row r="1" spans="1:39" ht="14.25" customHeight="1" x14ac:dyDescent="0.3">
      <c r="A1" s="1078"/>
      <c r="B1" s="108"/>
      <c r="C1" s="109"/>
      <c r="D1" s="109"/>
      <c r="E1" s="109"/>
      <c r="F1" s="109"/>
      <c r="G1" s="109"/>
      <c r="H1" s="109"/>
      <c r="I1" s="109"/>
      <c r="J1" s="7"/>
      <c r="K1" s="7"/>
      <c r="L1" s="7"/>
      <c r="M1" s="7"/>
      <c r="N1" s="7"/>
      <c r="O1" s="8"/>
    </row>
    <row r="2" spans="1:39" ht="14.25" customHeight="1" x14ac:dyDescent="0.3">
      <c r="A2" s="1078"/>
      <c r="B2" s="110"/>
      <c r="C2" s="107"/>
      <c r="D2" s="107"/>
      <c r="E2" s="107"/>
      <c r="F2" s="107"/>
      <c r="G2" s="107"/>
      <c r="H2" s="107"/>
      <c r="I2" s="107"/>
      <c r="O2" s="10"/>
      <c r="S2" s="1" t="s">
        <v>56</v>
      </c>
    </row>
    <row r="3" spans="1:39" ht="14.25" customHeight="1" x14ac:dyDescent="0.3">
      <c r="A3" s="1078"/>
      <c r="B3" s="110"/>
      <c r="C3" s="107"/>
      <c r="D3" s="107"/>
      <c r="E3" s="107"/>
      <c r="F3" s="107"/>
      <c r="G3" s="107"/>
      <c r="H3" s="107"/>
      <c r="I3" s="107"/>
      <c r="O3" s="10"/>
      <c r="S3" s="1" t="s">
        <v>667</v>
      </c>
    </row>
    <row r="4" spans="1:39" ht="14.25" customHeight="1" x14ac:dyDescent="0.3">
      <c r="A4" s="1078"/>
      <c r="B4" s="110"/>
      <c r="C4" s="107"/>
      <c r="D4" s="107"/>
      <c r="E4" s="107"/>
      <c r="F4" s="107"/>
      <c r="G4" s="107"/>
      <c r="H4" s="107"/>
      <c r="I4" s="107"/>
      <c r="O4" s="10"/>
    </row>
    <row r="5" spans="1:39" ht="14.25" customHeight="1" x14ac:dyDescent="0.3">
      <c r="A5" s="1078"/>
      <c r="B5" s="110"/>
      <c r="C5" s="107"/>
      <c r="D5" s="107"/>
      <c r="E5" s="107"/>
      <c r="F5" s="107"/>
      <c r="G5" s="107"/>
      <c r="H5" s="107"/>
      <c r="I5" s="107"/>
      <c r="O5" s="10"/>
      <c r="S5" s="1" t="s">
        <v>345</v>
      </c>
    </row>
    <row r="6" spans="1:39" ht="14.25" customHeight="1" x14ac:dyDescent="0.3">
      <c r="A6" s="1078"/>
      <c r="B6" s="110"/>
      <c r="C6" s="107"/>
      <c r="D6" s="107"/>
      <c r="E6" s="107"/>
      <c r="F6" s="107"/>
      <c r="G6" s="107"/>
      <c r="H6" s="107"/>
      <c r="I6" s="107"/>
      <c r="O6" s="10"/>
      <c r="AE6"/>
      <c r="AF6"/>
      <c r="AG6"/>
      <c r="AH6"/>
      <c r="AI6"/>
      <c r="AJ6"/>
      <c r="AK6"/>
      <c r="AL6"/>
      <c r="AM6"/>
    </row>
    <row r="7" spans="1:39" ht="14.25" customHeight="1" x14ac:dyDescent="0.3">
      <c r="A7" s="1078"/>
      <c r="B7" s="110"/>
      <c r="C7" s="107"/>
      <c r="D7" s="107"/>
      <c r="E7" s="107"/>
      <c r="F7" s="107"/>
      <c r="G7" s="107"/>
      <c r="H7" s="107"/>
      <c r="I7" s="107"/>
      <c r="O7" s="10"/>
      <c r="T7" s="1">
        <f t="shared" ref="T7:AD7" si="0">IF(U7="",1,U7+1)</f>
        <v>11</v>
      </c>
      <c r="U7" s="1">
        <f t="shared" si="0"/>
        <v>10</v>
      </c>
      <c r="V7" s="1">
        <f t="shared" si="0"/>
        <v>9</v>
      </c>
      <c r="W7" s="1">
        <f t="shared" si="0"/>
        <v>8</v>
      </c>
      <c r="X7" s="1">
        <f t="shared" si="0"/>
        <v>7</v>
      </c>
      <c r="Y7" s="1">
        <f t="shared" si="0"/>
        <v>6</v>
      </c>
      <c r="Z7" s="1">
        <f t="shared" si="0"/>
        <v>5</v>
      </c>
      <c r="AA7" s="1">
        <f t="shared" si="0"/>
        <v>4</v>
      </c>
      <c r="AB7" s="1">
        <f t="shared" si="0"/>
        <v>3</v>
      </c>
      <c r="AC7" s="1">
        <f t="shared" si="0"/>
        <v>2</v>
      </c>
      <c r="AD7" s="1">
        <f t="shared" si="0"/>
        <v>1</v>
      </c>
      <c r="AE7"/>
      <c r="AF7"/>
      <c r="AG7"/>
      <c r="AH7"/>
      <c r="AI7"/>
      <c r="AJ7"/>
      <c r="AK7"/>
      <c r="AL7"/>
      <c r="AM7"/>
    </row>
    <row r="8" spans="1:39" ht="14.25" customHeight="1" x14ac:dyDescent="0.3">
      <c r="A8" s="1078"/>
      <c r="B8" s="110"/>
      <c r="C8" s="107"/>
      <c r="D8" s="107"/>
      <c r="E8" s="107"/>
      <c r="F8" s="107"/>
      <c r="G8" s="107"/>
      <c r="H8" s="107"/>
      <c r="I8" s="107"/>
      <c r="O8" s="10"/>
      <c r="S8" s="24" t="s">
        <v>60</v>
      </c>
      <c r="T8" s="242">
        <v>41275</v>
      </c>
      <c r="U8" s="242">
        <v>41640</v>
      </c>
      <c r="V8" s="242">
        <v>42005</v>
      </c>
      <c r="W8" s="242">
        <v>42370</v>
      </c>
      <c r="X8" s="242">
        <v>42736</v>
      </c>
      <c r="Y8" s="242" t="s">
        <v>600</v>
      </c>
      <c r="Z8" s="242">
        <v>43101</v>
      </c>
      <c r="AA8" s="242" t="s">
        <v>344</v>
      </c>
      <c r="AB8" s="242">
        <v>43831</v>
      </c>
      <c r="AC8" s="242">
        <v>44197</v>
      </c>
      <c r="AD8" s="242">
        <v>44562</v>
      </c>
      <c r="AE8"/>
      <c r="AF8"/>
      <c r="AG8"/>
      <c r="AH8"/>
      <c r="AI8"/>
      <c r="AJ8"/>
      <c r="AK8"/>
      <c r="AL8"/>
      <c r="AM8"/>
    </row>
    <row r="9" spans="1:39" ht="14.25" customHeight="1" x14ac:dyDescent="0.3">
      <c r="A9" s="1078"/>
      <c r="B9" s="110"/>
      <c r="C9" s="107"/>
      <c r="D9" s="107"/>
      <c r="E9" s="107"/>
      <c r="F9" s="107"/>
      <c r="G9" s="107"/>
      <c r="H9" s="107"/>
      <c r="I9" s="107"/>
      <c r="O9" s="10"/>
      <c r="S9" s="5" t="s">
        <v>318</v>
      </c>
      <c r="T9" s="1057">
        <v>2430234</v>
      </c>
      <c r="U9" s="1057">
        <v>2479459</v>
      </c>
      <c r="V9" s="1057">
        <v>2637637</v>
      </c>
      <c r="W9" s="1057">
        <v>2531200</v>
      </c>
      <c r="X9" s="1057">
        <v>2759685</v>
      </c>
      <c r="Y9" s="1058"/>
      <c r="Z9" s="1058"/>
      <c r="AA9" s="1058"/>
      <c r="AB9" s="1058"/>
      <c r="AC9" s="1059"/>
      <c r="AD9" s="1059"/>
      <c r="AE9"/>
    </row>
    <row r="10" spans="1:39" ht="14.25" customHeight="1" x14ac:dyDescent="0.3">
      <c r="A10" s="1078"/>
      <c r="B10" s="110"/>
      <c r="C10" s="107"/>
      <c r="D10" s="107"/>
      <c r="E10" s="107"/>
      <c r="F10" s="107"/>
      <c r="G10" s="107"/>
      <c r="H10" s="107"/>
      <c r="I10" s="107"/>
      <c r="O10" s="10"/>
      <c r="S10" s="47" t="s">
        <v>319</v>
      </c>
      <c r="T10" s="1060">
        <v>1963425</v>
      </c>
      <c r="U10" s="1060">
        <v>1965667</v>
      </c>
      <c r="V10" s="1060">
        <v>1960469</v>
      </c>
      <c r="W10" s="1060">
        <v>1340544</v>
      </c>
      <c r="X10" s="1060">
        <v>1761464</v>
      </c>
      <c r="Y10" s="411"/>
      <c r="Z10" s="411"/>
      <c r="AA10" s="411"/>
      <c r="AB10" s="411"/>
      <c r="AC10" s="1061"/>
      <c r="AD10" s="1061"/>
      <c r="AE10"/>
    </row>
    <row r="11" spans="1:39" ht="14.25" customHeight="1" x14ac:dyDescent="0.3">
      <c r="A11" s="1078"/>
      <c r="B11" s="110"/>
      <c r="C11" s="107"/>
      <c r="D11" s="107"/>
      <c r="E11" s="107"/>
      <c r="F11" s="107"/>
      <c r="G11" s="107"/>
      <c r="H11" s="107"/>
      <c r="I11" s="107"/>
      <c r="O11" s="10"/>
      <c r="S11" s="47" t="s">
        <v>320</v>
      </c>
      <c r="T11" s="1060">
        <v>543380</v>
      </c>
      <c r="U11" s="1060">
        <v>520592</v>
      </c>
      <c r="V11" s="1060">
        <v>539489</v>
      </c>
      <c r="W11" s="1060">
        <v>601690</v>
      </c>
      <c r="X11" s="1060">
        <v>513856</v>
      </c>
      <c r="Y11" s="411"/>
      <c r="Z11" s="411"/>
      <c r="AA11" s="411"/>
      <c r="AB11" s="411"/>
      <c r="AC11" s="1061"/>
      <c r="AD11" s="1061"/>
      <c r="AE11"/>
    </row>
    <row r="12" spans="1:39" ht="14.25" customHeight="1" x14ac:dyDescent="0.3">
      <c r="A12" s="1078"/>
      <c r="B12" s="110"/>
      <c r="C12" s="107"/>
      <c r="D12" s="107"/>
      <c r="E12" s="107"/>
      <c r="F12" s="107"/>
      <c r="G12" s="107"/>
      <c r="H12" s="107"/>
      <c r="I12" s="107"/>
      <c r="O12" s="10"/>
      <c r="S12" s="47" t="s">
        <v>321</v>
      </c>
      <c r="T12" s="1060">
        <v>288364</v>
      </c>
      <c r="U12" s="1060">
        <v>275387</v>
      </c>
      <c r="V12" s="1060">
        <v>284659</v>
      </c>
      <c r="W12" s="1060">
        <v>314091</v>
      </c>
      <c r="X12" s="1060">
        <v>306569</v>
      </c>
      <c r="Y12" s="411"/>
      <c r="Z12" s="411"/>
      <c r="AA12" s="411"/>
      <c r="AB12" s="411"/>
      <c r="AC12" s="1061"/>
      <c r="AD12" s="1061"/>
      <c r="AE12"/>
    </row>
    <row r="13" spans="1:39" ht="14.25" customHeight="1" x14ac:dyDescent="0.3">
      <c r="A13" s="1078"/>
      <c r="B13" s="110"/>
      <c r="C13" s="107"/>
      <c r="D13" s="107"/>
      <c r="E13" s="107"/>
      <c r="F13" s="107"/>
      <c r="G13" s="107"/>
      <c r="H13" s="107"/>
      <c r="I13" s="107"/>
      <c r="O13" s="10"/>
      <c r="S13" s="47" t="s">
        <v>322</v>
      </c>
      <c r="T13" s="1060">
        <v>362290</v>
      </c>
      <c r="U13" s="1060">
        <v>364771</v>
      </c>
      <c r="V13" s="1060">
        <v>390763</v>
      </c>
      <c r="W13" s="1060">
        <v>460302</v>
      </c>
      <c r="X13" s="1060">
        <v>392088</v>
      </c>
      <c r="Y13" s="411"/>
      <c r="Z13" s="411"/>
      <c r="AA13" s="411"/>
      <c r="AB13" s="411"/>
      <c r="AC13" s="1061"/>
      <c r="AD13" s="1061"/>
      <c r="AE13"/>
      <c r="AF13" s="101">
        <f>SUM(AA20:AA30)*1000</f>
        <v>7633470000</v>
      </c>
    </row>
    <row r="14" spans="1:39" ht="14.25" customHeight="1" x14ac:dyDescent="0.3">
      <c r="A14" s="1078"/>
      <c r="B14" s="110"/>
      <c r="C14" s="107"/>
      <c r="D14" s="107"/>
      <c r="E14" s="107"/>
      <c r="F14" s="107"/>
      <c r="G14" s="107"/>
      <c r="H14" s="107"/>
      <c r="I14" s="107"/>
      <c r="O14" s="10"/>
      <c r="S14" s="47" t="s">
        <v>323</v>
      </c>
      <c r="T14" s="1060">
        <v>475962</v>
      </c>
      <c r="U14" s="1060">
        <v>512397</v>
      </c>
      <c r="V14" s="1060">
        <v>561846</v>
      </c>
      <c r="W14" s="1060">
        <v>639806</v>
      </c>
      <c r="X14" s="1060">
        <v>629394</v>
      </c>
      <c r="Y14" s="411"/>
      <c r="Z14" s="411"/>
      <c r="AA14" s="411"/>
      <c r="AB14" s="411"/>
      <c r="AC14" s="1061"/>
      <c r="AD14" s="1061"/>
      <c r="AE14"/>
    </row>
    <row r="15" spans="1:39" ht="14.25" customHeight="1" x14ac:dyDescent="0.3">
      <c r="A15" s="1078"/>
      <c r="B15" s="110"/>
      <c r="C15" s="107"/>
      <c r="D15" s="107"/>
      <c r="E15" s="107"/>
      <c r="F15" s="107"/>
      <c r="G15" s="107"/>
      <c r="H15" s="107"/>
      <c r="I15" s="107"/>
      <c r="O15" s="10"/>
      <c r="S15" s="47" t="s">
        <v>324</v>
      </c>
      <c r="T15" s="1060">
        <v>219419</v>
      </c>
      <c r="U15" s="1060">
        <v>267837</v>
      </c>
      <c r="V15" s="1060">
        <v>273682</v>
      </c>
      <c r="W15" s="1060">
        <v>344412</v>
      </c>
      <c r="X15" s="1060">
        <v>308497</v>
      </c>
      <c r="Y15" s="411"/>
      <c r="Z15" s="411"/>
      <c r="AA15" s="411"/>
      <c r="AB15" s="411"/>
      <c r="AC15" s="1061"/>
      <c r="AD15" s="1061"/>
      <c r="AE15"/>
    </row>
    <row r="16" spans="1:39" ht="14.25" customHeight="1" x14ac:dyDescent="0.3">
      <c r="A16" s="1078"/>
      <c r="B16" s="110"/>
      <c r="C16" s="107"/>
      <c r="D16" s="107"/>
      <c r="E16" s="107"/>
      <c r="F16" s="107"/>
      <c r="G16" s="107"/>
      <c r="H16" s="107"/>
      <c r="I16" s="107"/>
      <c r="O16" s="10"/>
      <c r="S16" s="47" t="s">
        <v>325</v>
      </c>
      <c r="T16" s="1060">
        <v>253756</v>
      </c>
      <c r="U16" s="1060">
        <v>244133</v>
      </c>
      <c r="V16" s="1060">
        <v>247325</v>
      </c>
      <c r="W16" s="1060">
        <v>247927</v>
      </c>
      <c r="X16" s="1060">
        <v>250220</v>
      </c>
      <c r="Y16" s="411"/>
      <c r="Z16" s="411"/>
      <c r="AA16" s="411"/>
      <c r="AB16" s="411"/>
      <c r="AC16" s="1061"/>
      <c r="AD16" s="1061"/>
      <c r="AE16"/>
    </row>
    <row r="17" spans="1:36" ht="14.25" customHeight="1" x14ac:dyDescent="0.3">
      <c r="A17" s="1078"/>
      <c r="B17" s="110"/>
      <c r="C17" s="107"/>
      <c r="D17" s="107"/>
      <c r="E17" s="107"/>
      <c r="F17" s="107"/>
      <c r="G17" s="107"/>
      <c r="H17" s="107"/>
      <c r="I17" s="107"/>
      <c r="O17" s="10"/>
      <c r="S17" s="47" t="s">
        <v>326</v>
      </c>
      <c r="T17" s="1060">
        <v>143781</v>
      </c>
      <c r="U17" s="1060">
        <v>144100</v>
      </c>
      <c r="V17" s="1060">
        <v>140431</v>
      </c>
      <c r="W17" s="1060">
        <v>149296</v>
      </c>
      <c r="X17" s="1060">
        <v>153508</v>
      </c>
      <c r="Y17" s="411"/>
      <c r="Z17" s="411"/>
      <c r="AA17" s="411"/>
      <c r="AB17" s="411"/>
      <c r="AC17" s="1061"/>
      <c r="AD17" s="1061"/>
      <c r="AE17"/>
    </row>
    <row r="18" spans="1:36" ht="14.25" customHeight="1" x14ac:dyDescent="0.3">
      <c r="A18" s="1078"/>
      <c r="B18" s="110"/>
      <c r="C18" s="107"/>
      <c r="D18" s="107"/>
      <c r="E18" s="107"/>
      <c r="F18" s="107"/>
      <c r="G18" s="107"/>
      <c r="H18" s="107"/>
      <c r="I18" s="107"/>
      <c r="O18" s="10"/>
      <c r="S18" s="47" t="s">
        <v>327</v>
      </c>
      <c r="T18" s="1060">
        <v>80178</v>
      </c>
      <c r="U18" s="1060">
        <v>75524</v>
      </c>
      <c r="V18" s="1060">
        <v>82938</v>
      </c>
      <c r="W18" s="1060">
        <v>67904</v>
      </c>
      <c r="X18" s="1060">
        <v>86083</v>
      </c>
      <c r="Y18" s="411"/>
      <c r="Z18" s="411"/>
      <c r="AA18" s="411"/>
      <c r="AB18" s="411"/>
      <c r="AC18" s="1061"/>
      <c r="AD18" s="1061"/>
      <c r="AF18" s="253"/>
    </row>
    <row r="19" spans="1:36" ht="14.25" customHeight="1" x14ac:dyDescent="0.3">
      <c r="A19" s="1078"/>
      <c r="B19" s="110"/>
      <c r="C19" s="107"/>
      <c r="D19" s="107"/>
      <c r="E19" s="107"/>
      <c r="F19" s="107"/>
      <c r="G19" s="107"/>
      <c r="H19" s="107"/>
      <c r="I19" s="107"/>
      <c r="O19" s="10"/>
      <c r="S19" s="47" t="s">
        <v>328</v>
      </c>
      <c r="T19" s="1060">
        <v>77976</v>
      </c>
      <c r="U19" s="1060">
        <v>74370</v>
      </c>
      <c r="V19" s="1060">
        <v>82975</v>
      </c>
      <c r="W19" s="1060">
        <v>74360</v>
      </c>
      <c r="X19" s="1060">
        <v>80613</v>
      </c>
      <c r="Y19" s="411"/>
      <c r="Z19" s="411"/>
      <c r="AA19" s="411"/>
      <c r="AB19" s="411"/>
      <c r="AC19" s="1061"/>
      <c r="AD19" s="1061"/>
      <c r="AF19" s="253"/>
    </row>
    <row r="20" spans="1:36" ht="14.25" customHeight="1" x14ac:dyDescent="0.3">
      <c r="A20" s="1078"/>
      <c r="B20" s="110"/>
      <c r="C20" s="107"/>
      <c r="D20" s="107"/>
      <c r="E20" s="107"/>
      <c r="F20" s="107"/>
      <c r="G20" s="107"/>
      <c r="H20" s="107"/>
      <c r="I20" s="107"/>
      <c r="O20" s="10"/>
      <c r="S20" s="47" t="s">
        <v>318</v>
      </c>
      <c r="T20" s="411"/>
      <c r="U20" s="411"/>
      <c r="V20" s="411"/>
      <c r="W20" s="411"/>
      <c r="X20" s="411"/>
      <c r="Y20" s="1060">
        <v>3066628.4196398375</v>
      </c>
      <c r="Z20" s="1060">
        <v>3076364.023870673</v>
      </c>
      <c r="AA20" s="1060">
        <v>2989045</v>
      </c>
      <c r="AB20" s="1060">
        <v>1731771.4143968809</v>
      </c>
      <c r="AC20" s="1062">
        <f>'【本】2.地域別の延べ宿泊者数（ALL）_P14、15'!AH19</f>
        <v>1756864.9897050359</v>
      </c>
      <c r="AD20" s="1062">
        <f>'【本】2.地域別の延べ宿泊者数（ALL）_P14、15'!AH7</f>
        <v>2569427.6081612585</v>
      </c>
      <c r="AF20" s="253"/>
      <c r="AH20" s="1056">
        <v>2989044.9527744101</v>
      </c>
      <c r="AI20" s="1056">
        <v>2989045.0542333703</v>
      </c>
      <c r="AJ20" s="173">
        <f>AI20-AH20</f>
        <v>0.10145896021276712</v>
      </c>
    </row>
    <row r="21" spans="1:36" ht="14.25" customHeight="1" x14ac:dyDescent="0.3">
      <c r="A21" s="1078"/>
      <c r="B21" s="110"/>
      <c r="C21" s="107"/>
      <c r="D21" s="107"/>
      <c r="E21" s="107"/>
      <c r="F21" s="107"/>
      <c r="G21" s="107"/>
      <c r="H21" s="107"/>
      <c r="I21" s="107"/>
      <c r="O21" s="10"/>
      <c r="S21" s="47" t="s">
        <v>319</v>
      </c>
      <c r="T21" s="411"/>
      <c r="U21" s="411"/>
      <c r="V21" s="411"/>
      <c r="W21" s="411"/>
      <c r="X21" s="411"/>
      <c r="Y21" s="1060">
        <v>1734909.9445158227</v>
      </c>
      <c r="Z21" s="1060">
        <v>1849200.4832980961</v>
      </c>
      <c r="AA21" s="1060">
        <v>1629159</v>
      </c>
      <c r="AB21" s="1060">
        <v>884898.26452578604</v>
      </c>
      <c r="AC21" s="1062">
        <f>'【本】2.地域別の延べ宿泊者数（ALL）_P14、15'!AH20</f>
        <v>829321.23920433735</v>
      </c>
      <c r="AD21" s="1062">
        <f>'【本】2.地域別の延べ宿泊者数（ALL）_P14、15'!AH8</f>
        <v>1283404.6515938165</v>
      </c>
      <c r="AF21" s="253"/>
      <c r="AH21" s="1056">
        <v>1629158.2998110475</v>
      </c>
      <c r="AI21" s="1056">
        <v>1629159.0758513096</v>
      </c>
      <c r="AJ21" s="173">
        <f t="shared" ref="AJ21:AJ30" si="1">AI21-AH21</f>
        <v>0.77604026207700372</v>
      </c>
    </row>
    <row r="22" spans="1:36" ht="14.25" customHeight="1" x14ac:dyDescent="0.3">
      <c r="A22" s="1078"/>
      <c r="B22" s="110"/>
      <c r="C22" s="107"/>
      <c r="D22" s="107"/>
      <c r="E22" s="107"/>
      <c r="F22" s="107"/>
      <c r="G22" s="107"/>
      <c r="H22" s="107"/>
      <c r="I22" s="107"/>
      <c r="O22" s="10"/>
      <c r="S22" s="47" t="s">
        <v>320</v>
      </c>
      <c r="T22" s="411"/>
      <c r="U22" s="411"/>
      <c r="V22" s="411"/>
      <c r="W22" s="411"/>
      <c r="X22" s="411"/>
      <c r="Y22" s="1060">
        <v>515122.64869185392</v>
      </c>
      <c r="Z22" s="1060">
        <v>593756.37270676147</v>
      </c>
      <c r="AA22" s="1060">
        <v>589480</v>
      </c>
      <c r="AB22" s="1060">
        <v>483830.14803440694</v>
      </c>
      <c r="AC22" s="1062">
        <f>'【本】2.地域別の延べ宿泊者数（ALL）_P14、15'!AH21</f>
        <v>414292.34583488142</v>
      </c>
      <c r="AD22" s="1062">
        <f>'【本】2.地域別の延べ宿泊者数（ALL）_P14、15'!AH9</f>
        <v>561240.10987865692</v>
      </c>
      <c r="AF22" s="253"/>
      <c r="AH22" s="1056">
        <v>589480.51707988593</v>
      </c>
      <c r="AI22" s="1056">
        <v>589480.42949128023</v>
      </c>
      <c r="AJ22" s="173">
        <f t="shared" si="1"/>
        <v>-8.7588605703786016E-2</v>
      </c>
    </row>
    <row r="23" spans="1:36" ht="14.25" customHeight="1" x14ac:dyDescent="0.3">
      <c r="A23" s="1078"/>
      <c r="B23" s="110"/>
      <c r="C23" s="107"/>
      <c r="D23" s="107"/>
      <c r="E23" s="107"/>
      <c r="F23" s="107"/>
      <c r="G23" s="107"/>
      <c r="H23" s="107"/>
      <c r="I23" s="107"/>
      <c r="O23" s="10"/>
      <c r="S23" s="47" t="s">
        <v>321</v>
      </c>
      <c r="T23" s="411"/>
      <c r="U23" s="411"/>
      <c r="V23" s="411"/>
      <c r="W23" s="411"/>
      <c r="X23" s="411"/>
      <c r="Y23" s="1060">
        <v>251244.65967273124</v>
      </c>
      <c r="Z23" s="1060">
        <v>257781.63520054385</v>
      </c>
      <c r="AA23" s="1060">
        <v>244423</v>
      </c>
      <c r="AB23" s="1060">
        <v>159104.85705428061</v>
      </c>
      <c r="AC23" s="1062">
        <f>'【本】2.地域別の延べ宿泊者数（ALL）_P14、15'!AH22</f>
        <v>158590.36982402633</v>
      </c>
      <c r="AD23" s="1062">
        <f>'【本】2.地域別の延べ宿泊者数（ALL）_P14、15'!AH10</f>
        <v>208051.93725177305</v>
      </c>
      <c r="AF23" s="253"/>
      <c r="AH23" s="1056">
        <v>244423.40159500419</v>
      </c>
      <c r="AI23" s="1056">
        <v>244422.68855012802</v>
      </c>
      <c r="AJ23" s="173">
        <f t="shared" si="1"/>
        <v>-0.7130448761745356</v>
      </c>
    </row>
    <row r="24" spans="1:36" ht="14.25" customHeight="1" x14ac:dyDescent="0.3">
      <c r="A24" s="1078"/>
      <c r="B24" s="110"/>
      <c r="C24" s="107"/>
      <c r="D24" s="107"/>
      <c r="E24" s="107"/>
      <c r="F24" s="107"/>
      <c r="G24" s="107"/>
      <c r="H24" s="107"/>
      <c r="I24" s="107"/>
      <c r="O24" s="10"/>
      <c r="S24" s="47" t="s">
        <v>322</v>
      </c>
      <c r="T24" s="411"/>
      <c r="U24" s="411"/>
      <c r="V24" s="411"/>
      <c r="W24" s="411"/>
      <c r="X24" s="411"/>
      <c r="Y24" s="1060">
        <v>515484.01093420608</v>
      </c>
      <c r="Z24" s="1060">
        <v>500893.9366635753</v>
      </c>
      <c r="AA24" s="1060">
        <v>459939</v>
      </c>
      <c r="AB24" s="1060">
        <v>289637.3867993211</v>
      </c>
      <c r="AC24" s="1062">
        <f>'【本】2.地域別の延べ宿泊者数（ALL）_P14、15'!AH23</f>
        <v>254431.18727764933</v>
      </c>
      <c r="AD24" s="1062">
        <f>'【本】2.地域別の延べ宿泊者数（ALL）_P14、15'!AH11</f>
        <v>337013.64907008351</v>
      </c>
      <c r="AF24" s="253"/>
      <c r="AH24" s="1056">
        <v>459938.19730661012</v>
      </c>
      <c r="AI24" s="1056">
        <v>459938.60907062149</v>
      </c>
      <c r="AJ24" s="173">
        <f t="shared" si="1"/>
        <v>0.4117640113690868</v>
      </c>
    </row>
    <row r="25" spans="1:36" ht="14.25" customHeight="1" x14ac:dyDescent="0.3">
      <c r="A25" s="1078"/>
      <c r="B25" s="110"/>
      <c r="C25" s="107"/>
      <c r="D25" s="107"/>
      <c r="E25" s="107"/>
      <c r="F25" s="107"/>
      <c r="G25" s="107"/>
      <c r="H25" s="107"/>
      <c r="I25" s="107"/>
      <c r="O25" s="10"/>
      <c r="S25" s="47" t="s">
        <v>323</v>
      </c>
      <c r="T25" s="411"/>
      <c r="U25" s="411"/>
      <c r="V25" s="411"/>
      <c r="W25" s="411"/>
      <c r="X25" s="411"/>
      <c r="Y25" s="1060">
        <v>670489.38049650565</v>
      </c>
      <c r="Z25" s="1060">
        <v>713087.70949291752</v>
      </c>
      <c r="AA25" s="1060">
        <v>672891</v>
      </c>
      <c r="AB25" s="1060">
        <v>492972.77422921866</v>
      </c>
      <c r="AC25" s="1062">
        <f>'【本】2.地域別の延べ宿泊者数（ALL）_P14、15'!AH24</f>
        <v>446773.90066991939</v>
      </c>
      <c r="AD25" s="1062">
        <f>'【本】2.地域別の延べ宿泊者数（ALL）_P14、15'!AH12</f>
        <v>506390.12233155745</v>
      </c>
      <c r="AF25" s="253"/>
      <c r="AH25" s="1056">
        <v>672890.94113167073</v>
      </c>
      <c r="AI25" s="1056">
        <v>672891.24506327114</v>
      </c>
      <c r="AJ25" s="173">
        <f t="shared" si="1"/>
        <v>0.30393160041421652</v>
      </c>
    </row>
    <row r="26" spans="1:36" ht="14.25" customHeight="1" x14ac:dyDescent="0.3">
      <c r="A26" s="1078"/>
      <c r="B26" s="110"/>
      <c r="C26" s="107"/>
      <c r="D26" s="107"/>
      <c r="E26" s="107"/>
      <c r="F26" s="107"/>
      <c r="G26" s="107"/>
      <c r="H26" s="107"/>
      <c r="I26" s="107"/>
      <c r="O26" s="10"/>
      <c r="S26" s="47" t="s">
        <v>324</v>
      </c>
      <c r="T26" s="411"/>
      <c r="U26" s="411"/>
      <c r="V26" s="411"/>
      <c r="W26" s="411"/>
      <c r="X26" s="411"/>
      <c r="Y26" s="1060">
        <v>463003.23255380016</v>
      </c>
      <c r="Z26" s="1060">
        <v>401519.20890852937</v>
      </c>
      <c r="AA26" s="1060">
        <v>394516</v>
      </c>
      <c r="AB26" s="1060">
        <v>294088.38704985846</v>
      </c>
      <c r="AC26" s="1062">
        <f>'【本】2.地域別の延べ宿泊者数（ALL）_P14、15'!AH25</f>
        <v>400177.38834452629</v>
      </c>
      <c r="AD26" s="1062">
        <f>'【本】2.地域別の延べ宿泊者数（ALL）_P14、15'!AH13</f>
        <v>314857.13002334634</v>
      </c>
      <c r="AF26" s="253"/>
      <c r="AH26" s="1056">
        <v>394517.02864776738</v>
      </c>
      <c r="AI26" s="1056">
        <v>394515.8119142733</v>
      </c>
      <c r="AJ26" s="173">
        <f t="shared" si="1"/>
        <v>-1.2167334940750152</v>
      </c>
    </row>
    <row r="27" spans="1:36" ht="14.25" customHeight="1" x14ac:dyDescent="0.3">
      <c r="A27" s="1078"/>
      <c r="B27" s="110"/>
      <c r="C27" s="107"/>
      <c r="D27" s="107"/>
      <c r="E27" s="107"/>
      <c r="F27" s="107"/>
      <c r="G27" s="107"/>
      <c r="H27" s="107"/>
      <c r="I27" s="107"/>
      <c r="O27" s="10"/>
      <c r="S27" s="47" t="s">
        <v>325</v>
      </c>
      <c r="T27" s="411"/>
      <c r="U27" s="411"/>
      <c r="V27" s="411"/>
      <c r="W27" s="411"/>
      <c r="X27" s="411"/>
      <c r="Y27" s="1060">
        <v>336922.12926265149</v>
      </c>
      <c r="Z27" s="1060">
        <v>304900.02962595673</v>
      </c>
      <c r="AA27" s="1060">
        <v>300170</v>
      </c>
      <c r="AB27" s="1060">
        <v>160777.87468181353</v>
      </c>
      <c r="AC27" s="1062">
        <f>'【本】2.地域別の延べ宿泊者数（ALL）_P14、15'!AH26</f>
        <v>220630.63873871535</v>
      </c>
      <c r="AD27" s="1062">
        <f>'【本】2.地域別の延べ宿泊者数（ALL）_P14、15'!AH14</f>
        <v>213956.63765559319</v>
      </c>
      <c r="AF27" s="253"/>
      <c r="AH27" s="1056">
        <v>300170.11645105638</v>
      </c>
      <c r="AI27" s="1056">
        <v>300169.58580536232</v>
      </c>
      <c r="AJ27" s="173">
        <f t="shared" si="1"/>
        <v>-0.53064569405978546</v>
      </c>
    </row>
    <row r="28" spans="1:36" ht="14.25" customHeight="1" x14ac:dyDescent="0.3">
      <c r="A28" s="1078"/>
      <c r="B28" s="110"/>
      <c r="C28" s="107"/>
      <c r="D28" s="107"/>
      <c r="E28" s="107"/>
      <c r="F28" s="107"/>
      <c r="G28" s="107"/>
      <c r="H28" s="107"/>
      <c r="I28" s="107"/>
      <c r="O28" s="10"/>
      <c r="S28" s="47" t="s">
        <v>326</v>
      </c>
      <c r="T28" s="411"/>
      <c r="U28" s="411"/>
      <c r="V28" s="411"/>
      <c r="W28" s="411"/>
      <c r="X28" s="411"/>
      <c r="Y28" s="1060">
        <v>179351.12272500151</v>
      </c>
      <c r="Z28" s="1060">
        <v>170111.27965747149</v>
      </c>
      <c r="AA28" s="1060">
        <v>169421</v>
      </c>
      <c r="AB28" s="1060">
        <v>95229.171532241366</v>
      </c>
      <c r="AC28" s="1062">
        <f>'【本】2.地域別の延べ宿泊者数（ALL）_P14、15'!AH27</f>
        <v>126052.84679448891</v>
      </c>
      <c r="AD28" s="1062">
        <f>'【本】2.地域別の延べ宿泊者数（ALL）_P14、15'!AH15</f>
        <v>126782.23796837265</v>
      </c>
      <c r="AF28" s="253"/>
      <c r="AH28" s="1056">
        <v>169421.94869446417</v>
      </c>
      <c r="AI28" s="1056">
        <v>169421.38503915994</v>
      </c>
      <c r="AJ28" s="173">
        <f t="shared" si="1"/>
        <v>-0.56365530422772281</v>
      </c>
    </row>
    <row r="29" spans="1:36" ht="14.25" customHeight="1" x14ac:dyDescent="0.3">
      <c r="A29" s="1078"/>
      <c r="B29" s="110"/>
      <c r="C29" s="107"/>
      <c r="D29" s="107"/>
      <c r="E29" s="107"/>
      <c r="F29" s="107"/>
      <c r="G29" s="107"/>
      <c r="H29" s="107"/>
      <c r="I29" s="107"/>
      <c r="O29" s="10"/>
      <c r="S29" s="47" t="s">
        <v>327</v>
      </c>
      <c r="T29" s="411"/>
      <c r="U29" s="411"/>
      <c r="V29" s="411"/>
      <c r="W29" s="411"/>
      <c r="X29" s="411"/>
      <c r="Y29" s="1060">
        <v>82919.19306594407</v>
      </c>
      <c r="Z29" s="1060">
        <v>96260.698418467713</v>
      </c>
      <c r="AA29" s="1060">
        <v>100335</v>
      </c>
      <c r="AB29" s="1060">
        <v>84762.095905957452</v>
      </c>
      <c r="AC29" s="1062">
        <f>'【本】2.地域別の延べ宿泊者数（ALL）_P14、15'!AH28</f>
        <v>65983.549302599073</v>
      </c>
      <c r="AD29" s="1062">
        <f>'【本】2.地域別の延べ宿泊者数（ALL）_P14、15'!AH16</f>
        <v>84498.474975304314</v>
      </c>
      <c r="AF29" s="253"/>
      <c r="AH29" s="1056">
        <v>100334.91247346887</v>
      </c>
      <c r="AI29" s="1056">
        <v>100335.08926001529</v>
      </c>
      <c r="AJ29" s="173">
        <f t="shared" si="1"/>
        <v>0.17678654642077163</v>
      </c>
    </row>
    <row r="30" spans="1:36" ht="14.25" customHeight="1" x14ac:dyDescent="0.3">
      <c r="A30" s="1078"/>
      <c r="B30" s="110"/>
      <c r="C30" s="107"/>
      <c r="D30" s="107"/>
      <c r="E30" s="107"/>
      <c r="F30" s="107"/>
      <c r="G30" s="107"/>
      <c r="H30" s="107"/>
      <c r="I30" s="107"/>
      <c r="O30" s="10"/>
      <c r="S30" s="25" t="s">
        <v>328</v>
      </c>
      <c r="T30" s="412"/>
      <c r="U30" s="412"/>
      <c r="V30" s="412"/>
      <c r="W30" s="412"/>
      <c r="X30" s="412"/>
      <c r="Y30" s="1063">
        <v>82475.258441649203</v>
      </c>
      <c r="Z30" s="1063">
        <v>89294.622157007252</v>
      </c>
      <c r="AA30" s="1063">
        <v>84091</v>
      </c>
      <c r="AB30" s="1063">
        <v>54427.625790234568</v>
      </c>
      <c r="AC30" s="1064">
        <f>'【本】2.地域別の延べ宿泊者数（ALL）_P14、15'!AH29</f>
        <v>63831.54430382049</v>
      </c>
      <c r="AD30" s="1065">
        <f>'【本】2.地域別の延べ宿泊者数（ALL）_P14、15'!AH17</f>
        <v>95217.441090236243</v>
      </c>
      <c r="AH30" s="1056">
        <v>84091.684034613252</v>
      </c>
      <c r="AI30" s="1056">
        <v>84091.025721207625</v>
      </c>
      <c r="AJ30" s="173">
        <f t="shared" si="1"/>
        <v>-0.65831340562726837</v>
      </c>
    </row>
    <row r="31" spans="1:36" ht="14.25" customHeight="1" x14ac:dyDescent="0.3">
      <c r="A31" s="1078"/>
      <c r="B31" s="110"/>
      <c r="C31" s="107"/>
      <c r="D31" s="107"/>
      <c r="E31" s="107"/>
      <c r="F31" s="107"/>
      <c r="G31" s="107"/>
      <c r="H31" s="107"/>
      <c r="I31" s="107"/>
      <c r="O31" s="10"/>
      <c r="S31" s="25" t="s">
        <v>308</v>
      </c>
      <c r="T31" s="412">
        <f t="shared" ref="T31:AD31" si="2">SUM(T9:T30)</f>
        <v>6838765</v>
      </c>
      <c r="U31" s="412">
        <f t="shared" si="2"/>
        <v>6924237</v>
      </c>
      <c r="V31" s="412">
        <f t="shared" si="2"/>
        <v>7202214</v>
      </c>
      <c r="W31" s="412">
        <f t="shared" si="2"/>
        <v>6771532</v>
      </c>
      <c r="X31" s="412">
        <f t="shared" si="2"/>
        <v>7241977</v>
      </c>
      <c r="Y31" s="412">
        <f t="shared" si="2"/>
        <v>7898550.0000000037</v>
      </c>
      <c r="Z31" s="412">
        <f t="shared" si="2"/>
        <v>8053170</v>
      </c>
      <c r="AA31" s="412">
        <f t="shared" si="2"/>
        <v>7633470</v>
      </c>
      <c r="AB31" s="412">
        <f t="shared" si="2"/>
        <v>4731500</v>
      </c>
      <c r="AC31" s="1066">
        <f t="shared" si="2"/>
        <v>4736950</v>
      </c>
      <c r="AD31" s="1001">
        <f t="shared" si="2"/>
        <v>6300839.9999999991</v>
      </c>
      <c r="AF31" s="1">
        <f>AD31/AA31</f>
        <v>0.82542277627343774</v>
      </c>
    </row>
    <row r="32" spans="1:36" ht="14.25" customHeight="1" x14ac:dyDescent="0.3">
      <c r="A32" s="1078"/>
      <c r="B32" s="110"/>
      <c r="C32" s="107"/>
      <c r="D32" s="107"/>
      <c r="E32" s="107"/>
      <c r="F32" s="107"/>
      <c r="G32" s="107"/>
      <c r="H32" s="107"/>
      <c r="I32" s="107"/>
      <c r="O32" s="10"/>
      <c r="S32" s="38"/>
      <c r="T32" s="75">
        <f>T31</f>
        <v>6838765</v>
      </c>
      <c r="U32" s="75">
        <f t="shared" ref="U32:AD32" si="3">U31</f>
        <v>6924237</v>
      </c>
      <c r="V32" s="75">
        <f t="shared" si="3"/>
        <v>7202214</v>
      </c>
      <c r="W32" s="75">
        <f t="shared" si="3"/>
        <v>6771532</v>
      </c>
      <c r="X32" s="75">
        <f t="shared" si="3"/>
        <v>7241977</v>
      </c>
      <c r="Y32" s="75">
        <f t="shared" si="3"/>
        <v>7898550.0000000037</v>
      </c>
      <c r="Z32" s="75">
        <f t="shared" si="3"/>
        <v>8053170</v>
      </c>
      <c r="AA32" s="75">
        <f t="shared" si="3"/>
        <v>7633470</v>
      </c>
      <c r="AB32" s="75">
        <f t="shared" si="3"/>
        <v>4731500</v>
      </c>
      <c r="AC32" s="75">
        <f t="shared" si="3"/>
        <v>4736950</v>
      </c>
      <c r="AD32" s="75">
        <f t="shared" si="3"/>
        <v>6300839.9999999991</v>
      </c>
    </row>
    <row r="33" spans="1:30" ht="14.25" customHeight="1" x14ac:dyDescent="0.3">
      <c r="A33" s="1078"/>
      <c r="B33" s="110"/>
      <c r="C33" s="107"/>
      <c r="D33" s="107"/>
      <c r="E33" s="107"/>
      <c r="F33" s="107"/>
      <c r="G33" s="107"/>
      <c r="H33" s="107"/>
      <c r="I33" s="107"/>
      <c r="O33" s="10"/>
      <c r="T33" s="1">
        <f t="shared" ref="T33:AC33" si="4">IF(U33="",1,U33+1)</f>
        <v>11</v>
      </c>
      <c r="U33" s="1">
        <f t="shared" si="4"/>
        <v>10</v>
      </c>
      <c r="V33" s="1">
        <f t="shared" si="4"/>
        <v>9</v>
      </c>
      <c r="W33" s="1">
        <f t="shared" si="4"/>
        <v>8</v>
      </c>
      <c r="X33" s="1">
        <f t="shared" si="4"/>
        <v>7</v>
      </c>
      <c r="Y33" s="1">
        <f t="shared" si="4"/>
        <v>6</v>
      </c>
      <c r="Z33" s="1">
        <f t="shared" si="4"/>
        <v>5</v>
      </c>
      <c r="AA33" s="1">
        <f t="shared" si="4"/>
        <v>4</v>
      </c>
      <c r="AB33" s="1">
        <f t="shared" si="4"/>
        <v>3</v>
      </c>
      <c r="AC33" s="1">
        <f t="shared" si="4"/>
        <v>2</v>
      </c>
      <c r="AD33" s="1">
        <f>IF(AE33="",1,AE33+1)</f>
        <v>1</v>
      </c>
    </row>
    <row r="34" spans="1:30" ht="14.25" customHeight="1" x14ac:dyDescent="0.3">
      <c r="A34" s="1078"/>
      <c r="B34" s="110"/>
      <c r="C34" s="107"/>
      <c r="D34" s="107"/>
      <c r="E34" s="107"/>
      <c r="F34" s="107"/>
      <c r="G34" s="107"/>
      <c r="H34" s="107"/>
      <c r="I34" s="107"/>
      <c r="O34" s="10"/>
      <c r="S34" s="24" t="s">
        <v>60</v>
      </c>
      <c r="T34" s="268">
        <f t="shared" ref="T34:AC34" si="5">INDEX($T8:$AI8,MATCH(T$33,$T$7:$AI$7,0))</f>
        <v>41275</v>
      </c>
      <c r="U34" s="268">
        <f t="shared" si="5"/>
        <v>41640</v>
      </c>
      <c r="V34" s="268">
        <f t="shared" si="5"/>
        <v>42005</v>
      </c>
      <c r="W34" s="268">
        <f t="shared" si="5"/>
        <v>42370</v>
      </c>
      <c r="X34" s="268">
        <f t="shared" si="5"/>
        <v>42736</v>
      </c>
      <c r="Y34" s="268" t="str">
        <f t="shared" si="5"/>
        <v>[H29]</v>
      </c>
      <c r="Z34" s="268">
        <f t="shared" si="5"/>
        <v>43101</v>
      </c>
      <c r="AA34" s="268" t="str">
        <f t="shared" si="5"/>
        <v>H31・R1</v>
      </c>
      <c r="AB34" s="268">
        <f t="shared" si="5"/>
        <v>43831</v>
      </c>
      <c r="AC34" s="268">
        <f t="shared" si="5"/>
        <v>44197</v>
      </c>
      <c r="AD34" s="268">
        <f>INDEX($T8:$AI8,MATCH(AD$33,$T$7:$AI$7,0))</f>
        <v>44562</v>
      </c>
    </row>
    <row r="35" spans="1:30" ht="14.25" customHeight="1" x14ac:dyDescent="0.3">
      <c r="A35" s="1078"/>
      <c r="B35" s="110"/>
      <c r="C35" s="107"/>
      <c r="D35" s="107"/>
      <c r="E35" s="107"/>
      <c r="F35" s="107"/>
      <c r="G35" s="107"/>
      <c r="H35" s="107"/>
      <c r="I35" s="107"/>
      <c r="O35" s="10"/>
      <c r="S35" s="5" t="s">
        <v>318</v>
      </c>
      <c r="T35" s="748">
        <f t="shared" ref="T35:X45" si="6">IF(ISBLANK(INDEX($T9:$AI9,MATCH(T$33,$T$7:$AI$7,0))),"",INDEX($T9:$AI9,MATCH(T$33,$T$7:$AI$7,0)))</f>
        <v>2430234</v>
      </c>
      <c r="U35" s="748">
        <f t="shared" si="6"/>
        <v>2479459</v>
      </c>
      <c r="V35" s="748">
        <f t="shared" si="6"/>
        <v>2637637</v>
      </c>
      <c r="W35" s="748">
        <f t="shared" si="6"/>
        <v>2531200</v>
      </c>
      <c r="X35" s="748">
        <f t="shared" si="6"/>
        <v>2759685</v>
      </c>
      <c r="Y35" s="748"/>
      <c r="Z35" s="748"/>
      <c r="AA35" s="748"/>
      <c r="AB35" s="748"/>
      <c r="AC35" s="922"/>
      <c r="AD35" s="923"/>
    </row>
    <row r="36" spans="1:30" ht="14.25" customHeight="1" x14ac:dyDescent="0.3">
      <c r="A36" s="1078"/>
      <c r="B36" s="110"/>
      <c r="C36" s="107"/>
      <c r="D36" s="107"/>
      <c r="E36" s="107"/>
      <c r="F36" s="107"/>
      <c r="G36" s="107"/>
      <c r="H36" s="107"/>
      <c r="I36" s="107"/>
      <c r="O36" s="10"/>
      <c r="S36" s="47" t="s">
        <v>319</v>
      </c>
      <c r="T36" s="749">
        <f t="shared" si="6"/>
        <v>1963425</v>
      </c>
      <c r="U36" s="749">
        <f t="shared" si="6"/>
        <v>1965667</v>
      </c>
      <c r="V36" s="749">
        <f t="shared" si="6"/>
        <v>1960469</v>
      </c>
      <c r="W36" s="749">
        <f t="shared" si="6"/>
        <v>1340544</v>
      </c>
      <c r="X36" s="749">
        <f t="shared" si="6"/>
        <v>1761464</v>
      </c>
      <c r="Y36" s="749"/>
      <c r="Z36" s="749"/>
      <c r="AA36" s="749"/>
      <c r="AB36" s="749"/>
      <c r="AC36" s="817"/>
      <c r="AD36" s="814"/>
    </row>
    <row r="37" spans="1:30" ht="14.25" customHeight="1" x14ac:dyDescent="0.3">
      <c r="A37" s="1078"/>
      <c r="B37" s="110"/>
      <c r="C37" s="107"/>
      <c r="D37" s="107"/>
      <c r="E37" s="107"/>
      <c r="F37" s="107"/>
      <c r="G37" s="107"/>
      <c r="H37" s="107"/>
      <c r="I37" s="107"/>
      <c r="O37" s="10"/>
      <c r="S37" s="47" t="s">
        <v>320</v>
      </c>
      <c r="T37" s="749">
        <f t="shared" si="6"/>
        <v>543380</v>
      </c>
      <c r="U37" s="749">
        <f t="shared" si="6"/>
        <v>520592</v>
      </c>
      <c r="V37" s="749">
        <f t="shared" si="6"/>
        <v>539489</v>
      </c>
      <c r="W37" s="749">
        <f t="shared" si="6"/>
        <v>601690</v>
      </c>
      <c r="X37" s="749">
        <f t="shared" si="6"/>
        <v>513856</v>
      </c>
      <c r="Y37" s="749"/>
      <c r="Z37" s="749"/>
      <c r="AA37" s="749"/>
      <c r="AB37" s="749"/>
      <c r="AC37" s="817"/>
      <c r="AD37" s="814"/>
    </row>
    <row r="38" spans="1:30" ht="14.25" customHeight="1" x14ac:dyDescent="0.3">
      <c r="A38" s="1078"/>
      <c r="B38" s="110"/>
      <c r="C38" s="107"/>
      <c r="D38" s="107"/>
      <c r="E38" s="107"/>
      <c r="F38" s="107"/>
      <c r="G38" s="107"/>
      <c r="H38" s="107"/>
      <c r="I38" s="107"/>
      <c r="O38" s="10"/>
      <c r="S38" s="47" t="s">
        <v>321</v>
      </c>
      <c r="T38" s="749">
        <f t="shared" si="6"/>
        <v>288364</v>
      </c>
      <c r="U38" s="749">
        <f t="shared" si="6"/>
        <v>275387</v>
      </c>
      <c r="V38" s="749">
        <f t="shared" si="6"/>
        <v>284659</v>
      </c>
      <c r="W38" s="749">
        <f t="shared" si="6"/>
        <v>314091</v>
      </c>
      <c r="X38" s="749">
        <f t="shared" si="6"/>
        <v>306569</v>
      </c>
      <c r="Y38" s="749"/>
      <c r="Z38" s="749"/>
      <c r="AA38" s="749"/>
      <c r="AB38" s="749"/>
      <c r="AC38" s="817"/>
      <c r="AD38" s="814"/>
    </row>
    <row r="39" spans="1:30" ht="14.25" customHeight="1" x14ac:dyDescent="0.3">
      <c r="A39" s="1078"/>
      <c r="B39" s="110"/>
      <c r="C39" s="107"/>
      <c r="D39" s="107"/>
      <c r="E39" s="107"/>
      <c r="F39" s="107"/>
      <c r="G39" s="107"/>
      <c r="H39" s="107"/>
      <c r="I39" s="107"/>
      <c r="O39" s="10"/>
      <c r="S39" s="47" t="s">
        <v>322</v>
      </c>
      <c r="T39" s="749">
        <f t="shared" si="6"/>
        <v>362290</v>
      </c>
      <c r="U39" s="749">
        <f t="shared" si="6"/>
        <v>364771</v>
      </c>
      <c r="V39" s="749">
        <f t="shared" si="6"/>
        <v>390763</v>
      </c>
      <c r="W39" s="749">
        <f t="shared" si="6"/>
        <v>460302</v>
      </c>
      <c r="X39" s="749">
        <f t="shared" si="6"/>
        <v>392088</v>
      </c>
      <c r="Y39" s="749"/>
      <c r="Z39" s="749"/>
      <c r="AA39" s="749"/>
      <c r="AB39" s="749"/>
      <c r="AC39" s="817"/>
      <c r="AD39" s="814"/>
    </row>
    <row r="40" spans="1:30" ht="14.25" customHeight="1" x14ac:dyDescent="0.3">
      <c r="A40" s="1078"/>
      <c r="B40" s="110"/>
      <c r="C40" s="107"/>
      <c r="D40" s="107"/>
      <c r="E40" s="107"/>
      <c r="F40" s="107"/>
      <c r="G40" s="107"/>
      <c r="H40" s="107"/>
      <c r="I40" s="107"/>
      <c r="O40" s="10"/>
      <c r="S40" s="47" t="s">
        <v>323</v>
      </c>
      <c r="T40" s="749">
        <f t="shared" si="6"/>
        <v>475962</v>
      </c>
      <c r="U40" s="749">
        <f t="shared" si="6"/>
        <v>512397</v>
      </c>
      <c r="V40" s="749">
        <f t="shared" si="6"/>
        <v>561846</v>
      </c>
      <c r="W40" s="749">
        <f t="shared" si="6"/>
        <v>639806</v>
      </c>
      <c r="X40" s="749">
        <f t="shared" si="6"/>
        <v>629394</v>
      </c>
      <c r="Y40" s="749"/>
      <c r="Z40" s="749"/>
      <c r="AA40" s="749"/>
      <c r="AB40" s="749"/>
      <c r="AC40" s="817"/>
      <c r="AD40" s="814"/>
    </row>
    <row r="41" spans="1:30" ht="14.25" customHeight="1" x14ac:dyDescent="0.3">
      <c r="A41" s="1078"/>
      <c r="B41" s="110"/>
      <c r="C41" s="107"/>
      <c r="D41" s="107"/>
      <c r="E41" s="107"/>
      <c r="F41" s="107"/>
      <c r="G41" s="107"/>
      <c r="H41" s="107"/>
      <c r="I41" s="107"/>
      <c r="O41" s="10"/>
      <c r="S41" s="47" t="s">
        <v>324</v>
      </c>
      <c r="T41" s="749">
        <f t="shared" si="6"/>
        <v>219419</v>
      </c>
      <c r="U41" s="749">
        <f t="shared" si="6"/>
        <v>267837</v>
      </c>
      <c r="V41" s="749">
        <f t="shared" si="6"/>
        <v>273682</v>
      </c>
      <c r="W41" s="749">
        <f t="shared" si="6"/>
        <v>344412</v>
      </c>
      <c r="X41" s="749">
        <f t="shared" si="6"/>
        <v>308497</v>
      </c>
      <c r="Y41" s="749"/>
      <c r="Z41" s="749"/>
      <c r="AA41" s="749"/>
      <c r="AB41" s="749"/>
      <c r="AC41" s="817"/>
      <c r="AD41" s="814"/>
    </row>
    <row r="42" spans="1:30" ht="14.25" customHeight="1" x14ac:dyDescent="0.3">
      <c r="A42" s="1078"/>
      <c r="B42" s="110"/>
      <c r="C42" s="107"/>
      <c r="D42" s="107"/>
      <c r="E42" s="107"/>
      <c r="F42" s="107"/>
      <c r="G42" s="107"/>
      <c r="H42" s="107"/>
      <c r="I42" s="107"/>
      <c r="O42" s="10"/>
      <c r="S42" s="47" t="s">
        <v>325</v>
      </c>
      <c r="T42" s="749">
        <f t="shared" si="6"/>
        <v>253756</v>
      </c>
      <c r="U42" s="749">
        <f t="shared" si="6"/>
        <v>244133</v>
      </c>
      <c r="V42" s="749">
        <f t="shared" si="6"/>
        <v>247325</v>
      </c>
      <c r="W42" s="749">
        <f t="shared" si="6"/>
        <v>247927</v>
      </c>
      <c r="X42" s="749">
        <f t="shared" si="6"/>
        <v>250220</v>
      </c>
      <c r="Y42" s="749"/>
      <c r="Z42" s="749"/>
      <c r="AA42" s="749"/>
      <c r="AB42" s="749"/>
      <c r="AC42" s="817"/>
      <c r="AD42" s="814"/>
    </row>
    <row r="43" spans="1:30" ht="14.25" customHeight="1" x14ac:dyDescent="0.3">
      <c r="A43" s="1078"/>
      <c r="B43" s="110"/>
      <c r="C43" s="107"/>
      <c r="D43" s="107"/>
      <c r="E43" s="107"/>
      <c r="F43" s="107"/>
      <c r="G43" s="107"/>
      <c r="H43" s="107"/>
      <c r="I43" s="107"/>
      <c r="O43" s="10"/>
      <c r="S43" s="47" t="s">
        <v>326</v>
      </c>
      <c r="T43" s="749">
        <f t="shared" si="6"/>
        <v>143781</v>
      </c>
      <c r="U43" s="749">
        <f t="shared" si="6"/>
        <v>144100</v>
      </c>
      <c r="V43" s="749">
        <f t="shared" si="6"/>
        <v>140431</v>
      </c>
      <c r="W43" s="749">
        <f t="shared" si="6"/>
        <v>149296</v>
      </c>
      <c r="X43" s="749">
        <f t="shared" si="6"/>
        <v>153508</v>
      </c>
      <c r="Y43" s="749"/>
      <c r="Z43" s="749"/>
      <c r="AA43" s="749"/>
      <c r="AB43" s="749"/>
      <c r="AC43" s="817"/>
      <c r="AD43" s="814"/>
    </row>
    <row r="44" spans="1:30" ht="14.25" customHeight="1" x14ac:dyDescent="0.3">
      <c r="A44" s="1078"/>
      <c r="B44" s="110"/>
      <c r="C44" s="107"/>
      <c r="D44" s="107"/>
      <c r="E44" s="107"/>
      <c r="F44" s="107"/>
      <c r="G44" s="107"/>
      <c r="H44" s="107"/>
      <c r="I44" s="107"/>
      <c r="O44" s="10"/>
      <c r="S44" s="47" t="s">
        <v>327</v>
      </c>
      <c r="T44" s="749">
        <f t="shared" si="6"/>
        <v>80178</v>
      </c>
      <c r="U44" s="749">
        <f t="shared" si="6"/>
        <v>75524</v>
      </c>
      <c r="V44" s="749">
        <f t="shared" si="6"/>
        <v>82938</v>
      </c>
      <c r="W44" s="749">
        <f t="shared" si="6"/>
        <v>67904</v>
      </c>
      <c r="X44" s="749">
        <f t="shared" si="6"/>
        <v>86083</v>
      </c>
      <c r="Y44" s="749"/>
      <c r="Z44" s="749"/>
      <c r="AA44" s="749"/>
      <c r="AB44" s="749"/>
      <c r="AC44" s="817"/>
      <c r="AD44" s="814"/>
    </row>
    <row r="45" spans="1:30" ht="14.25" customHeight="1" x14ac:dyDescent="0.3">
      <c r="A45" s="1078"/>
      <c r="B45" s="110"/>
      <c r="C45" s="107"/>
      <c r="D45" s="107"/>
      <c r="E45" s="107"/>
      <c r="F45" s="107"/>
      <c r="G45" s="107"/>
      <c r="H45" s="107"/>
      <c r="I45" s="107"/>
      <c r="O45" s="10"/>
      <c r="S45" s="47" t="s">
        <v>328</v>
      </c>
      <c r="T45" s="749">
        <f t="shared" si="6"/>
        <v>77976</v>
      </c>
      <c r="U45" s="749">
        <f t="shared" si="6"/>
        <v>74370</v>
      </c>
      <c r="V45" s="749">
        <f t="shared" si="6"/>
        <v>82975</v>
      </c>
      <c r="W45" s="749">
        <f t="shared" si="6"/>
        <v>74360</v>
      </c>
      <c r="X45" s="749">
        <f t="shared" si="6"/>
        <v>80613</v>
      </c>
      <c r="Y45" s="749"/>
      <c r="Z45" s="749"/>
      <c r="AA45" s="749"/>
      <c r="AB45" s="749"/>
      <c r="AC45" s="817"/>
      <c r="AD45" s="814"/>
    </row>
    <row r="46" spans="1:30" ht="14.25" customHeight="1" x14ac:dyDescent="0.3">
      <c r="A46" s="1078"/>
      <c r="B46" s="110"/>
      <c r="C46" s="107"/>
      <c r="D46" s="107"/>
      <c r="E46" s="107"/>
      <c r="F46" s="107"/>
      <c r="G46" s="107"/>
      <c r="H46" s="107"/>
      <c r="I46" s="107"/>
      <c r="O46" s="10"/>
      <c r="S46" s="47" t="s">
        <v>318</v>
      </c>
      <c r="T46" s="749"/>
      <c r="U46" s="749"/>
      <c r="V46" s="749"/>
      <c r="W46" s="749"/>
      <c r="X46" s="749"/>
      <c r="Y46" s="749">
        <f t="shared" ref="Y46:AD56" si="7">IF(ISBLANK(INDEX($T20:$AI20,MATCH(Y$33,$T$7:$AI$7,0))),"",INDEX($T20:$AI20,MATCH(Y$33,$T$7:$AI$7,0)))</f>
        <v>3066628.4196398375</v>
      </c>
      <c r="Z46" s="749">
        <f t="shared" si="7"/>
        <v>3076364.023870673</v>
      </c>
      <c r="AA46" s="749">
        <f t="shared" si="7"/>
        <v>2989045</v>
      </c>
      <c r="AB46" s="749">
        <f t="shared" si="7"/>
        <v>1731771.4143968809</v>
      </c>
      <c r="AC46" s="749">
        <f t="shared" si="7"/>
        <v>1756864.9897050359</v>
      </c>
      <c r="AD46" s="750">
        <f t="shared" si="7"/>
        <v>2569427.6081612585</v>
      </c>
    </row>
    <row r="47" spans="1:30" ht="14.25" customHeight="1" x14ac:dyDescent="0.3">
      <c r="A47" s="1078"/>
      <c r="B47" s="110"/>
      <c r="C47" s="107"/>
      <c r="D47" s="107"/>
      <c r="E47" s="107"/>
      <c r="F47" s="107"/>
      <c r="G47" s="107"/>
      <c r="H47" s="107"/>
      <c r="I47" s="107"/>
      <c r="O47" s="10"/>
      <c r="S47" s="47" t="s">
        <v>319</v>
      </c>
      <c r="T47" s="749"/>
      <c r="U47" s="749"/>
      <c r="V47" s="749"/>
      <c r="W47" s="749"/>
      <c r="X47" s="749"/>
      <c r="Y47" s="749">
        <f t="shared" si="7"/>
        <v>1734909.9445158227</v>
      </c>
      <c r="Z47" s="749">
        <f t="shared" si="7"/>
        <v>1849200.4832980961</v>
      </c>
      <c r="AA47" s="749">
        <f t="shared" si="7"/>
        <v>1629159</v>
      </c>
      <c r="AB47" s="749">
        <f t="shared" si="7"/>
        <v>884898.26452578604</v>
      </c>
      <c r="AC47" s="749">
        <f t="shared" si="7"/>
        <v>829321.23920433735</v>
      </c>
      <c r="AD47" s="750">
        <f t="shared" si="7"/>
        <v>1283404.6515938165</v>
      </c>
    </row>
    <row r="48" spans="1:30" ht="14.25" customHeight="1" x14ac:dyDescent="0.3">
      <c r="A48" s="1078"/>
      <c r="B48" s="110"/>
      <c r="C48" s="107"/>
      <c r="D48" s="107"/>
      <c r="E48" s="107"/>
      <c r="F48" s="107"/>
      <c r="G48" s="107"/>
      <c r="H48" s="107"/>
      <c r="I48" s="107"/>
      <c r="O48" s="10"/>
      <c r="S48" s="47" t="s">
        <v>320</v>
      </c>
      <c r="T48" s="749"/>
      <c r="U48" s="749"/>
      <c r="V48" s="749"/>
      <c r="W48" s="749"/>
      <c r="X48" s="749"/>
      <c r="Y48" s="749">
        <f t="shared" si="7"/>
        <v>515122.64869185392</v>
      </c>
      <c r="Z48" s="749">
        <f t="shared" si="7"/>
        <v>593756.37270676147</v>
      </c>
      <c r="AA48" s="749">
        <f t="shared" si="7"/>
        <v>589480</v>
      </c>
      <c r="AB48" s="749">
        <f t="shared" si="7"/>
        <v>483830.14803440694</v>
      </c>
      <c r="AC48" s="749">
        <f t="shared" si="7"/>
        <v>414292.34583488142</v>
      </c>
      <c r="AD48" s="750">
        <f t="shared" si="7"/>
        <v>561240.10987865692</v>
      </c>
    </row>
    <row r="49" spans="1:30" ht="14.25" customHeight="1" x14ac:dyDescent="0.3">
      <c r="A49" s="1078"/>
      <c r="B49" s="110"/>
      <c r="C49" s="107"/>
      <c r="D49" s="107"/>
      <c r="E49" s="107"/>
      <c r="F49" s="107"/>
      <c r="G49" s="107"/>
      <c r="H49" s="107"/>
      <c r="I49" s="107"/>
      <c r="O49" s="10"/>
      <c r="S49" s="47" t="s">
        <v>321</v>
      </c>
      <c r="T49" s="749"/>
      <c r="U49" s="749"/>
      <c r="V49" s="749"/>
      <c r="W49" s="749"/>
      <c r="X49" s="749"/>
      <c r="Y49" s="749">
        <f t="shared" si="7"/>
        <v>251244.65967273124</v>
      </c>
      <c r="Z49" s="749">
        <f t="shared" si="7"/>
        <v>257781.63520054385</v>
      </c>
      <c r="AA49" s="749">
        <f t="shared" si="7"/>
        <v>244423</v>
      </c>
      <c r="AB49" s="749">
        <f t="shared" si="7"/>
        <v>159104.85705428061</v>
      </c>
      <c r="AC49" s="749">
        <f t="shared" si="7"/>
        <v>158590.36982402633</v>
      </c>
      <c r="AD49" s="750">
        <f t="shared" si="7"/>
        <v>208051.93725177305</v>
      </c>
    </row>
    <row r="50" spans="1:30" ht="14.25" customHeight="1" x14ac:dyDescent="0.3">
      <c r="A50" s="1078"/>
      <c r="B50" s="110"/>
      <c r="C50" s="107"/>
      <c r="D50" s="107"/>
      <c r="E50" s="107"/>
      <c r="F50" s="107"/>
      <c r="G50" s="107"/>
      <c r="H50" s="107"/>
      <c r="I50" s="107"/>
      <c r="O50" s="10"/>
      <c r="S50" s="47" t="s">
        <v>322</v>
      </c>
      <c r="T50" s="749"/>
      <c r="U50" s="749"/>
      <c r="V50" s="749"/>
      <c r="W50" s="749"/>
      <c r="X50" s="749"/>
      <c r="Y50" s="749">
        <f t="shared" si="7"/>
        <v>515484.01093420608</v>
      </c>
      <c r="Z50" s="749">
        <f t="shared" si="7"/>
        <v>500893.9366635753</v>
      </c>
      <c r="AA50" s="749">
        <f t="shared" si="7"/>
        <v>459939</v>
      </c>
      <c r="AB50" s="749">
        <f t="shared" si="7"/>
        <v>289637.3867993211</v>
      </c>
      <c r="AC50" s="749">
        <f t="shared" si="7"/>
        <v>254431.18727764933</v>
      </c>
      <c r="AD50" s="750">
        <f t="shared" si="7"/>
        <v>337013.64907008351</v>
      </c>
    </row>
    <row r="51" spans="1:30" ht="14.25" customHeight="1" x14ac:dyDescent="0.3">
      <c r="A51" s="1078"/>
      <c r="B51" s="111"/>
      <c r="C51" s="112"/>
      <c r="D51" s="112"/>
      <c r="E51" s="112"/>
      <c r="F51" s="112"/>
      <c r="G51" s="112"/>
      <c r="H51" s="112"/>
      <c r="I51" s="112"/>
      <c r="J51" s="12"/>
      <c r="K51" s="12"/>
      <c r="L51" s="12"/>
      <c r="M51" s="12"/>
      <c r="N51" s="12"/>
      <c r="O51" s="13"/>
      <c r="S51" s="47" t="s">
        <v>323</v>
      </c>
      <c r="T51" s="749"/>
      <c r="U51" s="749"/>
      <c r="V51" s="749"/>
      <c r="W51" s="749"/>
      <c r="X51" s="749"/>
      <c r="Y51" s="749">
        <f t="shared" si="7"/>
        <v>670489.38049650565</v>
      </c>
      <c r="Z51" s="749">
        <f t="shared" si="7"/>
        <v>713087.70949291752</v>
      </c>
      <c r="AA51" s="749">
        <f t="shared" si="7"/>
        <v>672891</v>
      </c>
      <c r="AB51" s="749">
        <f t="shared" si="7"/>
        <v>492972.77422921866</v>
      </c>
      <c r="AC51" s="749">
        <f t="shared" si="7"/>
        <v>446773.90066991939</v>
      </c>
      <c r="AD51" s="750">
        <f t="shared" si="7"/>
        <v>506390.12233155745</v>
      </c>
    </row>
    <row r="52" spans="1:30" x14ac:dyDescent="0.3">
      <c r="S52" s="47" t="s">
        <v>324</v>
      </c>
      <c r="T52" s="749"/>
      <c r="U52" s="749"/>
      <c r="V52" s="749"/>
      <c r="W52" s="749"/>
      <c r="X52" s="749"/>
      <c r="Y52" s="749">
        <f t="shared" si="7"/>
        <v>463003.23255380016</v>
      </c>
      <c r="Z52" s="749">
        <f t="shared" si="7"/>
        <v>401519.20890852937</v>
      </c>
      <c r="AA52" s="749">
        <f t="shared" si="7"/>
        <v>394516</v>
      </c>
      <c r="AB52" s="749">
        <f t="shared" si="7"/>
        <v>294088.38704985846</v>
      </c>
      <c r="AC52" s="749">
        <f t="shared" si="7"/>
        <v>400177.38834452629</v>
      </c>
      <c r="AD52" s="750">
        <f t="shared" si="7"/>
        <v>314857.13002334634</v>
      </c>
    </row>
    <row r="53" spans="1:30" x14ac:dyDescent="0.3">
      <c r="S53" s="47" t="s">
        <v>325</v>
      </c>
      <c r="T53" s="749"/>
      <c r="U53" s="749"/>
      <c r="V53" s="749"/>
      <c r="W53" s="749"/>
      <c r="X53" s="749"/>
      <c r="Y53" s="749">
        <f t="shared" si="7"/>
        <v>336922.12926265149</v>
      </c>
      <c r="Z53" s="749">
        <f t="shared" si="7"/>
        <v>304900.02962595673</v>
      </c>
      <c r="AA53" s="749">
        <f t="shared" si="7"/>
        <v>300170</v>
      </c>
      <c r="AB53" s="749">
        <f t="shared" si="7"/>
        <v>160777.87468181353</v>
      </c>
      <c r="AC53" s="749">
        <f t="shared" si="7"/>
        <v>220630.63873871535</v>
      </c>
      <c r="AD53" s="750">
        <f t="shared" si="7"/>
        <v>213956.63765559319</v>
      </c>
    </row>
    <row r="54" spans="1:30" x14ac:dyDescent="0.3">
      <c r="S54" s="47" t="s">
        <v>326</v>
      </c>
      <c r="T54" s="749"/>
      <c r="U54" s="749"/>
      <c r="V54" s="749"/>
      <c r="W54" s="749"/>
      <c r="X54" s="749"/>
      <c r="Y54" s="749">
        <f t="shared" si="7"/>
        <v>179351.12272500151</v>
      </c>
      <c r="Z54" s="749">
        <f t="shared" si="7"/>
        <v>170111.27965747149</v>
      </c>
      <c r="AA54" s="749">
        <f t="shared" si="7"/>
        <v>169421</v>
      </c>
      <c r="AB54" s="749">
        <f t="shared" si="7"/>
        <v>95229.171532241366</v>
      </c>
      <c r="AC54" s="749">
        <f t="shared" si="7"/>
        <v>126052.84679448891</v>
      </c>
      <c r="AD54" s="750">
        <f t="shared" si="7"/>
        <v>126782.23796837265</v>
      </c>
    </row>
    <row r="55" spans="1:30" x14ac:dyDescent="0.3">
      <c r="S55" s="47" t="s">
        <v>327</v>
      </c>
      <c r="T55" s="749"/>
      <c r="U55" s="749"/>
      <c r="V55" s="749"/>
      <c r="W55" s="749"/>
      <c r="X55" s="749"/>
      <c r="Y55" s="749">
        <f t="shared" si="7"/>
        <v>82919.19306594407</v>
      </c>
      <c r="Z55" s="749">
        <f t="shared" si="7"/>
        <v>96260.698418467713</v>
      </c>
      <c r="AA55" s="749">
        <f t="shared" si="7"/>
        <v>100335</v>
      </c>
      <c r="AB55" s="749">
        <f t="shared" si="7"/>
        <v>84762.095905957452</v>
      </c>
      <c r="AC55" s="749">
        <f t="shared" si="7"/>
        <v>65983.549302599073</v>
      </c>
      <c r="AD55" s="750">
        <f t="shared" si="7"/>
        <v>84498.474975304314</v>
      </c>
    </row>
    <row r="56" spans="1:30" x14ac:dyDescent="0.3">
      <c r="S56" s="25" t="s">
        <v>328</v>
      </c>
      <c r="T56" s="751"/>
      <c r="U56" s="751"/>
      <c r="V56" s="751"/>
      <c r="W56" s="751"/>
      <c r="X56" s="751"/>
      <c r="Y56" s="751">
        <f t="shared" si="7"/>
        <v>82475.258441649203</v>
      </c>
      <c r="Z56" s="751">
        <f t="shared" si="7"/>
        <v>89294.622157007252</v>
      </c>
      <c r="AA56" s="751">
        <f t="shared" si="7"/>
        <v>84091</v>
      </c>
      <c r="AB56" s="751">
        <f t="shared" si="7"/>
        <v>54427.625790234568</v>
      </c>
      <c r="AC56" s="751">
        <f t="shared" si="7"/>
        <v>63831.54430382049</v>
      </c>
      <c r="AD56" s="752">
        <f t="shared" si="7"/>
        <v>95217.441090236243</v>
      </c>
    </row>
    <row r="57" spans="1:30" x14ac:dyDescent="0.3">
      <c r="S57" s="25" t="s">
        <v>308</v>
      </c>
      <c r="T57" s="169">
        <v>6838765</v>
      </c>
      <c r="U57" s="169">
        <v>6924237</v>
      </c>
      <c r="V57" s="169">
        <v>7202214</v>
      </c>
      <c r="W57" s="169">
        <v>6771532</v>
      </c>
      <c r="X57" s="169">
        <v>7241977</v>
      </c>
      <c r="Y57" s="169">
        <v>7898550.0000000037</v>
      </c>
      <c r="Z57" s="169">
        <v>8053170</v>
      </c>
      <c r="AA57" s="169">
        <v>7633471.9999999991</v>
      </c>
      <c r="AB57" s="169">
        <v>4731500</v>
      </c>
      <c r="AC57" s="169">
        <v>4736950</v>
      </c>
      <c r="AD57" s="269">
        <v>6300839.9999999991</v>
      </c>
    </row>
    <row r="58" spans="1:30" x14ac:dyDescent="0.3">
      <c r="S58" s="38" t="s">
        <v>346</v>
      </c>
      <c r="T58" s="101">
        <f t="shared" ref="T58:Y58" si="8">SUM(T35:T45)</f>
        <v>6838765</v>
      </c>
      <c r="U58" s="101">
        <f t="shared" si="8"/>
        <v>6924237</v>
      </c>
      <c r="V58" s="101">
        <f t="shared" si="8"/>
        <v>7202214</v>
      </c>
      <c r="W58" s="101">
        <f t="shared" si="8"/>
        <v>6771532</v>
      </c>
      <c r="X58" s="101">
        <f t="shared" si="8"/>
        <v>7241977</v>
      </c>
      <c r="Y58" s="101">
        <f t="shared" si="8"/>
        <v>0</v>
      </c>
      <c r="Z58" s="101">
        <f>SUM(Z46:Z56)</f>
        <v>8053170</v>
      </c>
      <c r="AA58" s="101">
        <f>SUM(AA46:AA56)</f>
        <v>7633470</v>
      </c>
      <c r="AB58" s="101">
        <f>SUM(AB46:AB56)</f>
        <v>4731500</v>
      </c>
      <c r="AC58" s="101">
        <f>SUM(AC46:AC56)</f>
        <v>4736950</v>
      </c>
      <c r="AD58" s="101">
        <f>SUM(AD46:AD56)</f>
        <v>6300839.9999999991</v>
      </c>
    </row>
    <row r="96" spans="21:36" x14ac:dyDescent="0.3">
      <c r="U96" s="754"/>
      <c r="V96" s="754"/>
      <c r="W96" s="754"/>
      <c r="X96" s="754"/>
      <c r="Y96" s="754"/>
      <c r="Z96" s="754"/>
      <c r="AA96" s="754"/>
      <c r="AB96" s="754"/>
      <c r="AC96" s="754"/>
      <c r="AD96" s="754"/>
      <c r="AE96" s="754"/>
      <c r="AF96" s="754"/>
      <c r="AG96" s="754"/>
      <c r="AH96" s="754"/>
      <c r="AI96" s="754"/>
      <c r="AJ96" s="754"/>
    </row>
    <row r="97" spans="21:36" x14ac:dyDescent="0.3">
      <c r="U97" s="754"/>
      <c r="V97" s="754"/>
      <c r="W97" s="754"/>
      <c r="X97" s="754"/>
      <c r="Y97" s="754"/>
      <c r="Z97" s="754"/>
      <c r="AA97" s="754"/>
      <c r="AB97" s="754"/>
      <c r="AC97" s="754"/>
      <c r="AD97" s="754"/>
      <c r="AE97" s="754"/>
      <c r="AF97" s="754"/>
      <c r="AG97" s="754"/>
      <c r="AH97" s="754"/>
      <c r="AI97" s="754"/>
      <c r="AJ97" s="754"/>
    </row>
    <row r="98" spans="21:36" x14ac:dyDescent="0.3">
      <c r="U98" s="754"/>
      <c r="V98" s="754"/>
      <c r="W98" s="754"/>
      <c r="X98" s="754"/>
      <c r="Y98" s="754"/>
      <c r="Z98" s="754"/>
      <c r="AA98" s="754"/>
      <c r="AB98" s="754"/>
      <c r="AC98" s="754"/>
      <c r="AD98" s="754"/>
      <c r="AE98" s="754"/>
      <c r="AF98" s="754"/>
      <c r="AG98" s="754"/>
      <c r="AH98" s="754"/>
      <c r="AI98" s="754"/>
      <c r="AJ98" s="754"/>
    </row>
    <row r="99" spans="21:36" x14ac:dyDescent="0.3">
      <c r="U99" s="754"/>
      <c r="V99" s="754"/>
      <c r="W99" s="754"/>
      <c r="X99" s="754"/>
      <c r="Y99" s="754"/>
      <c r="Z99" s="754"/>
      <c r="AA99" s="754"/>
      <c r="AB99" s="754"/>
      <c r="AC99" s="754"/>
      <c r="AD99" s="754"/>
      <c r="AE99" s="754"/>
      <c r="AF99" s="754"/>
      <c r="AG99" s="754"/>
      <c r="AH99" s="754"/>
      <c r="AI99" s="754"/>
      <c r="AJ99" s="754"/>
    </row>
    <row r="100" spans="21:36" x14ac:dyDescent="0.3">
      <c r="U100" s="754"/>
      <c r="V100" s="754"/>
      <c r="W100" s="754"/>
      <c r="X100" s="754"/>
      <c r="Y100" s="754"/>
      <c r="Z100" s="754"/>
      <c r="AA100" s="754"/>
      <c r="AB100" s="754"/>
      <c r="AC100" s="754"/>
      <c r="AD100" s="754"/>
      <c r="AE100" s="754"/>
      <c r="AF100" s="754"/>
      <c r="AG100" s="754"/>
      <c r="AH100" s="754"/>
      <c r="AI100" s="754"/>
      <c r="AJ100" s="754"/>
    </row>
    <row r="101" spans="21:36" x14ac:dyDescent="0.3">
      <c r="U101" s="754"/>
      <c r="V101" s="754"/>
      <c r="W101" s="754"/>
      <c r="X101" s="754"/>
      <c r="Y101" s="754"/>
      <c r="Z101" s="754"/>
      <c r="AA101" s="754"/>
      <c r="AB101" s="754"/>
      <c r="AC101" s="754"/>
      <c r="AD101" s="754"/>
      <c r="AE101" s="754"/>
      <c r="AF101" s="754"/>
      <c r="AG101" s="754"/>
      <c r="AH101" s="754"/>
      <c r="AI101" s="754"/>
      <c r="AJ101" s="754"/>
    </row>
    <row r="102" spans="21:36" x14ac:dyDescent="0.3">
      <c r="U102" s="754"/>
      <c r="V102" s="754"/>
      <c r="W102" s="754"/>
      <c r="X102" s="754"/>
      <c r="Y102" s="754"/>
      <c r="Z102" s="754"/>
      <c r="AA102" s="754"/>
      <c r="AB102" s="754"/>
      <c r="AC102" s="754"/>
      <c r="AD102" s="754"/>
      <c r="AE102" s="754"/>
      <c r="AF102" s="754"/>
      <c r="AG102" s="754"/>
      <c r="AH102" s="754"/>
      <c r="AI102" s="754"/>
      <c r="AJ102" s="754"/>
    </row>
    <row r="103" spans="21:36" x14ac:dyDescent="0.3">
      <c r="U103" s="754"/>
      <c r="V103" s="754"/>
      <c r="W103" s="754"/>
      <c r="X103" s="754"/>
      <c r="Y103" s="754"/>
      <c r="Z103" s="754"/>
      <c r="AA103" s="754"/>
      <c r="AB103" s="754"/>
      <c r="AC103" s="754"/>
      <c r="AD103" s="754"/>
      <c r="AE103" s="754"/>
      <c r="AF103" s="754"/>
      <c r="AG103" s="754"/>
      <c r="AH103" s="754"/>
      <c r="AI103" s="754"/>
      <c r="AJ103" s="754"/>
    </row>
    <row r="104" spans="21:36" x14ac:dyDescent="0.3">
      <c r="U104" s="754"/>
      <c r="V104" s="754"/>
      <c r="W104" s="754"/>
      <c r="X104" s="754"/>
      <c r="Y104" s="754"/>
      <c r="Z104" s="754"/>
      <c r="AA104" s="754"/>
      <c r="AB104" s="754"/>
      <c r="AC104" s="754"/>
      <c r="AD104" s="754"/>
      <c r="AE104" s="754"/>
      <c r="AF104" s="754"/>
      <c r="AG104" s="754"/>
      <c r="AH104" s="754"/>
      <c r="AI104" s="754"/>
      <c r="AJ104" s="754"/>
    </row>
    <row r="105" spans="21:36" x14ac:dyDescent="0.3">
      <c r="U105" s="754"/>
      <c r="V105" s="754"/>
      <c r="W105" s="754"/>
      <c r="X105" s="754"/>
      <c r="Y105" s="754"/>
      <c r="Z105" s="754"/>
      <c r="AA105" s="754"/>
      <c r="AB105" s="754"/>
      <c r="AC105" s="754"/>
      <c r="AD105" s="754"/>
      <c r="AE105" s="754"/>
      <c r="AF105" s="754"/>
      <c r="AG105" s="754"/>
      <c r="AH105" s="754"/>
      <c r="AI105" s="754"/>
      <c r="AJ105" s="754"/>
    </row>
    <row r="106" spans="21:36" x14ac:dyDescent="0.3">
      <c r="U106" s="754"/>
      <c r="V106" s="754"/>
      <c r="W106" s="754"/>
      <c r="X106" s="754"/>
      <c r="Y106" s="754"/>
      <c r="Z106" s="754"/>
      <c r="AA106" s="754"/>
      <c r="AB106" s="754"/>
      <c r="AC106" s="754"/>
      <c r="AD106" s="754"/>
      <c r="AE106" s="754"/>
      <c r="AF106" s="754"/>
      <c r="AG106" s="754"/>
      <c r="AH106" s="754"/>
      <c r="AI106" s="754"/>
      <c r="AJ106" s="754"/>
    </row>
    <row r="107" spans="21:36" x14ac:dyDescent="0.3">
      <c r="U107" s="754"/>
      <c r="V107" s="754"/>
      <c r="W107" s="754"/>
      <c r="X107" s="754"/>
      <c r="Y107" s="754"/>
      <c r="Z107" s="754"/>
      <c r="AA107" s="754"/>
      <c r="AB107" s="754"/>
      <c r="AC107" s="754"/>
      <c r="AD107" s="754"/>
      <c r="AE107" s="754"/>
      <c r="AF107" s="754"/>
      <c r="AG107" s="754"/>
      <c r="AH107" s="754"/>
      <c r="AI107" s="754"/>
      <c r="AJ107" s="754"/>
    </row>
    <row r="108" spans="21:36" x14ac:dyDescent="0.3">
      <c r="U108" s="754"/>
      <c r="V108" s="754"/>
      <c r="W108" s="754"/>
      <c r="X108" s="754"/>
      <c r="Y108" s="754"/>
      <c r="Z108" s="754"/>
      <c r="AA108" s="754"/>
      <c r="AB108" s="754"/>
      <c r="AC108" s="754"/>
      <c r="AD108" s="754"/>
      <c r="AE108" s="754"/>
      <c r="AF108" s="754"/>
      <c r="AG108" s="754"/>
      <c r="AH108" s="754"/>
      <c r="AI108" s="754"/>
      <c r="AJ108" s="754"/>
    </row>
    <row r="109" spans="21:36" x14ac:dyDescent="0.3">
      <c r="U109" s="754"/>
      <c r="V109" s="754"/>
      <c r="W109" s="754"/>
      <c r="X109" s="754"/>
      <c r="Y109" s="754"/>
      <c r="Z109" s="754"/>
      <c r="AA109" s="754"/>
      <c r="AB109" s="754"/>
      <c r="AC109" s="754"/>
      <c r="AD109" s="754"/>
      <c r="AE109" s="754"/>
      <c r="AF109" s="754"/>
      <c r="AG109" s="754"/>
      <c r="AH109" s="754"/>
      <c r="AI109" s="754"/>
      <c r="AJ109" s="754"/>
    </row>
    <row r="110" spans="21:36" x14ac:dyDescent="0.3">
      <c r="U110" s="754"/>
      <c r="V110" s="754"/>
      <c r="W110" s="754"/>
      <c r="X110" s="754"/>
      <c r="Y110" s="754"/>
      <c r="Z110" s="754"/>
      <c r="AA110" s="754"/>
      <c r="AB110" s="754"/>
      <c r="AC110" s="754"/>
      <c r="AD110" s="754"/>
      <c r="AE110" s="754"/>
      <c r="AF110" s="754"/>
      <c r="AG110" s="754"/>
      <c r="AH110" s="754"/>
      <c r="AI110" s="754"/>
      <c r="AJ110" s="754"/>
    </row>
    <row r="111" spans="21:36" x14ac:dyDescent="0.3">
      <c r="U111" s="754"/>
      <c r="V111" s="754"/>
      <c r="W111" s="754"/>
      <c r="X111" s="754"/>
      <c r="Y111" s="754"/>
      <c r="Z111" s="754"/>
      <c r="AA111" s="754"/>
      <c r="AB111" s="754"/>
      <c r="AC111" s="754"/>
      <c r="AD111" s="754"/>
      <c r="AE111" s="754"/>
      <c r="AF111" s="754"/>
      <c r="AG111" s="754"/>
      <c r="AH111" s="754"/>
      <c r="AI111" s="754"/>
      <c r="AJ111" s="754"/>
    </row>
    <row r="112" spans="21:36" x14ac:dyDescent="0.3">
      <c r="U112" s="754"/>
      <c r="V112" s="754"/>
      <c r="W112" s="754"/>
      <c r="X112" s="754"/>
      <c r="Y112" s="754"/>
      <c r="Z112" s="754"/>
      <c r="AA112" s="754"/>
      <c r="AB112" s="754"/>
      <c r="AC112" s="754"/>
      <c r="AD112" s="754"/>
      <c r="AE112" s="754"/>
      <c r="AF112" s="754"/>
      <c r="AG112" s="754"/>
      <c r="AH112" s="754"/>
      <c r="AI112" s="754"/>
      <c r="AJ112" s="754"/>
    </row>
    <row r="113" spans="21:36" x14ac:dyDescent="0.3">
      <c r="U113" s="754"/>
      <c r="V113" s="754"/>
      <c r="W113" s="754"/>
      <c r="X113" s="754"/>
      <c r="Y113" s="754"/>
      <c r="Z113" s="754"/>
      <c r="AA113" s="754"/>
      <c r="AB113" s="754"/>
      <c r="AC113" s="754"/>
      <c r="AD113" s="754"/>
      <c r="AE113" s="754"/>
      <c r="AF113" s="754"/>
      <c r="AG113" s="754"/>
      <c r="AH113" s="754"/>
      <c r="AI113" s="754"/>
      <c r="AJ113" s="754"/>
    </row>
    <row r="114" spans="21:36" x14ac:dyDescent="0.3">
      <c r="U114" s="754"/>
      <c r="V114" s="754"/>
      <c r="W114" s="754"/>
      <c r="X114" s="754"/>
      <c r="Y114" s="754"/>
      <c r="Z114" s="754"/>
      <c r="AA114" s="754"/>
      <c r="AB114" s="754"/>
      <c r="AC114" s="754"/>
      <c r="AD114" s="754"/>
      <c r="AE114" s="754"/>
      <c r="AF114" s="754"/>
      <c r="AG114" s="754"/>
      <c r="AH114" s="754"/>
      <c r="AI114" s="754"/>
      <c r="AJ114" s="754"/>
    </row>
    <row r="115" spans="21:36" x14ac:dyDescent="0.3">
      <c r="U115" s="754"/>
      <c r="V115" s="754"/>
      <c r="W115" s="754"/>
      <c r="X115" s="754"/>
      <c r="Y115" s="754"/>
      <c r="Z115" s="754"/>
      <c r="AA115" s="754"/>
      <c r="AB115" s="754"/>
      <c r="AC115" s="754"/>
      <c r="AD115" s="754"/>
      <c r="AE115" s="754"/>
      <c r="AF115" s="754"/>
      <c r="AG115" s="754"/>
      <c r="AH115" s="754"/>
      <c r="AI115" s="754"/>
      <c r="AJ115" s="754"/>
    </row>
    <row r="116" spans="21:36" x14ac:dyDescent="0.3">
      <c r="U116" s="754"/>
      <c r="V116" s="754"/>
      <c r="W116" s="754"/>
      <c r="X116" s="754"/>
      <c r="Y116" s="754"/>
      <c r="Z116" s="754"/>
      <c r="AA116" s="754"/>
      <c r="AB116" s="754"/>
      <c r="AC116" s="754"/>
      <c r="AD116" s="754"/>
      <c r="AE116" s="754"/>
      <c r="AF116" s="754"/>
      <c r="AG116" s="754"/>
      <c r="AH116" s="754"/>
      <c r="AI116" s="754"/>
      <c r="AJ116" s="754"/>
    </row>
    <row r="117" spans="21:36" x14ac:dyDescent="0.3">
      <c r="U117" s="754"/>
      <c r="V117" s="754"/>
      <c r="W117" s="754"/>
      <c r="X117" s="754"/>
      <c r="Y117" s="754"/>
      <c r="Z117" s="754"/>
      <c r="AA117" s="754"/>
      <c r="AB117" s="754"/>
      <c r="AC117" s="754"/>
      <c r="AD117" s="754"/>
      <c r="AE117" s="754"/>
      <c r="AF117" s="754"/>
      <c r="AG117" s="754"/>
      <c r="AH117" s="754"/>
      <c r="AI117" s="754"/>
      <c r="AJ117" s="754"/>
    </row>
    <row r="118" spans="21:36" x14ac:dyDescent="0.3">
      <c r="U118" s="754"/>
      <c r="V118" s="754"/>
      <c r="W118" s="754"/>
      <c r="X118" s="754"/>
      <c r="Y118" s="754"/>
      <c r="Z118" s="754"/>
      <c r="AA118" s="754"/>
      <c r="AB118" s="754"/>
      <c r="AC118" s="754"/>
      <c r="AD118" s="754"/>
      <c r="AE118" s="754"/>
      <c r="AF118" s="754"/>
      <c r="AG118" s="754"/>
      <c r="AH118" s="754"/>
      <c r="AI118" s="754"/>
      <c r="AJ118" s="754"/>
    </row>
    <row r="119" spans="21:36" x14ac:dyDescent="0.3">
      <c r="U119" s="754"/>
      <c r="V119" s="754"/>
      <c r="W119" s="754"/>
      <c r="X119" s="754"/>
      <c r="Y119" s="754"/>
      <c r="Z119" s="754"/>
      <c r="AA119" s="754"/>
      <c r="AB119" s="754"/>
      <c r="AC119" s="754"/>
      <c r="AD119" s="754"/>
      <c r="AE119" s="754"/>
      <c r="AF119" s="754"/>
      <c r="AG119" s="754"/>
      <c r="AH119" s="754"/>
      <c r="AI119" s="754"/>
      <c r="AJ119" s="754"/>
    </row>
    <row r="120" spans="21:36" x14ac:dyDescent="0.3">
      <c r="U120" s="754"/>
      <c r="V120" s="754"/>
      <c r="W120" s="754"/>
      <c r="X120" s="754"/>
      <c r="Y120" s="754"/>
      <c r="Z120" s="754"/>
      <c r="AA120" s="754"/>
      <c r="AB120" s="754"/>
      <c r="AC120" s="754"/>
      <c r="AD120" s="754"/>
      <c r="AE120" s="754"/>
      <c r="AF120" s="754"/>
      <c r="AG120" s="754"/>
      <c r="AH120" s="754"/>
      <c r="AI120" s="754"/>
      <c r="AJ120" s="754"/>
    </row>
    <row r="121" spans="21:36" x14ac:dyDescent="0.3">
      <c r="U121" s="754"/>
      <c r="V121" s="754"/>
      <c r="W121" s="754"/>
      <c r="X121" s="754"/>
      <c r="Y121" s="754"/>
      <c r="Z121" s="754"/>
      <c r="AA121" s="754"/>
      <c r="AB121" s="754"/>
      <c r="AC121" s="754"/>
      <c r="AD121" s="754"/>
      <c r="AE121" s="754"/>
      <c r="AF121" s="754"/>
      <c r="AG121" s="754"/>
      <c r="AH121" s="754"/>
      <c r="AI121" s="754"/>
      <c r="AJ121" s="754"/>
    </row>
    <row r="122" spans="21:36" x14ac:dyDescent="0.3">
      <c r="U122" s="754"/>
      <c r="V122" s="754"/>
      <c r="W122" s="754"/>
      <c r="X122" s="754"/>
      <c r="Y122" s="754"/>
      <c r="Z122" s="754"/>
      <c r="AA122" s="754"/>
      <c r="AB122" s="754"/>
      <c r="AC122" s="754"/>
      <c r="AD122" s="754"/>
      <c r="AE122" s="754"/>
      <c r="AF122" s="754"/>
      <c r="AG122" s="754"/>
      <c r="AH122" s="754"/>
      <c r="AI122" s="754"/>
      <c r="AJ122" s="754"/>
    </row>
    <row r="123" spans="21:36" x14ac:dyDescent="0.3">
      <c r="U123" s="754"/>
      <c r="V123" s="754"/>
      <c r="W123" s="754"/>
      <c r="X123" s="754"/>
      <c r="Y123" s="754"/>
      <c r="Z123" s="754"/>
      <c r="AA123" s="754"/>
      <c r="AB123" s="754"/>
      <c r="AC123" s="754"/>
      <c r="AD123" s="754"/>
      <c r="AE123" s="754"/>
      <c r="AF123" s="754"/>
      <c r="AG123" s="754"/>
      <c r="AH123" s="754"/>
      <c r="AI123" s="754"/>
      <c r="AJ123" s="754"/>
    </row>
    <row r="124" spans="21:36" x14ac:dyDescent="0.3">
      <c r="U124" s="754"/>
      <c r="V124" s="754"/>
      <c r="W124" s="754"/>
      <c r="X124" s="754"/>
      <c r="Y124" s="754"/>
      <c r="Z124" s="754"/>
      <c r="AA124" s="754"/>
      <c r="AB124" s="754"/>
      <c r="AC124" s="754"/>
      <c r="AD124" s="754"/>
      <c r="AE124" s="754"/>
      <c r="AF124" s="754"/>
      <c r="AG124" s="754"/>
      <c r="AH124" s="754"/>
      <c r="AI124" s="754"/>
      <c r="AJ124" s="754"/>
    </row>
    <row r="125" spans="21:36" x14ac:dyDescent="0.3">
      <c r="U125" s="754"/>
      <c r="V125" s="754"/>
      <c r="W125" s="754"/>
      <c r="X125" s="754"/>
      <c r="Y125" s="754"/>
      <c r="Z125" s="754"/>
      <c r="AA125" s="754"/>
      <c r="AB125" s="754"/>
      <c r="AC125" s="754"/>
      <c r="AD125" s="754"/>
      <c r="AE125" s="754"/>
      <c r="AF125" s="754"/>
      <c r="AG125" s="754"/>
      <c r="AH125" s="754"/>
      <c r="AI125" s="754"/>
      <c r="AJ125" s="754"/>
    </row>
    <row r="126" spans="21:36" x14ac:dyDescent="0.3">
      <c r="U126" s="754"/>
      <c r="V126" s="754"/>
      <c r="W126" s="754"/>
      <c r="X126" s="754"/>
      <c r="Y126" s="754"/>
      <c r="Z126" s="754"/>
      <c r="AA126" s="754"/>
      <c r="AB126" s="754"/>
      <c r="AC126" s="754"/>
      <c r="AD126" s="754"/>
      <c r="AE126" s="754"/>
      <c r="AF126" s="754"/>
      <c r="AG126" s="754"/>
      <c r="AH126" s="754"/>
      <c r="AI126" s="754"/>
      <c r="AJ126" s="754"/>
    </row>
    <row r="127" spans="21:36" x14ac:dyDescent="0.3">
      <c r="U127" s="754"/>
      <c r="V127" s="754"/>
      <c r="W127" s="754"/>
      <c r="X127" s="754"/>
      <c r="Y127" s="754"/>
      <c r="Z127" s="754"/>
      <c r="AA127" s="754"/>
      <c r="AB127" s="754"/>
      <c r="AC127" s="754"/>
      <c r="AD127" s="754"/>
      <c r="AE127" s="754"/>
      <c r="AF127" s="754"/>
      <c r="AG127" s="754"/>
      <c r="AH127" s="754"/>
      <c r="AI127" s="754"/>
      <c r="AJ127" s="754"/>
    </row>
    <row r="128" spans="21:36" x14ac:dyDescent="0.3">
      <c r="U128" s="754"/>
      <c r="V128" s="754"/>
      <c r="W128" s="754"/>
      <c r="X128" s="754"/>
      <c r="Y128" s="754"/>
      <c r="Z128" s="754"/>
      <c r="AA128" s="754"/>
      <c r="AB128" s="754"/>
      <c r="AC128" s="754"/>
      <c r="AD128" s="754"/>
      <c r="AE128" s="754"/>
      <c r="AF128" s="754"/>
      <c r="AG128" s="754"/>
      <c r="AH128" s="754"/>
      <c r="AI128" s="754"/>
      <c r="AJ128" s="754"/>
    </row>
    <row r="129" spans="21:36" x14ac:dyDescent="0.3">
      <c r="U129" s="754"/>
      <c r="V129" s="754"/>
      <c r="W129" s="754"/>
      <c r="X129" s="754"/>
      <c r="Y129" s="754"/>
      <c r="Z129" s="754"/>
      <c r="AA129" s="754"/>
      <c r="AB129" s="754"/>
      <c r="AC129" s="754"/>
      <c r="AD129" s="754"/>
      <c r="AE129" s="754"/>
      <c r="AF129" s="754"/>
      <c r="AG129" s="754"/>
      <c r="AH129" s="754"/>
      <c r="AI129" s="754"/>
      <c r="AJ129" s="754"/>
    </row>
    <row r="130" spans="21:36" x14ac:dyDescent="0.3">
      <c r="U130" s="754"/>
      <c r="V130" s="754"/>
      <c r="W130" s="754"/>
      <c r="X130" s="754"/>
      <c r="Y130" s="754"/>
      <c r="Z130" s="754"/>
      <c r="AA130" s="754"/>
      <c r="AB130" s="754"/>
      <c r="AC130" s="754"/>
      <c r="AD130" s="754"/>
      <c r="AE130" s="754"/>
      <c r="AF130" s="754"/>
      <c r="AG130" s="754"/>
      <c r="AH130" s="754"/>
      <c r="AI130" s="754"/>
      <c r="AJ130" s="754"/>
    </row>
    <row r="131" spans="21:36" x14ac:dyDescent="0.3">
      <c r="U131" s="754"/>
      <c r="V131" s="754"/>
      <c r="W131" s="754"/>
      <c r="X131" s="754"/>
      <c r="Y131" s="754"/>
      <c r="Z131" s="754"/>
      <c r="AA131" s="754"/>
      <c r="AB131" s="754"/>
      <c r="AC131" s="754"/>
      <c r="AD131" s="754"/>
      <c r="AE131" s="754"/>
      <c r="AF131" s="754"/>
      <c r="AG131" s="754"/>
      <c r="AH131" s="754"/>
      <c r="AI131" s="754"/>
      <c r="AJ131" s="754"/>
    </row>
    <row r="132" spans="21:36" x14ac:dyDescent="0.3">
      <c r="U132" s="754"/>
      <c r="V132" s="754"/>
      <c r="W132" s="754"/>
      <c r="X132" s="754"/>
      <c r="Y132" s="754"/>
      <c r="Z132" s="754"/>
      <c r="AA132" s="754"/>
      <c r="AB132" s="754"/>
      <c r="AC132" s="754"/>
      <c r="AD132" s="754"/>
      <c r="AE132" s="754"/>
      <c r="AF132" s="754"/>
      <c r="AG132" s="754"/>
      <c r="AH132" s="754"/>
      <c r="AI132" s="754"/>
      <c r="AJ132" s="754"/>
    </row>
    <row r="133" spans="21:36" x14ac:dyDescent="0.3">
      <c r="U133" s="754"/>
      <c r="V133" s="754"/>
      <c r="W133" s="754"/>
      <c r="X133" s="754"/>
      <c r="Y133" s="754"/>
      <c r="Z133" s="754"/>
      <c r="AA133" s="754"/>
      <c r="AB133" s="754"/>
      <c r="AC133" s="754"/>
      <c r="AD133" s="754"/>
      <c r="AE133" s="754"/>
      <c r="AF133" s="754"/>
      <c r="AG133" s="754"/>
      <c r="AH133" s="754"/>
      <c r="AI133" s="754"/>
      <c r="AJ133" s="754"/>
    </row>
    <row r="134" spans="21:36" x14ac:dyDescent="0.3">
      <c r="U134" s="754"/>
      <c r="V134" s="754"/>
      <c r="W134" s="754"/>
      <c r="X134" s="754"/>
      <c r="Y134" s="754"/>
      <c r="Z134" s="754"/>
      <c r="AA134" s="754"/>
      <c r="AB134" s="754"/>
      <c r="AC134" s="754"/>
      <c r="AD134" s="754"/>
      <c r="AE134" s="754"/>
      <c r="AF134" s="754"/>
      <c r="AG134" s="754"/>
      <c r="AH134" s="754"/>
      <c r="AI134" s="754"/>
      <c r="AJ134" s="754"/>
    </row>
    <row r="135" spans="21:36" x14ac:dyDescent="0.3">
      <c r="U135" s="754"/>
      <c r="V135" s="754"/>
      <c r="W135" s="754"/>
      <c r="X135" s="754"/>
      <c r="Y135" s="754"/>
      <c r="Z135" s="754"/>
      <c r="AA135" s="754"/>
      <c r="AB135" s="754"/>
      <c r="AC135" s="754"/>
      <c r="AD135" s="754"/>
      <c r="AE135" s="754"/>
      <c r="AF135" s="754"/>
      <c r="AG135" s="754"/>
      <c r="AH135" s="754"/>
      <c r="AI135" s="754"/>
      <c r="AJ135" s="754"/>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2">
    <tabColor theme="7"/>
  </sheetPr>
  <dimension ref="A1:AL154"/>
  <sheetViews>
    <sheetView showGridLines="0" view="pageBreakPreview" zoomScale="70" zoomScaleNormal="70" zoomScaleSheetLayoutView="70" workbookViewId="0"/>
  </sheetViews>
  <sheetFormatPr defaultColWidth="9" defaultRowHeight="14" x14ac:dyDescent="0.3"/>
  <cols>
    <col min="1" max="1" width="3.08203125" style="2" customWidth="1"/>
    <col min="2" max="3" width="10.58203125" style="1" customWidth="1"/>
    <col min="4" max="15" width="9" style="1"/>
    <col min="16" max="16" width="11.75" style="1" customWidth="1"/>
    <col min="17" max="17" width="9" style="1" customWidth="1"/>
    <col min="18" max="18" width="3.08203125" style="1" customWidth="1"/>
    <col min="19" max="19" width="9" style="3"/>
    <col min="20" max="25" width="9" style="1"/>
    <col min="26" max="26" width="10.75" style="1" bestFit="1" customWidth="1"/>
    <col min="27" max="33" width="9.08203125" style="1" bestFit="1" customWidth="1"/>
    <col min="34" max="34" width="10.33203125" style="1" bestFit="1" customWidth="1"/>
    <col min="35" max="37" width="9.08203125" style="1" bestFit="1" customWidth="1"/>
    <col min="38" max="38" width="9.58203125" style="1" bestFit="1" customWidth="1"/>
    <col min="39" max="16384" width="9" style="1"/>
  </cols>
  <sheetData>
    <row r="1" spans="1:34" ht="14.25" customHeight="1" x14ac:dyDescent="0.3">
      <c r="A1" s="2" t="s">
        <v>347</v>
      </c>
      <c r="X1" s="270"/>
    </row>
    <row r="2" spans="1:34" ht="14.25" customHeight="1" x14ac:dyDescent="0.3">
      <c r="T2" s="1" t="s">
        <v>131</v>
      </c>
    </row>
    <row r="3" spans="1:34" ht="14.25" customHeight="1" x14ac:dyDescent="0.3">
      <c r="B3" s="1" t="s">
        <v>690</v>
      </c>
      <c r="T3" s="1" t="s">
        <v>688</v>
      </c>
    </row>
    <row r="4" spans="1:34" s="280" customFormat="1" ht="14.25" customHeight="1" thickBot="1" x14ac:dyDescent="0.35">
      <c r="A4" s="279"/>
      <c r="P4" s="281" t="s">
        <v>294</v>
      </c>
      <c r="S4" s="439"/>
    </row>
    <row r="5" spans="1:34" s="280" customFormat="1" ht="14.25" customHeight="1" x14ac:dyDescent="0.3">
      <c r="A5" s="279"/>
      <c r="B5" s="282" t="s">
        <v>285</v>
      </c>
      <c r="C5" s="283" t="s">
        <v>315</v>
      </c>
      <c r="D5" s="284" t="s">
        <v>296</v>
      </c>
      <c r="E5" s="285" t="s">
        <v>297</v>
      </c>
      <c r="F5" s="285" t="s">
        <v>298</v>
      </c>
      <c r="G5" s="285" t="s">
        <v>299</v>
      </c>
      <c r="H5" s="285" t="s">
        <v>300</v>
      </c>
      <c r="I5" s="501" t="s">
        <v>301</v>
      </c>
      <c r="J5" s="502" t="s">
        <v>302</v>
      </c>
      <c r="K5" s="285" t="s">
        <v>303</v>
      </c>
      <c r="L5" s="285" t="s">
        <v>304</v>
      </c>
      <c r="M5" s="285" t="s">
        <v>305</v>
      </c>
      <c r="N5" s="285" t="s">
        <v>306</v>
      </c>
      <c r="O5" s="286" t="s">
        <v>307</v>
      </c>
      <c r="P5" s="287" t="s">
        <v>308</v>
      </c>
      <c r="Q5" s="587"/>
      <c r="S5" s="439"/>
      <c r="T5" s="280" t="s">
        <v>677</v>
      </c>
    </row>
    <row r="6" spans="1:34" s="280" customFormat="1" ht="16.75" customHeight="1" x14ac:dyDescent="0.3">
      <c r="A6" s="279"/>
      <c r="B6" s="1110" t="s">
        <v>40</v>
      </c>
      <c r="C6" s="423" t="s">
        <v>637</v>
      </c>
      <c r="D6" s="289">
        <f t="shared" ref="D6:P6" si="0">ROUND(INDEX(V$7:V$18,MATCH($S6,$U$7:$U$18,0)),0)</f>
        <v>142339</v>
      </c>
      <c r="E6" s="290">
        <f t="shared" si="0"/>
        <v>119214</v>
      </c>
      <c r="F6" s="290">
        <f t="shared" si="0"/>
        <v>168830</v>
      </c>
      <c r="G6" s="290">
        <f t="shared" si="0"/>
        <v>193694</v>
      </c>
      <c r="H6" s="290">
        <f t="shared" si="0"/>
        <v>199320</v>
      </c>
      <c r="I6" s="291">
        <f t="shared" si="0"/>
        <v>209397</v>
      </c>
      <c r="J6" s="292">
        <f t="shared" si="0"/>
        <v>221066</v>
      </c>
      <c r="K6" s="290">
        <f t="shared" si="0"/>
        <v>251236</v>
      </c>
      <c r="L6" s="290">
        <f t="shared" si="0"/>
        <v>249023</v>
      </c>
      <c r="M6" s="290">
        <f t="shared" si="0"/>
        <v>248346</v>
      </c>
      <c r="N6" s="290">
        <f t="shared" si="0"/>
        <v>269642</v>
      </c>
      <c r="O6" s="424">
        <f t="shared" si="0"/>
        <v>248217</v>
      </c>
      <c r="P6" s="293">
        <f t="shared" si="0"/>
        <v>2520320</v>
      </c>
      <c r="Q6" s="1122"/>
      <c r="S6" s="439" t="str">
        <f t="shared" ref="S6:S17" si="1">IF(B6&lt;&gt;0,B6,S5)</f>
        <v>熊本市</v>
      </c>
      <c r="T6" s="295" t="s">
        <v>285</v>
      </c>
      <c r="U6" s="425" t="s">
        <v>315</v>
      </c>
      <c r="V6" s="426" t="s">
        <v>296</v>
      </c>
      <c r="W6" s="427" t="s">
        <v>297</v>
      </c>
      <c r="X6" s="427" t="s">
        <v>298</v>
      </c>
      <c r="Y6" s="427" t="s">
        <v>299</v>
      </c>
      <c r="Z6" s="427" t="s">
        <v>300</v>
      </c>
      <c r="AA6" s="427" t="s">
        <v>301</v>
      </c>
      <c r="AB6" s="427" t="s">
        <v>302</v>
      </c>
      <c r="AC6" s="427" t="s">
        <v>303</v>
      </c>
      <c r="AD6" s="427" t="s">
        <v>304</v>
      </c>
      <c r="AE6" s="427" t="s">
        <v>305</v>
      </c>
      <c r="AF6" s="427" t="s">
        <v>306</v>
      </c>
      <c r="AG6" s="428" t="s">
        <v>307</v>
      </c>
      <c r="AH6" s="428" t="s">
        <v>587</v>
      </c>
    </row>
    <row r="7" spans="1:34" s="280" customFormat="1" ht="16.75" customHeight="1" x14ac:dyDescent="0.3">
      <c r="A7" s="279"/>
      <c r="B7" s="1111"/>
      <c r="C7" s="626" t="s">
        <v>598</v>
      </c>
      <c r="D7" s="296">
        <f>ROUND(INDEX(V$19:V$30,MATCH($S7,$U$19:$U$30,0)),0)</f>
        <v>95227</v>
      </c>
      <c r="E7" s="297">
        <f t="shared" ref="E7:N7" si="2">ROUND(INDEX(W$19:W$30,MATCH($S7,$U$19:$U$30,0)),0)</f>
        <v>104054</v>
      </c>
      <c r="F7" s="297">
        <f t="shared" si="2"/>
        <v>157835</v>
      </c>
      <c r="G7" s="297">
        <f t="shared" si="2"/>
        <v>155408</v>
      </c>
      <c r="H7" s="297">
        <f t="shared" si="2"/>
        <v>118587</v>
      </c>
      <c r="I7" s="298">
        <f t="shared" si="2"/>
        <v>103602</v>
      </c>
      <c r="J7" s="299">
        <f t="shared" si="2"/>
        <v>150880</v>
      </c>
      <c r="K7" s="297">
        <f t="shared" si="2"/>
        <v>122894</v>
      </c>
      <c r="L7" s="297">
        <f t="shared" si="2"/>
        <v>106700</v>
      </c>
      <c r="M7" s="297">
        <f t="shared" si="2"/>
        <v>177634</v>
      </c>
      <c r="N7" s="297">
        <f t="shared" si="2"/>
        <v>212118</v>
      </c>
      <c r="O7" s="431">
        <f>ROUND(INDEX(AG$19:AG$30,MATCH($S7,$U$19:$U$30,0)),0)</f>
        <v>229774</v>
      </c>
      <c r="P7" s="300">
        <f>ROUND(INDEX(AH$19:AH$30,MATCH($S7,$U$19:$U$30,0)),0)</f>
        <v>1734703</v>
      </c>
      <c r="Q7" s="1122"/>
      <c r="S7" s="439" t="str">
        <f t="shared" si="1"/>
        <v>熊本市</v>
      </c>
      <c r="T7" s="1115" t="s">
        <v>599</v>
      </c>
      <c r="U7" s="432" t="s">
        <v>318</v>
      </c>
      <c r="V7" s="778">
        <v>142338.81691132413</v>
      </c>
      <c r="W7" s="779">
        <v>119213.54462463</v>
      </c>
      <c r="X7" s="779">
        <v>168830.0545402811</v>
      </c>
      <c r="Y7" s="779">
        <v>193694.46892063139</v>
      </c>
      <c r="Z7" s="779">
        <v>199319.67555569651</v>
      </c>
      <c r="AA7" s="779">
        <v>209396.74877159367</v>
      </c>
      <c r="AB7" s="779">
        <v>221066.09630245584</v>
      </c>
      <c r="AC7" s="779">
        <v>251236.33761164205</v>
      </c>
      <c r="AD7" s="779">
        <v>249022.94307073447</v>
      </c>
      <c r="AE7" s="779">
        <v>248345.76576532598</v>
      </c>
      <c r="AF7" s="779">
        <v>269642.30678494996</v>
      </c>
      <c r="AG7" s="780">
        <v>248217.37843372492</v>
      </c>
      <c r="AH7" s="780">
        <v>2520320.0593801904</v>
      </c>
    </row>
    <row r="8" spans="1:34" s="280" customFormat="1" ht="16.75" customHeight="1" x14ac:dyDescent="0.3">
      <c r="A8" s="279"/>
      <c r="B8" s="1112"/>
      <c r="C8" s="303" t="s">
        <v>272</v>
      </c>
      <c r="D8" s="304">
        <f>D6/D7-1</f>
        <v>0.49473363646864854</v>
      </c>
      <c r="E8" s="305">
        <f t="shared" ref="E8:O8" si="3">E6/E7-1</f>
        <v>0.14569358217848416</v>
      </c>
      <c r="F8" s="305">
        <f t="shared" si="3"/>
        <v>6.9661355212722098E-2</v>
      </c>
      <c r="G8" s="305">
        <f t="shared" si="3"/>
        <v>0.24635797384948011</v>
      </c>
      <c r="H8" s="305">
        <f t="shared" si="3"/>
        <v>0.68079131776670287</v>
      </c>
      <c r="I8" s="306">
        <f t="shared" si="3"/>
        <v>1.0211675450280882</v>
      </c>
      <c r="J8" s="503">
        <f t="shared" si="3"/>
        <v>0.46517762460233292</v>
      </c>
      <c r="K8" s="305">
        <f t="shared" si="3"/>
        <v>1.0443308867804775</v>
      </c>
      <c r="L8" s="305">
        <f t="shared" si="3"/>
        <v>1.3338612933458296</v>
      </c>
      <c r="M8" s="305">
        <f t="shared" si="3"/>
        <v>0.39807694472904953</v>
      </c>
      <c r="N8" s="305">
        <f t="shared" si="3"/>
        <v>0.27118867799998103</v>
      </c>
      <c r="O8" s="307">
        <f t="shared" si="3"/>
        <v>8.0265826420743869E-2</v>
      </c>
      <c r="P8" s="308">
        <f>P6/P7-1</f>
        <v>0.45288271248738265</v>
      </c>
      <c r="Q8" s="1122"/>
      <c r="S8" s="439" t="str">
        <f t="shared" si="1"/>
        <v>熊本市</v>
      </c>
      <c r="T8" s="1116"/>
      <c r="U8" s="434" t="s">
        <v>319</v>
      </c>
      <c r="V8" s="781">
        <v>65439.408318964634</v>
      </c>
      <c r="W8" s="782">
        <v>42803.995747482601</v>
      </c>
      <c r="X8" s="782">
        <v>94562.728589362072</v>
      </c>
      <c r="Y8" s="782">
        <v>91163.173899633068</v>
      </c>
      <c r="Z8" s="782">
        <v>115818.62800453816</v>
      </c>
      <c r="AA8" s="782">
        <v>82370.153136980633</v>
      </c>
      <c r="AB8" s="782">
        <v>100683.56191193851</v>
      </c>
      <c r="AC8" s="782">
        <v>153819.63920868025</v>
      </c>
      <c r="AD8" s="782">
        <v>102187.48901531643</v>
      </c>
      <c r="AE8" s="782">
        <v>127471.81771958062</v>
      </c>
      <c r="AF8" s="782">
        <v>144936.6786609955</v>
      </c>
      <c r="AG8" s="783">
        <v>127651.21626970341</v>
      </c>
      <c r="AH8" s="783">
        <v>1248906.4536045187</v>
      </c>
    </row>
    <row r="9" spans="1:34" s="280" customFormat="1" ht="16.75" customHeight="1" x14ac:dyDescent="0.3">
      <c r="A9" s="279"/>
      <c r="B9" s="1110" t="s">
        <v>41</v>
      </c>
      <c r="C9" s="423" t="str">
        <f>C$6</f>
        <v>令和４年</v>
      </c>
      <c r="D9" s="289">
        <f t="shared" ref="D9:P9" si="4">ROUND(INDEX(V$7:V$18,MATCH($S9,$U$7:$U$18,0)),0)</f>
        <v>65439</v>
      </c>
      <c r="E9" s="290">
        <f t="shared" si="4"/>
        <v>42804</v>
      </c>
      <c r="F9" s="290">
        <f t="shared" si="4"/>
        <v>94563</v>
      </c>
      <c r="G9" s="290">
        <f t="shared" si="4"/>
        <v>91163</v>
      </c>
      <c r="H9" s="290">
        <f t="shared" si="4"/>
        <v>115819</v>
      </c>
      <c r="I9" s="291">
        <f t="shared" si="4"/>
        <v>82370</v>
      </c>
      <c r="J9" s="292">
        <f t="shared" si="4"/>
        <v>100684</v>
      </c>
      <c r="K9" s="290">
        <f t="shared" si="4"/>
        <v>153820</v>
      </c>
      <c r="L9" s="290">
        <f t="shared" si="4"/>
        <v>102187</v>
      </c>
      <c r="M9" s="290">
        <f t="shared" si="4"/>
        <v>127472</v>
      </c>
      <c r="N9" s="290">
        <f t="shared" si="4"/>
        <v>144937</v>
      </c>
      <c r="O9" s="424">
        <f t="shared" si="4"/>
        <v>127651</v>
      </c>
      <c r="P9" s="293">
        <f t="shared" si="4"/>
        <v>1248906</v>
      </c>
      <c r="Q9" s="1122"/>
      <c r="S9" s="439" t="str">
        <f t="shared" si="1"/>
        <v>阿蘇地域</v>
      </c>
      <c r="T9" s="1116"/>
      <c r="U9" s="434" t="s">
        <v>320</v>
      </c>
      <c r="V9" s="781">
        <v>32041.651168274577</v>
      </c>
      <c r="W9" s="782">
        <v>26291.660166265243</v>
      </c>
      <c r="X9" s="782">
        <v>36007.432492594053</v>
      </c>
      <c r="Y9" s="782">
        <v>42056.877946075772</v>
      </c>
      <c r="Z9" s="782">
        <v>48542.9370129241</v>
      </c>
      <c r="AA9" s="782">
        <v>42498.655330045178</v>
      </c>
      <c r="AB9" s="782">
        <v>49049.523895554739</v>
      </c>
      <c r="AC9" s="782">
        <v>67416.490487462535</v>
      </c>
      <c r="AD9" s="782">
        <v>50232.315612331215</v>
      </c>
      <c r="AE9" s="782">
        <v>56618.868273810695</v>
      </c>
      <c r="AF9" s="782">
        <v>60170.351896869608</v>
      </c>
      <c r="AG9" s="783">
        <v>49489.324487272926</v>
      </c>
      <c r="AH9" s="783">
        <v>560415.19803092827</v>
      </c>
    </row>
    <row r="10" spans="1:34" s="280" customFormat="1" ht="16.75" customHeight="1" x14ac:dyDescent="0.3">
      <c r="A10" s="279"/>
      <c r="B10" s="1111"/>
      <c r="C10" s="626" t="str">
        <f>C$7</f>
        <v>令和３年</v>
      </c>
      <c r="D10" s="296">
        <f>ROUND(INDEX(V$19:V$30,MATCH($S10,$U$19:$U$30,0)),0)</f>
        <v>31267</v>
      </c>
      <c r="E10" s="297">
        <f t="shared" ref="E10:N10" si="5">ROUND(INDEX(W$19:W$30,MATCH($S10,$U$19:$U$30,0)),0)</f>
        <v>24738</v>
      </c>
      <c r="F10" s="297">
        <f t="shared" si="5"/>
        <v>72419</v>
      </c>
      <c r="G10" s="297">
        <f t="shared" si="5"/>
        <v>66962</v>
      </c>
      <c r="H10" s="297">
        <f t="shared" si="5"/>
        <v>61171</v>
      </c>
      <c r="I10" s="298">
        <f t="shared" si="5"/>
        <v>28706</v>
      </c>
      <c r="J10" s="299">
        <f t="shared" si="5"/>
        <v>75703</v>
      </c>
      <c r="K10" s="297">
        <f t="shared" si="5"/>
        <v>86100</v>
      </c>
      <c r="L10" s="297">
        <f t="shared" si="5"/>
        <v>44773</v>
      </c>
      <c r="M10" s="297">
        <f t="shared" si="5"/>
        <v>90180</v>
      </c>
      <c r="N10" s="297">
        <f t="shared" si="5"/>
        <v>121317</v>
      </c>
      <c r="O10" s="431">
        <f>ROUND(INDEX(AG$19:AG$30,MATCH($S10,$U$19:$U$30,0)),0)</f>
        <v>125523</v>
      </c>
      <c r="P10" s="300">
        <f>ROUND(INDEX(AH$19:AH$30,MATCH($S10,$U$19:$U$30,0)),0)</f>
        <v>828855</v>
      </c>
      <c r="Q10" s="1122"/>
      <c r="S10" s="439" t="str">
        <f t="shared" si="1"/>
        <v>阿蘇地域</v>
      </c>
      <c r="T10" s="1116"/>
      <c r="U10" s="434" t="s">
        <v>321</v>
      </c>
      <c r="V10" s="781">
        <v>14727.656772444001</v>
      </c>
      <c r="W10" s="782">
        <v>11311.842062163414</v>
      </c>
      <c r="X10" s="782">
        <v>16627.51027811375</v>
      </c>
      <c r="Y10" s="782">
        <v>15845.539992824448</v>
      </c>
      <c r="Z10" s="782">
        <v>17527.608451570111</v>
      </c>
      <c r="AA10" s="782">
        <v>16223.804519277024</v>
      </c>
      <c r="AB10" s="782">
        <v>17846.675176710101</v>
      </c>
      <c r="AC10" s="782">
        <v>19694.901763887181</v>
      </c>
      <c r="AD10" s="782">
        <v>17048.221394402673</v>
      </c>
      <c r="AE10" s="782">
        <v>19735.013310632286</v>
      </c>
      <c r="AF10" s="782">
        <v>20436.615689531613</v>
      </c>
      <c r="AG10" s="783">
        <v>18383.870307526558</v>
      </c>
      <c r="AH10" s="783">
        <v>205408.92952193916</v>
      </c>
    </row>
    <row r="11" spans="1:34" s="280" customFormat="1" ht="16.75" customHeight="1" x14ac:dyDescent="0.3">
      <c r="A11" s="279"/>
      <c r="B11" s="1112"/>
      <c r="C11" s="303" t="s">
        <v>272</v>
      </c>
      <c r="D11" s="304">
        <f>D9/D10-1</f>
        <v>1.0929094572552533</v>
      </c>
      <c r="E11" s="305">
        <f t="shared" ref="E11:O11" si="6">E9/E10-1</f>
        <v>0.73029347562454516</v>
      </c>
      <c r="F11" s="305">
        <f t="shared" si="6"/>
        <v>0.30577610847981873</v>
      </c>
      <c r="G11" s="305">
        <f t="shared" si="6"/>
        <v>0.36141393626235785</v>
      </c>
      <c r="H11" s="305">
        <f t="shared" si="6"/>
        <v>0.89336450278726853</v>
      </c>
      <c r="I11" s="306">
        <f t="shared" si="6"/>
        <v>1.8694349613321255</v>
      </c>
      <c r="J11" s="503">
        <f t="shared" si="6"/>
        <v>0.32998692257902595</v>
      </c>
      <c r="K11" s="305">
        <f t="shared" si="6"/>
        <v>0.78652729384436704</v>
      </c>
      <c r="L11" s="305">
        <f t="shared" si="6"/>
        <v>1.2823353360284098</v>
      </c>
      <c r="M11" s="305">
        <f t="shared" si="6"/>
        <v>0.41352849855843865</v>
      </c>
      <c r="N11" s="305">
        <f t="shared" si="6"/>
        <v>0.1946965388197861</v>
      </c>
      <c r="O11" s="307">
        <f t="shared" si="6"/>
        <v>1.6953068361973411E-2</v>
      </c>
      <c r="P11" s="308">
        <f>P9/P10-1</f>
        <v>0.50678466076696171</v>
      </c>
      <c r="Q11" s="1122"/>
      <c r="S11" s="439" t="str">
        <f t="shared" si="1"/>
        <v>阿蘇地域</v>
      </c>
      <c r="T11" s="1116"/>
      <c r="U11" s="434" t="s">
        <v>322</v>
      </c>
      <c r="V11" s="781">
        <v>19952.059044316567</v>
      </c>
      <c r="W11" s="782">
        <v>13987.405734987644</v>
      </c>
      <c r="X11" s="782">
        <v>26832.164227709523</v>
      </c>
      <c r="Y11" s="782">
        <v>23641.395257215878</v>
      </c>
      <c r="Z11" s="782">
        <v>28996.449998832501</v>
      </c>
      <c r="AA11" s="782">
        <v>24568.291518882266</v>
      </c>
      <c r="AB11" s="782">
        <v>28144.723862064937</v>
      </c>
      <c r="AC11" s="782">
        <v>32459.491754553484</v>
      </c>
      <c r="AD11" s="782">
        <v>28989.366303137343</v>
      </c>
      <c r="AE11" s="782">
        <v>36788.295081752636</v>
      </c>
      <c r="AF11" s="782">
        <v>35624.181644251468</v>
      </c>
      <c r="AG11" s="783">
        <v>31720.644029049734</v>
      </c>
      <c r="AH11" s="783">
        <v>331703.93358576996</v>
      </c>
    </row>
    <row r="12" spans="1:34" s="280" customFormat="1" ht="16.75" customHeight="1" x14ac:dyDescent="0.3">
      <c r="A12" s="279"/>
      <c r="B12" s="1110" t="s">
        <v>42</v>
      </c>
      <c r="C12" s="423" t="str">
        <f>C$6</f>
        <v>令和４年</v>
      </c>
      <c r="D12" s="289">
        <f t="shared" ref="D12:P12" si="7">ROUND(INDEX(V$7:V$18,MATCH($S12,$U$7:$U$18,0)),0)</f>
        <v>32042</v>
      </c>
      <c r="E12" s="290">
        <f t="shared" si="7"/>
        <v>26292</v>
      </c>
      <c r="F12" s="290">
        <f t="shared" si="7"/>
        <v>36007</v>
      </c>
      <c r="G12" s="290">
        <f t="shared" si="7"/>
        <v>42057</v>
      </c>
      <c r="H12" s="290">
        <f t="shared" si="7"/>
        <v>48543</v>
      </c>
      <c r="I12" s="291">
        <f t="shared" si="7"/>
        <v>42499</v>
      </c>
      <c r="J12" s="292">
        <f t="shared" si="7"/>
        <v>49050</v>
      </c>
      <c r="K12" s="290">
        <f t="shared" si="7"/>
        <v>67416</v>
      </c>
      <c r="L12" s="290">
        <f t="shared" si="7"/>
        <v>50232</v>
      </c>
      <c r="M12" s="290">
        <f t="shared" si="7"/>
        <v>56619</v>
      </c>
      <c r="N12" s="290">
        <f t="shared" si="7"/>
        <v>60170</v>
      </c>
      <c r="O12" s="424">
        <f t="shared" si="7"/>
        <v>49489</v>
      </c>
      <c r="P12" s="293">
        <f t="shared" si="7"/>
        <v>560415</v>
      </c>
      <c r="Q12" s="1122"/>
      <c r="S12" s="439" t="str">
        <f t="shared" si="1"/>
        <v>天草地域</v>
      </c>
      <c r="T12" s="1116"/>
      <c r="U12" s="434" t="s">
        <v>323</v>
      </c>
      <c r="V12" s="781">
        <v>34889.874727026414</v>
      </c>
      <c r="W12" s="782">
        <v>31683.333369956403</v>
      </c>
      <c r="X12" s="782">
        <v>42224.173010887236</v>
      </c>
      <c r="Y12" s="782">
        <v>36142.238891026209</v>
      </c>
      <c r="Z12" s="782">
        <v>40461.798105348113</v>
      </c>
      <c r="AA12" s="782">
        <v>41563.046803297293</v>
      </c>
      <c r="AB12" s="782">
        <v>41861.088018626644</v>
      </c>
      <c r="AC12" s="782">
        <v>47805.534852216071</v>
      </c>
      <c r="AD12" s="782">
        <v>42280.643110895136</v>
      </c>
      <c r="AE12" s="782">
        <v>47507.496494861953</v>
      </c>
      <c r="AF12" s="782">
        <v>50373.481925576001</v>
      </c>
      <c r="AG12" s="783">
        <v>44216.766905209464</v>
      </c>
      <c r="AH12" s="783">
        <v>501008.67252824007</v>
      </c>
    </row>
    <row r="13" spans="1:34" s="280" customFormat="1" ht="16.75" customHeight="1" x14ac:dyDescent="0.3">
      <c r="A13" s="279"/>
      <c r="B13" s="1111"/>
      <c r="C13" s="626" t="str">
        <f>C$7</f>
        <v>令和３年</v>
      </c>
      <c r="D13" s="296">
        <f>ROUND(INDEX(V$19:V$30,MATCH($S13,$U$19:$U$30,0)),0)</f>
        <v>17764</v>
      </c>
      <c r="E13" s="297">
        <f t="shared" ref="E13:N13" si="8">ROUND(INDEX(W$19:W$30,MATCH($S13,$U$19:$U$30,0)),0)</f>
        <v>16858</v>
      </c>
      <c r="F13" s="297">
        <f t="shared" si="8"/>
        <v>33282</v>
      </c>
      <c r="G13" s="297">
        <f t="shared" si="8"/>
        <v>37617</v>
      </c>
      <c r="H13" s="297">
        <f t="shared" si="8"/>
        <v>31528</v>
      </c>
      <c r="I13" s="298">
        <f t="shared" si="8"/>
        <v>23194</v>
      </c>
      <c r="J13" s="299">
        <f t="shared" si="8"/>
        <v>42855</v>
      </c>
      <c r="K13" s="297">
        <f t="shared" si="8"/>
        <v>40260</v>
      </c>
      <c r="L13" s="297">
        <f t="shared" si="8"/>
        <v>26160</v>
      </c>
      <c r="M13" s="297">
        <f t="shared" si="8"/>
        <v>41794</v>
      </c>
      <c r="N13" s="297">
        <f t="shared" si="8"/>
        <v>50507</v>
      </c>
      <c r="O13" s="431">
        <f>ROUND(INDEX(AG$19:AG$30,MATCH($S13,$U$19:$U$30,0)),0)</f>
        <v>51472</v>
      </c>
      <c r="P13" s="300">
        <f>ROUND(INDEX(AH$19:AH$30,MATCH($S13,$U$19:$U$30,0)),0)</f>
        <v>413290</v>
      </c>
      <c r="Q13" s="1122"/>
      <c r="S13" s="439" t="str">
        <f t="shared" si="1"/>
        <v>天草地域</v>
      </c>
      <c r="T13" s="1116"/>
      <c r="U13" s="434" t="s">
        <v>324</v>
      </c>
      <c r="V13" s="781">
        <v>26695.874714783098</v>
      </c>
      <c r="W13" s="782">
        <v>24409.075839500059</v>
      </c>
      <c r="X13" s="782">
        <v>25914.342709275545</v>
      </c>
      <c r="Y13" s="782">
        <v>28670.254458773074</v>
      </c>
      <c r="Z13" s="782">
        <v>28275.815069626999</v>
      </c>
      <c r="AA13" s="782">
        <v>26508.13577021152</v>
      </c>
      <c r="AB13" s="782">
        <v>24539.766733138342</v>
      </c>
      <c r="AC13" s="782">
        <v>27834.919481473593</v>
      </c>
      <c r="AD13" s="782">
        <v>24305.212428031733</v>
      </c>
      <c r="AE13" s="782">
        <v>25488.77244664816</v>
      </c>
      <c r="AF13" s="782">
        <v>26990.101902336195</v>
      </c>
      <c r="AG13" s="783">
        <v>24603.368600611306</v>
      </c>
      <c r="AH13" s="783">
        <v>314235.14044781483</v>
      </c>
    </row>
    <row r="14" spans="1:34" s="280" customFormat="1" ht="16.75" customHeight="1" x14ac:dyDescent="0.3">
      <c r="A14" s="279"/>
      <c r="B14" s="1112"/>
      <c r="C14" s="303" t="s">
        <v>272</v>
      </c>
      <c r="D14" s="304">
        <f>D12/D13-1</f>
        <v>0.80376041432109879</v>
      </c>
      <c r="E14" s="305">
        <f t="shared" ref="E14:O14" si="9">E12/E13-1</f>
        <v>0.55961561276545257</v>
      </c>
      <c r="F14" s="305">
        <f t="shared" si="9"/>
        <v>8.1876089177333133E-2</v>
      </c>
      <c r="G14" s="305">
        <f t="shared" si="9"/>
        <v>0.11803174096817926</v>
      </c>
      <c r="H14" s="305">
        <f t="shared" si="9"/>
        <v>0.5396790154783051</v>
      </c>
      <c r="I14" s="306">
        <f t="shared" si="9"/>
        <v>0.83232732603259474</v>
      </c>
      <c r="J14" s="503">
        <f t="shared" si="9"/>
        <v>0.14455722786139313</v>
      </c>
      <c r="K14" s="305">
        <f t="shared" si="9"/>
        <v>0.67451564828614008</v>
      </c>
      <c r="L14" s="305">
        <f t="shared" si="9"/>
        <v>0.92018348623853208</v>
      </c>
      <c r="M14" s="305">
        <f t="shared" si="9"/>
        <v>0.35471598794085279</v>
      </c>
      <c r="N14" s="305">
        <f t="shared" si="9"/>
        <v>0.19132001504741925</v>
      </c>
      <c r="O14" s="307">
        <f t="shared" si="9"/>
        <v>-3.8525800435188051E-2</v>
      </c>
      <c r="P14" s="308">
        <f>P12/P13-1</f>
        <v>0.35598490164291419</v>
      </c>
      <c r="Q14" s="1122"/>
      <c r="S14" s="439" t="str">
        <f t="shared" si="1"/>
        <v>天草地域</v>
      </c>
      <c r="T14" s="1116"/>
      <c r="U14" s="434" t="s">
        <v>325</v>
      </c>
      <c r="V14" s="781">
        <v>18293.190290068982</v>
      </c>
      <c r="W14" s="782">
        <v>17375.073626131212</v>
      </c>
      <c r="X14" s="782">
        <v>16974.238987656074</v>
      </c>
      <c r="Y14" s="782">
        <v>20286.151812403099</v>
      </c>
      <c r="Z14" s="782">
        <v>17025.310793032259</v>
      </c>
      <c r="AA14" s="782">
        <v>16667.599975648445</v>
      </c>
      <c r="AB14" s="782">
        <v>16679.906097684008</v>
      </c>
      <c r="AC14" s="782">
        <v>20792.981992337624</v>
      </c>
      <c r="AD14" s="782">
        <v>17521.339356680845</v>
      </c>
      <c r="AE14" s="782">
        <v>16913.212919022884</v>
      </c>
      <c r="AF14" s="782">
        <v>18812.501340402105</v>
      </c>
      <c r="AG14" s="783">
        <v>15759.677164623028</v>
      </c>
      <c r="AH14" s="783">
        <v>213100.8447872558</v>
      </c>
    </row>
    <row r="15" spans="1:34" s="280" customFormat="1" ht="16.75" customHeight="1" x14ac:dyDescent="0.3">
      <c r="A15" s="279"/>
      <c r="B15" s="1110" t="s">
        <v>43</v>
      </c>
      <c r="C15" s="423" t="str">
        <f>C$6</f>
        <v>令和４年</v>
      </c>
      <c r="D15" s="289">
        <f t="shared" ref="D15:P15" si="10">ROUND(INDEX(V$7:V$18,MATCH($S15,$U$7:$U$18,0)),0)</f>
        <v>14728</v>
      </c>
      <c r="E15" s="290">
        <f t="shared" si="10"/>
        <v>11312</v>
      </c>
      <c r="F15" s="290">
        <f t="shared" si="10"/>
        <v>16628</v>
      </c>
      <c r="G15" s="290">
        <f t="shared" si="10"/>
        <v>15846</v>
      </c>
      <c r="H15" s="290">
        <f t="shared" si="10"/>
        <v>17528</v>
      </c>
      <c r="I15" s="291">
        <f t="shared" si="10"/>
        <v>16224</v>
      </c>
      <c r="J15" s="292">
        <f t="shared" si="10"/>
        <v>17847</v>
      </c>
      <c r="K15" s="290">
        <f t="shared" si="10"/>
        <v>19695</v>
      </c>
      <c r="L15" s="290">
        <f t="shared" si="10"/>
        <v>17048</v>
      </c>
      <c r="M15" s="290">
        <f t="shared" si="10"/>
        <v>19735</v>
      </c>
      <c r="N15" s="290">
        <f t="shared" si="10"/>
        <v>20437</v>
      </c>
      <c r="O15" s="424">
        <f t="shared" si="10"/>
        <v>18384</v>
      </c>
      <c r="P15" s="293">
        <f t="shared" si="10"/>
        <v>205409</v>
      </c>
      <c r="Q15" s="1122"/>
      <c r="S15" s="439" t="str">
        <f t="shared" si="1"/>
        <v>山鹿市</v>
      </c>
      <c r="T15" s="1116"/>
      <c r="U15" s="434" t="s">
        <v>326</v>
      </c>
      <c r="V15" s="781">
        <v>8208.1159980659268</v>
      </c>
      <c r="W15" s="782">
        <v>7287.7692311258743</v>
      </c>
      <c r="X15" s="782">
        <v>8881.5702491616412</v>
      </c>
      <c r="Y15" s="782">
        <v>10291.465320307356</v>
      </c>
      <c r="Z15" s="782">
        <v>11349.780484232153</v>
      </c>
      <c r="AA15" s="782">
        <v>11255.148334961332</v>
      </c>
      <c r="AB15" s="782">
        <v>10808.373516123025</v>
      </c>
      <c r="AC15" s="782">
        <v>13566.953638765763</v>
      </c>
      <c r="AD15" s="782">
        <v>12028.593683897838</v>
      </c>
      <c r="AE15" s="782">
        <v>11712.756656088732</v>
      </c>
      <c r="AF15" s="782">
        <v>11736.348455412946</v>
      </c>
      <c r="AG15" s="783">
        <v>9445.7240422478717</v>
      </c>
      <c r="AH15" s="783">
        <v>126572.39839557152</v>
      </c>
    </row>
    <row r="16" spans="1:34" s="280" customFormat="1" ht="16.75" customHeight="1" x14ac:dyDescent="0.3">
      <c r="A16" s="279"/>
      <c r="B16" s="1111"/>
      <c r="C16" s="626" t="str">
        <f>C$7</f>
        <v>令和３年</v>
      </c>
      <c r="D16" s="296">
        <f>ROUND(INDEX(V$19:V$30,MATCH($S16,$U$19:$U$30,0)),0)</f>
        <v>9350</v>
      </c>
      <c r="E16" s="297">
        <f t="shared" ref="E16:N16" si="11">ROUND(INDEX(W$19:W$30,MATCH($S16,$U$19:$U$30,0)),0)</f>
        <v>9038</v>
      </c>
      <c r="F16" s="297">
        <f t="shared" si="11"/>
        <v>14539</v>
      </c>
      <c r="G16" s="297">
        <f t="shared" si="11"/>
        <v>13546</v>
      </c>
      <c r="H16" s="297">
        <f t="shared" si="11"/>
        <v>10217</v>
      </c>
      <c r="I16" s="298">
        <f t="shared" si="11"/>
        <v>10337</v>
      </c>
      <c r="J16" s="299">
        <f t="shared" si="11"/>
        <v>14714</v>
      </c>
      <c r="K16" s="297">
        <f t="shared" si="11"/>
        <v>12213</v>
      </c>
      <c r="L16" s="297">
        <f t="shared" si="11"/>
        <v>9393</v>
      </c>
      <c r="M16" s="297">
        <f t="shared" si="11"/>
        <v>15333</v>
      </c>
      <c r="N16" s="297">
        <f t="shared" si="11"/>
        <v>17865</v>
      </c>
      <c r="O16" s="431">
        <f>ROUND(INDEX(AG$19:AG$30,MATCH($S16,$U$19:$U$30,0)),0)</f>
        <v>21329</v>
      </c>
      <c r="P16" s="300">
        <f>ROUND(INDEX(AH$19:AH$30,MATCH($S16,$U$19:$U$30,0)),0)</f>
        <v>157873</v>
      </c>
      <c r="Q16" s="1122"/>
      <c r="S16" s="439" t="str">
        <f t="shared" si="1"/>
        <v>山鹿市</v>
      </c>
      <c r="T16" s="1116"/>
      <c r="U16" s="434" t="s">
        <v>327</v>
      </c>
      <c r="V16" s="781">
        <v>4715.7867361701274</v>
      </c>
      <c r="W16" s="782">
        <v>4518.6927746007223</v>
      </c>
      <c r="X16" s="782">
        <v>5418.6962342105398</v>
      </c>
      <c r="Y16" s="782">
        <v>5949.7715871118835</v>
      </c>
      <c r="Z16" s="782">
        <v>6954.2001676596774</v>
      </c>
      <c r="AA16" s="782">
        <v>5509.9990911888917</v>
      </c>
      <c r="AB16" s="782">
        <v>7153.3910637472491</v>
      </c>
      <c r="AC16" s="782">
        <v>10144.255544150405</v>
      </c>
      <c r="AD16" s="782">
        <v>7788.1684778687331</v>
      </c>
      <c r="AE16" s="782">
        <v>9402.0883528083396</v>
      </c>
      <c r="AF16" s="782">
        <v>8783.1668922260124</v>
      </c>
      <c r="AG16" s="783">
        <v>7799.6524288314668</v>
      </c>
      <c r="AH16" s="783">
        <v>84137.735243891468</v>
      </c>
    </row>
    <row r="17" spans="1:34" s="280" customFormat="1" ht="16.75" customHeight="1" x14ac:dyDescent="0.3">
      <c r="A17" s="279"/>
      <c r="B17" s="1112"/>
      <c r="C17" s="303" t="s">
        <v>272</v>
      </c>
      <c r="D17" s="304">
        <f>D15/D16-1</f>
        <v>0.57518716577540108</v>
      </c>
      <c r="E17" s="305">
        <f t="shared" ref="E17:O17" si="12">E15/E16-1</f>
        <v>0.25160433724275277</v>
      </c>
      <c r="F17" s="305">
        <f t="shared" si="12"/>
        <v>0.14368250911341907</v>
      </c>
      <c r="G17" s="305">
        <f t="shared" si="12"/>
        <v>0.16979182046360553</v>
      </c>
      <c r="H17" s="305">
        <f t="shared" si="12"/>
        <v>0.71557208573945386</v>
      </c>
      <c r="I17" s="306">
        <f t="shared" si="12"/>
        <v>0.56950759407952023</v>
      </c>
      <c r="J17" s="503">
        <f t="shared" si="12"/>
        <v>0.21292646459154541</v>
      </c>
      <c r="K17" s="305">
        <f t="shared" si="12"/>
        <v>0.61262589044460825</v>
      </c>
      <c r="L17" s="305">
        <f t="shared" si="12"/>
        <v>0.81496859363355689</v>
      </c>
      <c r="M17" s="305">
        <f t="shared" si="12"/>
        <v>0.28709319767821029</v>
      </c>
      <c r="N17" s="305">
        <f t="shared" si="12"/>
        <v>0.14396865379233148</v>
      </c>
      <c r="O17" s="307">
        <f t="shared" si="12"/>
        <v>-0.13807492146842326</v>
      </c>
      <c r="P17" s="308">
        <f>P15/P16-1</f>
        <v>0.30110278515008893</v>
      </c>
      <c r="Q17" s="1122"/>
      <c r="S17" s="439" t="str">
        <f t="shared" si="1"/>
        <v>山鹿市</v>
      </c>
      <c r="T17" s="1116"/>
      <c r="U17" s="434" t="s">
        <v>328</v>
      </c>
      <c r="V17" s="781">
        <v>5537.5653185615092</v>
      </c>
      <c r="W17" s="782">
        <v>4717.6068231568406</v>
      </c>
      <c r="X17" s="782">
        <v>6117.0886807484521</v>
      </c>
      <c r="Y17" s="782">
        <v>7368.6619139978429</v>
      </c>
      <c r="Z17" s="782">
        <v>8257.7963565394421</v>
      </c>
      <c r="AA17" s="782">
        <v>8008.4167479137604</v>
      </c>
      <c r="AB17" s="782">
        <v>7956.893421956569</v>
      </c>
      <c r="AC17" s="782">
        <v>10748.49366483101</v>
      </c>
      <c r="AD17" s="782">
        <v>9225.7075467035629</v>
      </c>
      <c r="AE17" s="782">
        <v>9335.9129794676101</v>
      </c>
      <c r="AF17" s="782">
        <v>9674.2648074485642</v>
      </c>
      <c r="AG17" s="783">
        <v>7922.3773311993427</v>
      </c>
      <c r="AH17" s="783">
        <v>94870.634473878265</v>
      </c>
    </row>
    <row r="18" spans="1:34" s="280" customFormat="1" ht="16.75" customHeight="1" x14ac:dyDescent="0.3">
      <c r="A18" s="279"/>
      <c r="B18" s="1118" t="s">
        <v>293</v>
      </c>
      <c r="C18" s="423" t="str">
        <f>C$6</f>
        <v>令和４年</v>
      </c>
      <c r="D18" s="289">
        <f t="shared" ref="D18:P18" si="13">ROUND(INDEX(V$7:V$18,MATCH($S18,$U$7:$U$18,0)),0)</f>
        <v>19952</v>
      </c>
      <c r="E18" s="290">
        <f t="shared" si="13"/>
        <v>13987</v>
      </c>
      <c r="F18" s="290">
        <f t="shared" si="13"/>
        <v>26832</v>
      </c>
      <c r="G18" s="290">
        <f t="shared" si="13"/>
        <v>23641</v>
      </c>
      <c r="H18" s="290">
        <f t="shared" si="13"/>
        <v>28996</v>
      </c>
      <c r="I18" s="291">
        <f t="shared" si="13"/>
        <v>24568</v>
      </c>
      <c r="J18" s="292">
        <f t="shared" si="13"/>
        <v>28145</v>
      </c>
      <c r="K18" s="290">
        <f t="shared" si="13"/>
        <v>32459</v>
      </c>
      <c r="L18" s="290">
        <f t="shared" si="13"/>
        <v>28989</v>
      </c>
      <c r="M18" s="290">
        <f t="shared" si="13"/>
        <v>36788</v>
      </c>
      <c r="N18" s="290">
        <f t="shared" si="13"/>
        <v>35624</v>
      </c>
      <c r="O18" s="424">
        <f t="shared" si="13"/>
        <v>31721</v>
      </c>
      <c r="P18" s="293">
        <f t="shared" si="13"/>
        <v>331704</v>
      </c>
      <c r="Q18" s="1121"/>
      <c r="S18" s="439" t="s">
        <v>322</v>
      </c>
      <c r="T18" s="1117"/>
      <c r="U18" s="436" t="s">
        <v>329</v>
      </c>
      <c r="V18" s="775">
        <f>SUM(V7:V17)</f>
        <v>372839.99999999988</v>
      </c>
      <c r="W18" s="776">
        <f t="shared" ref="W18:AG18" si="14">SUM(W7:W17)</f>
        <v>303600</v>
      </c>
      <c r="X18" s="776">
        <f t="shared" si="14"/>
        <v>448390</v>
      </c>
      <c r="Y18" s="776">
        <f t="shared" si="14"/>
        <v>475109.99999999994</v>
      </c>
      <c r="Z18" s="776">
        <f t="shared" si="14"/>
        <v>522530</v>
      </c>
      <c r="AA18" s="776">
        <f t="shared" si="14"/>
        <v>484569.99999999994</v>
      </c>
      <c r="AB18" s="776">
        <f t="shared" si="14"/>
        <v>525789.99999999988</v>
      </c>
      <c r="AC18" s="776">
        <f t="shared" si="14"/>
        <v>655520</v>
      </c>
      <c r="AD18" s="776">
        <f t="shared" si="14"/>
        <v>560630</v>
      </c>
      <c r="AE18" s="776">
        <f t="shared" si="14"/>
        <v>609319.99999999988</v>
      </c>
      <c r="AF18" s="776">
        <f t="shared" si="14"/>
        <v>657179.99999999988</v>
      </c>
      <c r="AG18" s="777">
        <f t="shared" si="14"/>
        <v>585210</v>
      </c>
      <c r="AH18" s="777">
        <f>SUM(AH7:AH17)</f>
        <v>6200679.9999999972</v>
      </c>
    </row>
    <row r="19" spans="1:34" s="280" customFormat="1" ht="16.75" customHeight="1" x14ac:dyDescent="0.3">
      <c r="A19" s="279"/>
      <c r="B19" s="1119"/>
      <c r="C19" s="626" t="str">
        <f>C$7</f>
        <v>令和３年</v>
      </c>
      <c r="D19" s="296">
        <f>ROUND(INDEX(V$19:V$30,MATCH($S19,$U$19:$U$30,0)),0)</f>
        <v>12892</v>
      </c>
      <c r="E19" s="297">
        <f t="shared" ref="E19:N19" si="15">ROUND(INDEX(W$19:W$30,MATCH($S19,$U$19:$U$30,0)),0)</f>
        <v>13287</v>
      </c>
      <c r="F19" s="297">
        <f t="shared" si="15"/>
        <v>22968</v>
      </c>
      <c r="G19" s="297">
        <f t="shared" si="15"/>
        <v>20118</v>
      </c>
      <c r="H19" s="297">
        <f t="shared" si="15"/>
        <v>15597</v>
      </c>
      <c r="I19" s="298">
        <f t="shared" si="15"/>
        <v>16670</v>
      </c>
      <c r="J19" s="299">
        <f t="shared" si="15"/>
        <v>20453</v>
      </c>
      <c r="K19" s="297">
        <f t="shared" si="15"/>
        <v>17425</v>
      </c>
      <c r="L19" s="297">
        <f t="shared" si="15"/>
        <v>12357</v>
      </c>
      <c r="M19" s="297">
        <f t="shared" si="15"/>
        <v>27503</v>
      </c>
      <c r="N19" s="297">
        <f t="shared" si="15"/>
        <v>36468</v>
      </c>
      <c r="O19" s="431">
        <f>ROUND(INDEX(AG$19:AG$30,MATCH($S19,$U$19:$U$30,0)),0)</f>
        <v>38167</v>
      </c>
      <c r="P19" s="300">
        <f>ROUND(INDEX(AH$19:AH$30,MATCH($S19,$U$19:$U$30,0)),0)</f>
        <v>253906</v>
      </c>
      <c r="Q19" s="1121"/>
      <c r="S19" s="439" t="s">
        <v>322</v>
      </c>
      <c r="T19" s="1115" t="s">
        <v>317</v>
      </c>
      <c r="U19" s="432" t="s">
        <v>318</v>
      </c>
      <c r="V19" s="778">
        <v>95227.10721798244</v>
      </c>
      <c r="W19" s="779">
        <v>104053.71089837444</v>
      </c>
      <c r="X19" s="779">
        <v>157835.39611925499</v>
      </c>
      <c r="Y19" s="779">
        <v>155407.66732235163</v>
      </c>
      <c r="Z19" s="779">
        <v>118587.19524741216</v>
      </c>
      <c r="AA19" s="779">
        <v>103602.0953144793</v>
      </c>
      <c r="AB19" s="779">
        <v>150879.75520325199</v>
      </c>
      <c r="AC19" s="779">
        <v>122894.40305213354</v>
      </c>
      <c r="AD19" s="779">
        <v>106699.64978576537</v>
      </c>
      <c r="AE19" s="779">
        <v>177633.94507832165</v>
      </c>
      <c r="AF19" s="779">
        <v>212118.36891989043</v>
      </c>
      <c r="AG19" s="780">
        <v>229774.06074167124</v>
      </c>
      <c r="AH19" s="780">
        <v>1734703.4660359903</v>
      </c>
    </row>
    <row r="20" spans="1:34" s="280" customFormat="1" ht="16.75" customHeight="1" x14ac:dyDescent="0.3">
      <c r="A20" s="279"/>
      <c r="B20" s="1120"/>
      <c r="C20" s="303" t="s">
        <v>272</v>
      </c>
      <c r="D20" s="304">
        <f>D18/D19-1</f>
        <v>0.54762643499844854</v>
      </c>
      <c r="E20" s="305">
        <f t="shared" ref="E20:O20" si="16">E18/E19-1</f>
        <v>5.2683073681041526E-2</v>
      </c>
      <c r="F20" s="305">
        <f t="shared" si="16"/>
        <v>0.16823406478578895</v>
      </c>
      <c r="G20" s="305">
        <f t="shared" si="16"/>
        <v>0.17511681081618446</v>
      </c>
      <c r="H20" s="305">
        <f t="shared" si="16"/>
        <v>0.8590754632301083</v>
      </c>
      <c r="I20" s="306">
        <f t="shared" si="16"/>
        <v>0.47378524295140978</v>
      </c>
      <c r="J20" s="503">
        <f t="shared" si="16"/>
        <v>0.37608174839876796</v>
      </c>
      <c r="K20" s="305">
        <f t="shared" si="16"/>
        <v>0.86278335724533717</v>
      </c>
      <c r="L20" s="305">
        <f t="shared" si="16"/>
        <v>1.345957756737072</v>
      </c>
      <c r="M20" s="305">
        <f t="shared" si="16"/>
        <v>0.33759953459622594</v>
      </c>
      <c r="N20" s="305">
        <f t="shared" si="16"/>
        <v>-2.3143577931337034E-2</v>
      </c>
      <c r="O20" s="307">
        <f t="shared" si="16"/>
        <v>-0.16888935467812505</v>
      </c>
      <c r="P20" s="308">
        <f>P18/P19-1</f>
        <v>0.30640473246004429</v>
      </c>
      <c r="Q20" s="1121"/>
      <c r="S20" s="439" t="s">
        <v>322</v>
      </c>
      <c r="T20" s="1116"/>
      <c r="U20" s="434" t="s">
        <v>319</v>
      </c>
      <c r="V20" s="781">
        <v>31266.516460167499</v>
      </c>
      <c r="W20" s="782">
        <v>24737.718053562221</v>
      </c>
      <c r="X20" s="782">
        <v>72418.530805057249</v>
      </c>
      <c r="Y20" s="782">
        <v>66961.648683678548</v>
      </c>
      <c r="Z20" s="782">
        <v>61171.495792498114</v>
      </c>
      <c r="AA20" s="782">
        <v>28705.558160954759</v>
      </c>
      <c r="AB20" s="782">
        <v>75703.011476926229</v>
      </c>
      <c r="AC20" s="782">
        <v>86099.927436098485</v>
      </c>
      <c r="AD20" s="782">
        <v>44772.804895169807</v>
      </c>
      <c r="AE20" s="782">
        <v>90179.704734129729</v>
      </c>
      <c r="AF20" s="782">
        <v>121316.64547969359</v>
      </c>
      <c r="AG20" s="783">
        <v>125523.04687868268</v>
      </c>
      <c r="AH20" s="783">
        <v>828854.72801485809</v>
      </c>
    </row>
    <row r="21" spans="1:34" s="280" customFormat="1" ht="16.75" customHeight="1" x14ac:dyDescent="0.3">
      <c r="A21" s="279"/>
      <c r="B21" s="1110" t="s">
        <v>45</v>
      </c>
      <c r="C21" s="423" t="str">
        <f>C$6</f>
        <v>令和４年</v>
      </c>
      <c r="D21" s="289">
        <f t="shared" ref="D21:P21" si="17">ROUND(INDEX(V$7:V$18,MATCH($S21,$U$7:$U$18,0)),0)</f>
        <v>34890</v>
      </c>
      <c r="E21" s="290">
        <f t="shared" si="17"/>
        <v>31683</v>
      </c>
      <c r="F21" s="290">
        <f t="shared" si="17"/>
        <v>42224</v>
      </c>
      <c r="G21" s="290">
        <f t="shared" si="17"/>
        <v>36142</v>
      </c>
      <c r="H21" s="290">
        <f t="shared" si="17"/>
        <v>40462</v>
      </c>
      <c r="I21" s="291">
        <f t="shared" si="17"/>
        <v>41563</v>
      </c>
      <c r="J21" s="292">
        <f t="shared" si="17"/>
        <v>41861</v>
      </c>
      <c r="K21" s="290">
        <f t="shared" si="17"/>
        <v>47806</v>
      </c>
      <c r="L21" s="290">
        <f t="shared" si="17"/>
        <v>42281</v>
      </c>
      <c r="M21" s="290">
        <f t="shared" si="17"/>
        <v>47507</v>
      </c>
      <c r="N21" s="290">
        <f t="shared" si="17"/>
        <v>50373</v>
      </c>
      <c r="O21" s="424">
        <f t="shared" si="17"/>
        <v>44217</v>
      </c>
      <c r="P21" s="293">
        <f t="shared" si="17"/>
        <v>501009</v>
      </c>
      <c r="Q21" s="1122"/>
      <c r="S21" s="439" t="str">
        <f t="shared" ref="S21:S26" si="18">IF(B21&lt;&gt;0,B21,S20)</f>
        <v>菊池地域</v>
      </c>
      <c r="T21" s="1116"/>
      <c r="U21" s="434" t="s">
        <v>320</v>
      </c>
      <c r="V21" s="781">
        <v>17764.417359341442</v>
      </c>
      <c r="W21" s="782">
        <v>16858.492535066605</v>
      </c>
      <c r="X21" s="782">
        <v>33282.190877834466</v>
      </c>
      <c r="Y21" s="782">
        <v>37616.766445990135</v>
      </c>
      <c r="Z21" s="782">
        <v>31527.854339807356</v>
      </c>
      <c r="AA21" s="782">
        <v>23193.600808478594</v>
      </c>
      <c r="AB21" s="782">
        <v>42855.192401647408</v>
      </c>
      <c r="AC21" s="782">
        <v>40259.781368760756</v>
      </c>
      <c r="AD21" s="782">
        <v>26159.8296409084</v>
      </c>
      <c r="AE21" s="782">
        <v>41793.83702871768</v>
      </c>
      <c r="AF21" s="782">
        <v>50507.126915620829</v>
      </c>
      <c r="AG21" s="783">
        <v>51471.978725456975</v>
      </c>
      <c r="AH21" s="783">
        <v>413289.91431007499</v>
      </c>
    </row>
    <row r="22" spans="1:34" s="280" customFormat="1" ht="16.75" customHeight="1" x14ac:dyDescent="0.3">
      <c r="A22" s="279"/>
      <c r="B22" s="1111"/>
      <c r="C22" s="626" t="str">
        <f>C$7</f>
        <v>令和３年</v>
      </c>
      <c r="D22" s="296">
        <f>ROUND(INDEX(V$19:V$30,MATCH($S22,$U$19:$U$30,0)),0)</f>
        <v>28426</v>
      </c>
      <c r="E22" s="297">
        <f t="shared" ref="E22:N22" si="19">ROUND(INDEX(W$19:W$30,MATCH($S22,$U$19:$U$30,0)),0)</f>
        <v>30030</v>
      </c>
      <c r="F22" s="297">
        <f t="shared" si="19"/>
        <v>41164</v>
      </c>
      <c r="G22" s="297">
        <f t="shared" si="19"/>
        <v>38154</v>
      </c>
      <c r="H22" s="297">
        <f t="shared" si="19"/>
        <v>33173</v>
      </c>
      <c r="I22" s="298">
        <f t="shared" si="19"/>
        <v>32564</v>
      </c>
      <c r="J22" s="299">
        <f t="shared" si="19"/>
        <v>42072</v>
      </c>
      <c r="K22" s="297">
        <f t="shared" si="19"/>
        <v>33936</v>
      </c>
      <c r="L22" s="297">
        <f t="shared" si="19"/>
        <v>31067</v>
      </c>
      <c r="M22" s="297">
        <f t="shared" si="19"/>
        <v>40434</v>
      </c>
      <c r="N22" s="297">
        <f t="shared" si="19"/>
        <v>44115</v>
      </c>
      <c r="O22" s="431">
        <f>ROUND(INDEX(AG$19:AG$30,MATCH($S22,$U$19:$U$30,0)),0)</f>
        <v>50084</v>
      </c>
      <c r="P22" s="300">
        <f>ROUND(INDEX(AH$19:AH$30,MATCH($S22,$U$19:$U$30,0)),0)</f>
        <v>445217</v>
      </c>
      <c r="Q22" s="1122"/>
      <c r="S22" s="439" t="str">
        <f t="shared" si="18"/>
        <v>菊池地域</v>
      </c>
      <c r="T22" s="1116"/>
      <c r="U22" s="434" t="s">
        <v>321</v>
      </c>
      <c r="V22" s="781">
        <v>9349.9879536994449</v>
      </c>
      <c r="W22" s="782">
        <v>9037.7933932232609</v>
      </c>
      <c r="X22" s="782">
        <v>14538.947499920481</v>
      </c>
      <c r="Y22" s="782">
        <v>13546.046266845518</v>
      </c>
      <c r="Z22" s="782">
        <v>10216.881974366899</v>
      </c>
      <c r="AA22" s="782">
        <v>10337.398847512643</v>
      </c>
      <c r="AB22" s="782">
        <v>14714.19372332003</v>
      </c>
      <c r="AC22" s="782">
        <v>12212.799173448802</v>
      </c>
      <c r="AD22" s="782">
        <v>9392.5586163261323</v>
      </c>
      <c r="AE22" s="782">
        <v>15332.796551127207</v>
      </c>
      <c r="AF22" s="782">
        <v>17865.014446982037</v>
      </c>
      <c r="AG22" s="783">
        <v>21328.880291337453</v>
      </c>
      <c r="AH22" s="783">
        <v>157872.76383062772</v>
      </c>
    </row>
    <row r="23" spans="1:34" s="280" customFormat="1" ht="16.75" customHeight="1" x14ac:dyDescent="0.3">
      <c r="A23" s="279"/>
      <c r="B23" s="1112"/>
      <c r="C23" s="303" t="s">
        <v>272</v>
      </c>
      <c r="D23" s="304">
        <f>D21/D22-1</f>
        <v>0.22739745303595305</v>
      </c>
      <c r="E23" s="305">
        <f t="shared" ref="E23:O23" si="20">E21/E22-1</f>
        <v>5.5044955044954991E-2</v>
      </c>
      <c r="F23" s="305">
        <f t="shared" si="20"/>
        <v>2.5750655912933684E-2</v>
      </c>
      <c r="G23" s="305">
        <f t="shared" si="20"/>
        <v>-5.2733658332022815E-2</v>
      </c>
      <c r="H23" s="305">
        <f t="shared" si="20"/>
        <v>0.21972688632321469</v>
      </c>
      <c r="I23" s="306">
        <f t="shared" si="20"/>
        <v>0.27634811448225038</v>
      </c>
      <c r="J23" s="503">
        <f t="shared" si="20"/>
        <v>-5.0152120174937753E-3</v>
      </c>
      <c r="K23" s="305">
        <f t="shared" si="20"/>
        <v>0.40871051390853363</v>
      </c>
      <c r="L23" s="305">
        <f t="shared" si="20"/>
        <v>0.360961792255448</v>
      </c>
      <c r="M23" s="305">
        <f t="shared" si="20"/>
        <v>0.17492704159865458</v>
      </c>
      <c r="N23" s="305">
        <f t="shared" si="20"/>
        <v>0.14185651139068334</v>
      </c>
      <c r="O23" s="307">
        <f t="shared" si="20"/>
        <v>-0.11714319942496609</v>
      </c>
      <c r="P23" s="308">
        <f>P21/P22-1</f>
        <v>0.12531417263940958</v>
      </c>
      <c r="Q23" s="1122"/>
      <c r="S23" s="439" t="str">
        <f t="shared" si="18"/>
        <v>菊池地域</v>
      </c>
      <c r="T23" s="1116"/>
      <c r="U23" s="434" t="s">
        <v>322</v>
      </c>
      <c r="V23" s="781">
        <v>12891.754170317943</v>
      </c>
      <c r="W23" s="782">
        <v>13287.245300103501</v>
      </c>
      <c r="X23" s="782">
        <v>22968.105668174179</v>
      </c>
      <c r="Y23" s="782">
        <v>20117.66126522611</v>
      </c>
      <c r="Z23" s="782">
        <v>15597.440094831829</v>
      </c>
      <c r="AA23" s="782">
        <v>16669.942457973681</v>
      </c>
      <c r="AB23" s="782">
        <v>20453.241860000737</v>
      </c>
      <c r="AC23" s="782">
        <v>17424.755717846245</v>
      </c>
      <c r="AD23" s="782">
        <v>12357.240561726283</v>
      </c>
      <c r="AE23" s="782">
        <v>27503.318351820719</v>
      </c>
      <c r="AF23" s="782">
        <v>36468.410748244736</v>
      </c>
      <c r="AG23" s="783">
        <v>38167.437811881689</v>
      </c>
      <c r="AH23" s="783">
        <v>253905.87039683241</v>
      </c>
    </row>
    <row r="24" spans="1:34" s="280" customFormat="1" ht="16.75" customHeight="1" x14ac:dyDescent="0.3">
      <c r="A24" s="279"/>
      <c r="B24" s="1110" t="s">
        <v>47</v>
      </c>
      <c r="C24" s="423" t="str">
        <f>C$6</f>
        <v>令和４年</v>
      </c>
      <c r="D24" s="289">
        <f t="shared" ref="D24:P24" si="21">ROUND(INDEX(V$7:V$18,MATCH($S24,$U$7:$U$18,0)),0)</f>
        <v>26696</v>
      </c>
      <c r="E24" s="290">
        <f t="shared" si="21"/>
        <v>24409</v>
      </c>
      <c r="F24" s="290">
        <f t="shared" si="21"/>
        <v>25914</v>
      </c>
      <c r="G24" s="290">
        <f t="shared" si="21"/>
        <v>28670</v>
      </c>
      <c r="H24" s="290">
        <f t="shared" si="21"/>
        <v>28276</v>
      </c>
      <c r="I24" s="291">
        <f t="shared" si="21"/>
        <v>26508</v>
      </c>
      <c r="J24" s="292">
        <f t="shared" si="21"/>
        <v>24540</v>
      </c>
      <c r="K24" s="290">
        <f t="shared" si="21"/>
        <v>27835</v>
      </c>
      <c r="L24" s="290">
        <f t="shared" si="21"/>
        <v>24305</v>
      </c>
      <c r="M24" s="290">
        <f t="shared" si="21"/>
        <v>25489</v>
      </c>
      <c r="N24" s="290">
        <f t="shared" si="21"/>
        <v>26990</v>
      </c>
      <c r="O24" s="424">
        <f t="shared" si="21"/>
        <v>24603</v>
      </c>
      <c r="P24" s="293">
        <f t="shared" si="21"/>
        <v>314235</v>
      </c>
      <c r="Q24" s="1122"/>
      <c r="S24" s="439" t="str">
        <f t="shared" si="18"/>
        <v>八代地域</v>
      </c>
      <c r="T24" s="1116"/>
      <c r="U24" s="434" t="s">
        <v>323</v>
      </c>
      <c r="V24" s="781">
        <v>28425.913384457981</v>
      </c>
      <c r="W24" s="782">
        <v>30029.562663925662</v>
      </c>
      <c r="X24" s="782">
        <v>41163.950629109269</v>
      </c>
      <c r="Y24" s="782">
        <v>38154.203410588932</v>
      </c>
      <c r="Z24" s="782">
        <v>33172.889811257453</v>
      </c>
      <c r="AA24" s="782">
        <v>32563.858446231083</v>
      </c>
      <c r="AB24" s="782">
        <v>42071.989151797294</v>
      </c>
      <c r="AC24" s="782">
        <v>33935.571491535717</v>
      </c>
      <c r="AD24" s="782">
        <v>31067.235281799003</v>
      </c>
      <c r="AE24" s="782">
        <v>40433.946986391747</v>
      </c>
      <c r="AF24" s="782">
        <v>44114.964205014578</v>
      </c>
      <c r="AG24" s="783">
        <v>50084.22944070935</v>
      </c>
      <c r="AH24" s="783">
        <v>445216.93755673099</v>
      </c>
    </row>
    <row r="25" spans="1:34" s="280" customFormat="1" ht="16.75" customHeight="1" x14ac:dyDescent="0.3">
      <c r="A25" s="279"/>
      <c r="B25" s="1111"/>
      <c r="C25" s="626" t="str">
        <f>C$7</f>
        <v>令和３年</v>
      </c>
      <c r="D25" s="296">
        <f>ROUND(INDEX(V$19:V$30,MATCH($S25,$U$19:$U$30,0)),0)</f>
        <v>23952</v>
      </c>
      <c r="E25" s="297">
        <f t="shared" ref="E25:N25" si="22">ROUND(INDEX(W$19:W$30,MATCH($S25,$U$19:$U$30,0)),0)</f>
        <v>27629</v>
      </c>
      <c r="F25" s="297">
        <f t="shared" si="22"/>
        <v>34078</v>
      </c>
      <c r="G25" s="297">
        <f t="shared" si="22"/>
        <v>35115</v>
      </c>
      <c r="H25" s="297">
        <f t="shared" si="22"/>
        <v>27759</v>
      </c>
      <c r="I25" s="298">
        <f t="shared" si="22"/>
        <v>27854</v>
      </c>
      <c r="J25" s="299">
        <f t="shared" si="22"/>
        <v>38411</v>
      </c>
      <c r="K25" s="297">
        <f t="shared" si="22"/>
        <v>28289</v>
      </c>
      <c r="L25" s="297">
        <f t="shared" si="22"/>
        <v>32435</v>
      </c>
      <c r="M25" s="297">
        <f t="shared" si="22"/>
        <v>54793</v>
      </c>
      <c r="N25" s="297">
        <f t="shared" si="22"/>
        <v>34438</v>
      </c>
      <c r="O25" s="431">
        <f>ROUND(INDEX(AG$19:AG$30,MATCH($S25,$U$19:$U$30,0)),0)</f>
        <v>28571</v>
      </c>
      <c r="P25" s="300">
        <f>ROUND(INDEX(AH$19:AH$30,MATCH($S25,$U$19:$U$30,0)),0)</f>
        <v>393320</v>
      </c>
      <c r="Q25" s="1122"/>
      <c r="S25" s="439" t="str">
        <f t="shared" si="18"/>
        <v>八代地域</v>
      </c>
      <c r="T25" s="1116"/>
      <c r="U25" s="434" t="s">
        <v>324</v>
      </c>
      <c r="V25" s="781">
        <v>23952.183875406998</v>
      </c>
      <c r="W25" s="782">
        <v>27628.813911597132</v>
      </c>
      <c r="X25" s="782">
        <v>34078.112757447117</v>
      </c>
      <c r="Y25" s="782">
        <v>35114.635066426235</v>
      </c>
      <c r="Z25" s="782">
        <v>27758.913061926793</v>
      </c>
      <c r="AA25" s="782">
        <v>27853.561025809646</v>
      </c>
      <c r="AB25" s="782">
        <v>38410.703734808463</v>
      </c>
      <c r="AC25" s="782">
        <v>28288.586662100748</v>
      </c>
      <c r="AD25" s="782">
        <v>32435.225253649154</v>
      </c>
      <c r="AE25" s="782">
        <v>54793.267071070499</v>
      </c>
      <c r="AF25" s="782">
        <v>34437.637050983074</v>
      </c>
      <c r="AG25" s="783">
        <v>28570.632014155239</v>
      </c>
      <c r="AH25" s="783">
        <v>393319.51428355637</v>
      </c>
    </row>
    <row r="26" spans="1:34" s="280" customFormat="1" ht="16.75" customHeight="1" x14ac:dyDescent="0.3">
      <c r="A26" s="279"/>
      <c r="B26" s="1112"/>
      <c r="C26" s="303" t="s">
        <v>272</v>
      </c>
      <c r="D26" s="304">
        <f>D24/D25-1</f>
        <v>0.11456245824983302</v>
      </c>
      <c r="E26" s="305">
        <f t="shared" ref="E26:O26" si="23">E24/E25-1</f>
        <v>-0.11654421079300736</v>
      </c>
      <c r="F26" s="305">
        <f t="shared" si="23"/>
        <v>-0.23956804976817891</v>
      </c>
      <c r="G26" s="305">
        <f t="shared" si="23"/>
        <v>-0.18353979780720486</v>
      </c>
      <c r="H26" s="305">
        <f t="shared" si="23"/>
        <v>1.8624590222990678E-2</v>
      </c>
      <c r="I26" s="306">
        <f t="shared" si="23"/>
        <v>-4.8323400588784371E-2</v>
      </c>
      <c r="J26" s="503">
        <f t="shared" si="23"/>
        <v>-0.36112051235323217</v>
      </c>
      <c r="K26" s="305">
        <f t="shared" si="23"/>
        <v>-1.6048640814450899E-2</v>
      </c>
      <c r="L26" s="305">
        <f t="shared" si="23"/>
        <v>-0.25065515646677972</v>
      </c>
      <c r="M26" s="305">
        <f t="shared" si="23"/>
        <v>-0.53481284105633931</v>
      </c>
      <c r="N26" s="305">
        <f t="shared" si="23"/>
        <v>-0.21627272199314707</v>
      </c>
      <c r="O26" s="307">
        <f t="shared" si="23"/>
        <v>-0.13888208323124851</v>
      </c>
      <c r="P26" s="308">
        <f>P24/P25-1</f>
        <v>-0.20107037526695826</v>
      </c>
      <c r="Q26" s="1122"/>
      <c r="S26" s="439" t="str">
        <f t="shared" si="18"/>
        <v>八代地域</v>
      </c>
      <c r="T26" s="1116"/>
      <c r="U26" s="434" t="s">
        <v>325</v>
      </c>
      <c r="V26" s="781">
        <v>12157.157976199167</v>
      </c>
      <c r="W26" s="782">
        <v>15663.18790015782</v>
      </c>
      <c r="X26" s="782">
        <v>20032.825500318941</v>
      </c>
      <c r="Y26" s="782">
        <v>16098.014384716498</v>
      </c>
      <c r="Z26" s="782">
        <v>14444.172174510239</v>
      </c>
      <c r="AA26" s="782">
        <v>13155.064430883554</v>
      </c>
      <c r="AB26" s="782">
        <v>21825.379983675452</v>
      </c>
      <c r="AC26" s="782">
        <v>17552.232149211162</v>
      </c>
      <c r="AD26" s="782">
        <v>16934.500589013034</v>
      </c>
      <c r="AE26" s="782">
        <v>25661.687642513691</v>
      </c>
      <c r="AF26" s="782">
        <v>22838.591434765352</v>
      </c>
      <c r="AG26" s="783">
        <v>22920.897218655733</v>
      </c>
      <c r="AH26" s="783">
        <v>219282.8697775625</v>
      </c>
    </row>
    <row r="27" spans="1:34" s="280" customFormat="1" ht="16.75" customHeight="1" x14ac:dyDescent="0.3">
      <c r="A27" s="279"/>
      <c r="B27" s="1118" t="s">
        <v>291</v>
      </c>
      <c r="C27" s="423" t="str">
        <f>C$6</f>
        <v>令和４年</v>
      </c>
      <c r="D27" s="289">
        <f t="shared" ref="D27:P27" si="24">ROUND(INDEX(V$7:V$18,MATCH($S27,$U$7:$U$18,0)),0)</f>
        <v>18293</v>
      </c>
      <c r="E27" s="290">
        <f t="shared" si="24"/>
        <v>17375</v>
      </c>
      <c r="F27" s="290">
        <f t="shared" si="24"/>
        <v>16974</v>
      </c>
      <c r="G27" s="290">
        <f t="shared" si="24"/>
        <v>20286</v>
      </c>
      <c r="H27" s="290">
        <f t="shared" si="24"/>
        <v>17025</v>
      </c>
      <c r="I27" s="291">
        <f t="shared" si="24"/>
        <v>16668</v>
      </c>
      <c r="J27" s="292">
        <f t="shared" si="24"/>
        <v>16680</v>
      </c>
      <c r="K27" s="290">
        <f t="shared" si="24"/>
        <v>20793</v>
      </c>
      <c r="L27" s="290">
        <f t="shared" si="24"/>
        <v>17521</v>
      </c>
      <c r="M27" s="290">
        <f t="shared" si="24"/>
        <v>16913</v>
      </c>
      <c r="N27" s="290">
        <f t="shared" si="24"/>
        <v>18813</v>
      </c>
      <c r="O27" s="424">
        <f t="shared" si="24"/>
        <v>15760</v>
      </c>
      <c r="P27" s="293">
        <f t="shared" si="24"/>
        <v>213101</v>
      </c>
      <c r="Q27" s="1121"/>
      <c r="S27" s="439" t="s">
        <v>325</v>
      </c>
      <c r="T27" s="1116"/>
      <c r="U27" s="434" t="s">
        <v>326</v>
      </c>
      <c r="V27" s="781">
        <v>6496.8919314958921</v>
      </c>
      <c r="W27" s="782">
        <v>7455.8366444652283</v>
      </c>
      <c r="X27" s="782">
        <v>10051.296397464328</v>
      </c>
      <c r="Y27" s="782">
        <v>9992.6436222110679</v>
      </c>
      <c r="Z27" s="782">
        <v>8389.2157696628801</v>
      </c>
      <c r="AA27" s="782">
        <v>8519.2570654923638</v>
      </c>
      <c r="AB27" s="782">
        <v>13650.19921764305</v>
      </c>
      <c r="AC27" s="782">
        <v>10987.212236294301</v>
      </c>
      <c r="AD27" s="782">
        <v>9864.3475300951377</v>
      </c>
      <c r="AE27" s="782">
        <v>18770.514588197875</v>
      </c>
      <c r="AF27" s="782">
        <v>11418.417612312869</v>
      </c>
      <c r="AG27" s="783">
        <v>9977.6490243903427</v>
      </c>
      <c r="AH27" s="783">
        <v>125573.08174586405</v>
      </c>
    </row>
    <row r="28" spans="1:34" s="280" customFormat="1" ht="16.75" customHeight="1" x14ac:dyDescent="0.3">
      <c r="A28" s="279"/>
      <c r="B28" s="1119"/>
      <c r="C28" s="626" t="str">
        <f>C$7</f>
        <v>令和３年</v>
      </c>
      <c r="D28" s="296">
        <f>ROUND(INDEX(V$19:V$30,MATCH($S28,$U$19:$U$30,0)),0)</f>
        <v>12157</v>
      </c>
      <c r="E28" s="297">
        <f t="shared" ref="E28:N28" si="25">ROUND(INDEX(W$19:W$30,MATCH($S28,$U$19:$U$30,0)),0)</f>
        <v>15663</v>
      </c>
      <c r="F28" s="297">
        <f t="shared" si="25"/>
        <v>20033</v>
      </c>
      <c r="G28" s="297">
        <f t="shared" si="25"/>
        <v>16098</v>
      </c>
      <c r="H28" s="297">
        <f t="shared" si="25"/>
        <v>14444</v>
      </c>
      <c r="I28" s="298">
        <f t="shared" si="25"/>
        <v>13155</v>
      </c>
      <c r="J28" s="299">
        <f t="shared" si="25"/>
        <v>21825</v>
      </c>
      <c r="K28" s="297">
        <f t="shared" si="25"/>
        <v>17552</v>
      </c>
      <c r="L28" s="297">
        <f t="shared" si="25"/>
        <v>16935</v>
      </c>
      <c r="M28" s="297">
        <f t="shared" si="25"/>
        <v>25662</v>
      </c>
      <c r="N28" s="297">
        <f t="shared" si="25"/>
        <v>22839</v>
      </c>
      <c r="O28" s="431">
        <f>ROUND(INDEX(AG$19:AG$30,MATCH($S28,$U$19:$U$30,0)),0)</f>
        <v>22921</v>
      </c>
      <c r="P28" s="300">
        <f>ROUND(INDEX(AH$19:AH$30,MATCH($S28,$U$19:$U$30,0)),0)</f>
        <v>219283</v>
      </c>
      <c r="Q28" s="1121"/>
      <c r="S28" s="439" t="s">
        <v>325</v>
      </c>
      <c r="T28" s="1116"/>
      <c r="U28" s="434" t="s">
        <v>327</v>
      </c>
      <c r="V28" s="781">
        <v>2991.7582460516041</v>
      </c>
      <c r="W28" s="782">
        <v>3735.679123132199</v>
      </c>
      <c r="X28" s="782">
        <v>5801.3958410049727</v>
      </c>
      <c r="Y28" s="782">
        <v>5194.0467479869176</v>
      </c>
      <c r="Z28" s="782">
        <v>5084.2275283892186</v>
      </c>
      <c r="AA28" s="782">
        <v>3881.6896041005189</v>
      </c>
      <c r="AB28" s="782">
        <v>6194.8409196592211</v>
      </c>
      <c r="AC28" s="782">
        <v>6539.8250889785977</v>
      </c>
      <c r="AD28" s="782">
        <v>4507.8105856369275</v>
      </c>
      <c r="AE28" s="782">
        <v>6998.01637076938</v>
      </c>
      <c r="AF28" s="782">
        <v>7401.8678566752205</v>
      </c>
      <c r="AG28" s="783">
        <v>7198.7456797566247</v>
      </c>
      <c r="AH28" s="783">
        <v>65529.63771790795</v>
      </c>
    </row>
    <row r="29" spans="1:34" s="280" customFormat="1" ht="16.75" customHeight="1" x14ac:dyDescent="0.3">
      <c r="A29" s="279"/>
      <c r="B29" s="1120"/>
      <c r="C29" s="303" t="s">
        <v>272</v>
      </c>
      <c r="D29" s="304">
        <f>D27/D28-1</f>
        <v>0.50472978530887547</v>
      </c>
      <c r="E29" s="305">
        <f t="shared" ref="E29:O29" si="26">E27/E28-1</f>
        <v>0.10930217710528001</v>
      </c>
      <c r="F29" s="305">
        <f t="shared" si="26"/>
        <v>-0.15269804822043631</v>
      </c>
      <c r="G29" s="305">
        <f t="shared" si="26"/>
        <v>0.26015654118524045</v>
      </c>
      <c r="H29" s="305">
        <f t="shared" si="26"/>
        <v>0.17869011354195519</v>
      </c>
      <c r="I29" s="306">
        <f t="shared" si="26"/>
        <v>0.26704675028506264</v>
      </c>
      <c r="J29" s="503">
        <f t="shared" si="26"/>
        <v>-0.23573883161512033</v>
      </c>
      <c r="K29" s="305">
        <f t="shared" si="26"/>
        <v>0.18465132178669097</v>
      </c>
      <c r="L29" s="305">
        <f t="shared" si="26"/>
        <v>3.4602893416002312E-2</v>
      </c>
      <c r="M29" s="305">
        <f t="shared" si="26"/>
        <v>-0.34093211752786223</v>
      </c>
      <c r="N29" s="305">
        <f t="shared" si="26"/>
        <v>-0.17627742020228554</v>
      </c>
      <c r="O29" s="307">
        <f t="shared" si="26"/>
        <v>-0.31242092404345356</v>
      </c>
      <c r="P29" s="308">
        <f>P27/P28-1</f>
        <v>-2.8191879899490568E-2</v>
      </c>
      <c r="Q29" s="1121"/>
      <c r="S29" s="439" t="s">
        <v>325</v>
      </c>
      <c r="T29" s="1116"/>
      <c r="U29" s="434" t="s">
        <v>328</v>
      </c>
      <c r="V29" s="781">
        <v>3326.3114248795955</v>
      </c>
      <c r="W29" s="782">
        <v>3291.9595763919278</v>
      </c>
      <c r="X29" s="782">
        <v>5229.2479044139891</v>
      </c>
      <c r="Y29" s="782">
        <v>4966.6667839784041</v>
      </c>
      <c r="Z29" s="782">
        <v>5119.7142053370908</v>
      </c>
      <c r="AA29" s="782">
        <v>4407.9738380838644</v>
      </c>
      <c r="AB29" s="782">
        <v>6361.4923272701608</v>
      </c>
      <c r="AC29" s="782">
        <v>5854.9056235916078</v>
      </c>
      <c r="AD29" s="782">
        <v>4268.7972599107479</v>
      </c>
      <c r="AE29" s="782">
        <v>5858.9655969398418</v>
      </c>
      <c r="AF29" s="782">
        <v>6852.9553298173296</v>
      </c>
      <c r="AG29" s="783">
        <v>8002.442173302662</v>
      </c>
      <c r="AH29" s="783">
        <v>63541.216329994451</v>
      </c>
    </row>
    <row r="30" spans="1:34" s="280" customFormat="1" ht="16.75" customHeight="1" x14ac:dyDescent="0.3">
      <c r="A30" s="279"/>
      <c r="B30" s="1118" t="s">
        <v>292</v>
      </c>
      <c r="C30" s="423" t="str">
        <f>C$6</f>
        <v>令和４年</v>
      </c>
      <c r="D30" s="289">
        <f t="shared" ref="D30:P30" si="27">ROUND(INDEX(V$7:V$18,MATCH($S30,$U$7:$U$18,0)),0)</f>
        <v>8208</v>
      </c>
      <c r="E30" s="290">
        <f t="shared" si="27"/>
        <v>7288</v>
      </c>
      <c r="F30" s="290">
        <f t="shared" si="27"/>
        <v>8882</v>
      </c>
      <c r="G30" s="290">
        <f t="shared" si="27"/>
        <v>10291</v>
      </c>
      <c r="H30" s="290">
        <f t="shared" si="27"/>
        <v>11350</v>
      </c>
      <c r="I30" s="291">
        <f t="shared" si="27"/>
        <v>11255</v>
      </c>
      <c r="J30" s="292">
        <f t="shared" si="27"/>
        <v>10808</v>
      </c>
      <c r="K30" s="290">
        <f t="shared" si="27"/>
        <v>13567</v>
      </c>
      <c r="L30" s="290">
        <f t="shared" si="27"/>
        <v>12029</v>
      </c>
      <c r="M30" s="290">
        <f t="shared" si="27"/>
        <v>11713</v>
      </c>
      <c r="N30" s="290">
        <f t="shared" si="27"/>
        <v>11736</v>
      </c>
      <c r="O30" s="424">
        <f t="shared" si="27"/>
        <v>9446</v>
      </c>
      <c r="P30" s="293">
        <f t="shared" si="27"/>
        <v>126572</v>
      </c>
      <c r="Q30" s="1121"/>
      <c r="S30" s="439" t="s">
        <v>326</v>
      </c>
      <c r="T30" s="1117"/>
      <c r="U30" s="436" t="s">
        <v>329</v>
      </c>
      <c r="V30" s="775">
        <f>SUM(V19:V29)</f>
        <v>243850.00000000003</v>
      </c>
      <c r="W30" s="776">
        <f t="shared" ref="W30:AG30" si="28">SUM(W19:W29)</f>
        <v>255780</v>
      </c>
      <c r="X30" s="776">
        <f t="shared" si="28"/>
        <v>417400</v>
      </c>
      <c r="Y30" s="776">
        <f t="shared" si="28"/>
        <v>403170.00000000006</v>
      </c>
      <c r="Z30" s="776">
        <f t="shared" si="28"/>
        <v>331070</v>
      </c>
      <c r="AA30" s="776">
        <f t="shared" si="28"/>
        <v>272890.00000000006</v>
      </c>
      <c r="AB30" s="776">
        <f t="shared" si="28"/>
        <v>433120.00000000006</v>
      </c>
      <c r="AC30" s="776">
        <f t="shared" si="28"/>
        <v>382049.99999999994</v>
      </c>
      <c r="AD30" s="776">
        <f t="shared" si="28"/>
        <v>298460</v>
      </c>
      <c r="AE30" s="776">
        <f t="shared" si="28"/>
        <v>504960</v>
      </c>
      <c r="AF30" s="776">
        <f t="shared" si="28"/>
        <v>565340</v>
      </c>
      <c r="AG30" s="777">
        <f t="shared" si="28"/>
        <v>593020</v>
      </c>
      <c r="AH30" s="777">
        <f>SUM(AH19:AH29)</f>
        <v>4701090</v>
      </c>
    </row>
    <row r="31" spans="1:34" s="280" customFormat="1" ht="16.75" customHeight="1" x14ac:dyDescent="0.3">
      <c r="A31" s="279"/>
      <c r="B31" s="1119"/>
      <c r="C31" s="626" t="str">
        <f>C$7</f>
        <v>令和３年</v>
      </c>
      <c r="D31" s="296">
        <f>ROUND(INDEX(V$19:V$30,MATCH($S31,$U$19:$U$30,0)),0)</f>
        <v>6497</v>
      </c>
      <c r="E31" s="297">
        <f t="shared" ref="E31:N31" si="29">ROUND(INDEX(W$19:W$30,MATCH($S31,$U$19:$U$30,0)),0)</f>
        <v>7456</v>
      </c>
      <c r="F31" s="297">
        <f t="shared" si="29"/>
        <v>10051</v>
      </c>
      <c r="G31" s="297">
        <f t="shared" si="29"/>
        <v>9993</v>
      </c>
      <c r="H31" s="297">
        <f t="shared" si="29"/>
        <v>8389</v>
      </c>
      <c r="I31" s="298">
        <f t="shared" si="29"/>
        <v>8519</v>
      </c>
      <c r="J31" s="299">
        <f t="shared" si="29"/>
        <v>13650</v>
      </c>
      <c r="K31" s="297">
        <f t="shared" si="29"/>
        <v>10987</v>
      </c>
      <c r="L31" s="297">
        <f t="shared" si="29"/>
        <v>9864</v>
      </c>
      <c r="M31" s="297">
        <f t="shared" si="29"/>
        <v>18771</v>
      </c>
      <c r="N31" s="297">
        <f t="shared" si="29"/>
        <v>11418</v>
      </c>
      <c r="O31" s="431">
        <f>ROUND(INDEX(AG$19:AG$30,MATCH($S31,$U$19:$U$30,0)),0)</f>
        <v>9978</v>
      </c>
      <c r="P31" s="300">
        <f>ROUND(INDEX(AH$19:AH$30,MATCH($S31,$U$19:$U$30,0)),0)</f>
        <v>125573</v>
      </c>
      <c r="Q31" s="1121"/>
      <c r="S31" s="439" t="s">
        <v>326</v>
      </c>
    </row>
    <row r="32" spans="1:34" s="280" customFormat="1" ht="16.75" customHeight="1" x14ac:dyDescent="0.3">
      <c r="A32" s="279"/>
      <c r="B32" s="1120"/>
      <c r="C32" s="303" t="s">
        <v>272</v>
      </c>
      <c r="D32" s="304">
        <f>D30/D31-1</f>
        <v>0.2633523164537479</v>
      </c>
      <c r="E32" s="305">
        <f t="shared" ref="E32:O32" si="30">E30/E31-1</f>
        <v>-2.2532188841201672E-2</v>
      </c>
      <c r="F32" s="305">
        <f t="shared" si="30"/>
        <v>-0.11630683514078199</v>
      </c>
      <c r="G32" s="305">
        <f t="shared" si="30"/>
        <v>2.9820874612228598E-2</v>
      </c>
      <c r="H32" s="305">
        <f t="shared" si="30"/>
        <v>0.35296221242102743</v>
      </c>
      <c r="I32" s="306">
        <f t="shared" si="30"/>
        <v>0.32116445592205656</v>
      </c>
      <c r="J32" s="503">
        <f t="shared" si="30"/>
        <v>-0.20820512820512815</v>
      </c>
      <c r="K32" s="305">
        <f t="shared" si="30"/>
        <v>0.23482297260398655</v>
      </c>
      <c r="L32" s="305">
        <f t="shared" si="30"/>
        <v>0.21948499594484994</v>
      </c>
      <c r="M32" s="305">
        <f t="shared" si="30"/>
        <v>-0.37600554046134993</v>
      </c>
      <c r="N32" s="305">
        <f t="shared" si="30"/>
        <v>2.785076195480829E-2</v>
      </c>
      <c r="O32" s="307">
        <f t="shared" si="30"/>
        <v>-5.3317298055722606E-2</v>
      </c>
      <c r="P32" s="308">
        <f>P30/P31-1</f>
        <v>7.9555318420361232E-3</v>
      </c>
      <c r="Q32" s="1121"/>
      <c r="S32" s="439" t="s">
        <v>326</v>
      </c>
      <c r="V32" s="312">
        <f>SUM(V8,V10,V12,V14,V16,V18,V20,V22,V24,V26,V28)</f>
        <v>595097.25086524966</v>
      </c>
    </row>
    <row r="33" spans="1:38" s="280" customFormat="1" ht="16.75" customHeight="1" x14ac:dyDescent="0.3">
      <c r="A33" s="279"/>
      <c r="B33" s="1110" t="s">
        <v>52</v>
      </c>
      <c r="C33" s="423" t="str">
        <f>C$6</f>
        <v>令和４年</v>
      </c>
      <c r="D33" s="289">
        <f t="shared" ref="D33:P33" si="31">ROUND(INDEX(V$7:V$18,MATCH($S33,$U$7:$U$18,0)),0)</f>
        <v>4716</v>
      </c>
      <c r="E33" s="290">
        <f t="shared" si="31"/>
        <v>4519</v>
      </c>
      <c r="F33" s="290">
        <f t="shared" si="31"/>
        <v>5419</v>
      </c>
      <c r="G33" s="290">
        <f t="shared" si="31"/>
        <v>5950</v>
      </c>
      <c r="H33" s="290">
        <f t="shared" si="31"/>
        <v>6954</v>
      </c>
      <c r="I33" s="291">
        <f t="shared" si="31"/>
        <v>5510</v>
      </c>
      <c r="J33" s="292">
        <f t="shared" si="31"/>
        <v>7153</v>
      </c>
      <c r="K33" s="290">
        <f t="shared" si="31"/>
        <v>10144</v>
      </c>
      <c r="L33" s="290">
        <f t="shared" si="31"/>
        <v>7788</v>
      </c>
      <c r="M33" s="290">
        <f t="shared" si="31"/>
        <v>9402</v>
      </c>
      <c r="N33" s="290">
        <f t="shared" si="31"/>
        <v>8783</v>
      </c>
      <c r="O33" s="424">
        <f t="shared" si="31"/>
        <v>7800</v>
      </c>
      <c r="P33" s="293">
        <f t="shared" si="31"/>
        <v>84138</v>
      </c>
      <c r="Q33" s="1122"/>
      <c r="S33" s="439" t="str">
        <f t="shared" ref="S33:S41" si="32">IF(B33&lt;&gt;0,B33,S32)</f>
        <v>宇城地域</v>
      </c>
    </row>
    <row r="34" spans="1:38" s="280" customFormat="1" ht="16.75" customHeight="1" x14ac:dyDescent="0.3">
      <c r="A34" s="279"/>
      <c r="B34" s="1111"/>
      <c r="C34" s="626" t="str">
        <f>C$7</f>
        <v>令和３年</v>
      </c>
      <c r="D34" s="296">
        <f>ROUND(INDEX(V$19:V$30,MATCH($S34,$U$19:$U$30,0)),0)</f>
        <v>2992</v>
      </c>
      <c r="E34" s="297">
        <f t="shared" ref="E34:N34" si="33">ROUND(INDEX(W$19:W$30,MATCH($S34,$U$19:$U$30,0)),0)</f>
        <v>3736</v>
      </c>
      <c r="F34" s="297">
        <f t="shared" si="33"/>
        <v>5801</v>
      </c>
      <c r="G34" s="297">
        <f t="shared" si="33"/>
        <v>5194</v>
      </c>
      <c r="H34" s="297">
        <f t="shared" si="33"/>
        <v>5084</v>
      </c>
      <c r="I34" s="298">
        <f t="shared" si="33"/>
        <v>3882</v>
      </c>
      <c r="J34" s="299">
        <f t="shared" si="33"/>
        <v>6195</v>
      </c>
      <c r="K34" s="297">
        <f t="shared" si="33"/>
        <v>6540</v>
      </c>
      <c r="L34" s="297">
        <f t="shared" si="33"/>
        <v>4508</v>
      </c>
      <c r="M34" s="297">
        <f t="shared" si="33"/>
        <v>6998</v>
      </c>
      <c r="N34" s="297">
        <f t="shared" si="33"/>
        <v>7402</v>
      </c>
      <c r="O34" s="431">
        <f>ROUND(INDEX(AG$19:AG$30,MATCH($S34,$U$19:$U$30,0)),0)</f>
        <v>7199</v>
      </c>
      <c r="P34" s="300">
        <f>ROUND(INDEX(AH$19:AH$30,MATCH($S34,$U$19:$U$30,0)),0)</f>
        <v>65530</v>
      </c>
      <c r="Q34" s="1122"/>
      <c r="S34" s="439" t="str">
        <f t="shared" si="32"/>
        <v>宇城地域</v>
      </c>
    </row>
    <row r="35" spans="1:38" s="280" customFormat="1" ht="16.75" customHeight="1" x14ac:dyDescent="0.3">
      <c r="A35" s="279"/>
      <c r="B35" s="1112"/>
      <c r="C35" s="303" t="s">
        <v>272</v>
      </c>
      <c r="D35" s="304">
        <f>D33/D34-1</f>
        <v>0.5762032085561497</v>
      </c>
      <c r="E35" s="305">
        <f t="shared" ref="E35:O35" si="34">E33/E34-1</f>
        <v>0.20958244111349034</v>
      </c>
      <c r="F35" s="305">
        <f t="shared" si="34"/>
        <v>-6.5850715393897641E-2</v>
      </c>
      <c r="G35" s="305">
        <f t="shared" si="34"/>
        <v>0.14555256064690036</v>
      </c>
      <c r="H35" s="305">
        <f t="shared" si="34"/>
        <v>0.36782061369000796</v>
      </c>
      <c r="I35" s="306">
        <f t="shared" si="34"/>
        <v>0.41937145801133435</v>
      </c>
      <c r="J35" s="503">
        <f t="shared" si="34"/>
        <v>0.15464083938660211</v>
      </c>
      <c r="K35" s="305">
        <f t="shared" si="34"/>
        <v>0.55107033639143732</v>
      </c>
      <c r="L35" s="305">
        <f t="shared" si="34"/>
        <v>0.72759538598047913</v>
      </c>
      <c r="M35" s="305">
        <f t="shared" si="34"/>
        <v>0.34352672192054867</v>
      </c>
      <c r="N35" s="305">
        <f t="shared" si="34"/>
        <v>0.18657119697379088</v>
      </c>
      <c r="O35" s="307">
        <f t="shared" si="34"/>
        <v>8.3483817196832844E-2</v>
      </c>
      <c r="P35" s="308">
        <f>P33/P34-1</f>
        <v>0.28396154433084075</v>
      </c>
      <c r="Q35" s="1122"/>
      <c r="S35" s="439" t="str">
        <f t="shared" si="32"/>
        <v>宇城地域</v>
      </c>
    </row>
    <row r="36" spans="1:38" s="280" customFormat="1" ht="16.75" customHeight="1" x14ac:dyDescent="0.3">
      <c r="A36" s="279"/>
      <c r="B36" s="1110" t="s">
        <v>54</v>
      </c>
      <c r="C36" s="423" t="str">
        <f>C$6</f>
        <v>令和４年</v>
      </c>
      <c r="D36" s="289">
        <f t="shared" ref="D36:P36" si="35">ROUND(INDEX(V$7:V$18,MATCH($S36,$U$7:$U$18,0)),0)</f>
        <v>5538</v>
      </c>
      <c r="E36" s="290">
        <f t="shared" si="35"/>
        <v>4718</v>
      </c>
      <c r="F36" s="290">
        <f t="shared" si="35"/>
        <v>6117</v>
      </c>
      <c r="G36" s="290">
        <f t="shared" si="35"/>
        <v>7369</v>
      </c>
      <c r="H36" s="290">
        <f t="shared" si="35"/>
        <v>8258</v>
      </c>
      <c r="I36" s="291">
        <f t="shared" si="35"/>
        <v>8008</v>
      </c>
      <c r="J36" s="292">
        <f t="shared" si="35"/>
        <v>7957</v>
      </c>
      <c r="K36" s="290">
        <f t="shared" si="35"/>
        <v>10748</v>
      </c>
      <c r="L36" s="290">
        <f t="shared" si="35"/>
        <v>9226</v>
      </c>
      <c r="M36" s="290">
        <f t="shared" si="35"/>
        <v>9336</v>
      </c>
      <c r="N36" s="290">
        <f t="shared" si="35"/>
        <v>9674</v>
      </c>
      <c r="O36" s="424">
        <f t="shared" si="35"/>
        <v>7922</v>
      </c>
      <c r="P36" s="293">
        <f t="shared" si="35"/>
        <v>94871</v>
      </c>
      <c r="Q36" s="1122"/>
      <c r="S36" s="439" t="str">
        <f t="shared" si="32"/>
        <v>上益城地域</v>
      </c>
    </row>
    <row r="37" spans="1:38" s="280" customFormat="1" ht="16.75" customHeight="1" x14ac:dyDescent="0.3">
      <c r="A37" s="279"/>
      <c r="B37" s="1111"/>
      <c r="C37" s="626" t="str">
        <f>C$7</f>
        <v>令和３年</v>
      </c>
      <c r="D37" s="296">
        <f>ROUND(INDEX(V$19:V$30,MATCH($S37,$U$19:$U$30,0)),0)</f>
        <v>3326</v>
      </c>
      <c r="E37" s="297">
        <f t="shared" ref="E37:N37" si="36">ROUND(INDEX(W$19:W$30,MATCH($S37,$U$19:$U$30,0)),0)</f>
        <v>3292</v>
      </c>
      <c r="F37" s="297">
        <f t="shared" si="36"/>
        <v>5229</v>
      </c>
      <c r="G37" s="297">
        <f t="shared" si="36"/>
        <v>4967</v>
      </c>
      <c r="H37" s="297">
        <f t="shared" si="36"/>
        <v>5120</v>
      </c>
      <c r="I37" s="298">
        <f t="shared" si="36"/>
        <v>4408</v>
      </c>
      <c r="J37" s="299">
        <f t="shared" si="36"/>
        <v>6361</v>
      </c>
      <c r="K37" s="297">
        <f t="shared" si="36"/>
        <v>5855</v>
      </c>
      <c r="L37" s="297">
        <f t="shared" si="36"/>
        <v>4269</v>
      </c>
      <c r="M37" s="297">
        <f t="shared" si="36"/>
        <v>5859</v>
      </c>
      <c r="N37" s="297">
        <f t="shared" si="36"/>
        <v>6853</v>
      </c>
      <c r="O37" s="431">
        <f>ROUND(INDEX(AG$19:AG$30,MATCH($S37,$U$19:$U$30,0)),0)</f>
        <v>8002</v>
      </c>
      <c r="P37" s="300">
        <f>ROUND(INDEX(AH$19:AH$30,MATCH($S37,$U$19:$U$30,0)),0)</f>
        <v>63541</v>
      </c>
      <c r="Q37" s="1122"/>
      <c r="S37" s="439" t="str">
        <f t="shared" si="32"/>
        <v>上益城地域</v>
      </c>
    </row>
    <row r="38" spans="1:38" s="280" customFormat="1" ht="16.75" customHeight="1" thickBot="1" x14ac:dyDescent="0.35">
      <c r="A38" s="279"/>
      <c r="B38" s="1113"/>
      <c r="C38" s="313" t="s">
        <v>272</v>
      </c>
      <c r="D38" s="314">
        <f>D36/D37-1</f>
        <v>0.66506313890559232</v>
      </c>
      <c r="E38" s="315">
        <f t="shared" ref="E38:O38" si="37">E36/E37-1</f>
        <v>0.43317132442284323</v>
      </c>
      <c r="F38" s="315">
        <f t="shared" si="37"/>
        <v>0.16982214572576027</v>
      </c>
      <c r="G38" s="315">
        <f t="shared" si="37"/>
        <v>0.48359170525468098</v>
      </c>
      <c r="H38" s="315">
        <f t="shared" si="37"/>
        <v>0.61289062499999991</v>
      </c>
      <c r="I38" s="316">
        <f t="shared" si="37"/>
        <v>0.81669691470054451</v>
      </c>
      <c r="J38" s="504">
        <f t="shared" si="37"/>
        <v>0.25090394592045273</v>
      </c>
      <c r="K38" s="315">
        <f t="shared" si="37"/>
        <v>0.83569598633646458</v>
      </c>
      <c r="L38" s="315">
        <f t="shared" si="37"/>
        <v>1.1611618646052939</v>
      </c>
      <c r="M38" s="315">
        <f t="shared" si="37"/>
        <v>0.59344598054275477</v>
      </c>
      <c r="N38" s="315">
        <f t="shared" si="37"/>
        <v>0.41164453524004085</v>
      </c>
      <c r="O38" s="317">
        <f t="shared" si="37"/>
        <v>-9.9975006248438358E-3</v>
      </c>
      <c r="P38" s="318">
        <f>P36/P37-1</f>
        <v>0.49306746824884717</v>
      </c>
      <c r="Q38" s="1122"/>
      <c r="S38" s="439" t="str">
        <f t="shared" si="32"/>
        <v>上益城地域</v>
      </c>
    </row>
    <row r="39" spans="1:38" s="280" customFormat="1" ht="16.75" customHeight="1" thickTop="1" x14ac:dyDescent="0.3">
      <c r="A39" s="279"/>
      <c r="B39" s="1111" t="s">
        <v>311</v>
      </c>
      <c r="C39" s="586" t="str">
        <f>C$6</f>
        <v>令和４年</v>
      </c>
      <c r="D39" s="320">
        <f t="shared" ref="D39:P39" si="38">ROUND(INDEX(V$7:V$18,MATCH($S39,$U$7:$U$18,0)),0)</f>
        <v>372840</v>
      </c>
      <c r="E39" s="321">
        <f t="shared" si="38"/>
        <v>303600</v>
      </c>
      <c r="F39" s="321">
        <f t="shared" si="38"/>
        <v>448390</v>
      </c>
      <c r="G39" s="321">
        <f t="shared" si="38"/>
        <v>475110</v>
      </c>
      <c r="H39" s="321">
        <f t="shared" si="38"/>
        <v>522530</v>
      </c>
      <c r="I39" s="582">
        <f t="shared" si="38"/>
        <v>484570</v>
      </c>
      <c r="J39" s="583">
        <f t="shared" si="38"/>
        <v>525790</v>
      </c>
      <c r="K39" s="321">
        <f t="shared" si="38"/>
        <v>655520</v>
      </c>
      <c r="L39" s="321">
        <f t="shared" si="38"/>
        <v>560630</v>
      </c>
      <c r="M39" s="321">
        <f t="shared" si="38"/>
        <v>609320</v>
      </c>
      <c r="N39" s="321">
        <f t="shared" si="38"/>
        <v>657180</v>
      </c>
      <c r="O39" s="584">
        <f t="shared" si="38"/>
        <v>585210</v>
      </c>
      <c r="P39" s="533">
        <f t="shared" si="38"/>
        <v>6200680</v>
      </c>
      <c r="Q39" s="1122"/>
      <c r="S39" s="439" t="str">
        <f t="shared" si="32"/>
        <v>合計</v>
      </c>
    </row>
    <row r="40" spans="1:38" s="280" customFormat="1" ht="16.5" customHeight="1" x14ac:dyDescent="0.3">
      <c r="A40" s="279"/>
      <c r="B40" s="1111"/>
      <c r="C40" s="430" t="str">
        <f>C$7</f>
        <v>令和３年</v>
      </c>
      <c r="D40" s="296">
        <f>ROUND(INDEX(V$19:V$30,MATCH($S40,$U$19:$U$30,0)),0)</f>
        <v>243850</v>
      </c>
      <c r="E40" s="297">
        <f t="shared" ref="E40:N40" si="39">ROUND(INDEX(W$19:W$30,MATCH($S40,$U$19:$U$30,0)),0)</f>
        <v>255780</v>
      </c>
      <c r="F40" s="297">
        <f t="shared" si="39"/>
        <v>417400</v>
      </c>
      <c r="G40" s="297">
        <f t="shared" si="39"/>
        <v>403170</v>
      </c>
      <c r="H40" s="297">
        <f t="shared" si="39"/>
        <v>331070</v>
      </c>
      <c r="I40" s="298">
        <f t="shared" si="39"/>
        <v>272890</v>
      </c>
      <c r="J40" s="299">
        <f t="shared" si="39"/>
        <v>433120</v>
      </c>
      <c r="K40" s="297">
        <f t="shared" si="39"/>
        <v>382050</v>
      </c>
      <c r="L40" s="297">
        <f t="shared" si="39"/>
        <v>298460</v>
      </c>
      <c r="M40" s="297">
        <f t="shared" si="39"/>
        <v>504960</v>
      </c>
      <c r="N40" s="297">
        <f t="shared" si="39"/>
        <v>565340</v>
      </c>
      <c r="O40" s="431">
        <f>ROUND(INDEX(AG$19:AG$30,MATCH($S40,$U$19:$U$30,0)),0)</f>
        <v>593020</v>
      </c>
      <c r="P40" s="300">
        <f>ROUND(INDEX(AH$19:AH$30,MATCH($S40,$U$19:$U$30,0)),0)</f>
        <v>4701090</v>
      </c>
      <c r="Q40" s="1122"/>
      <c r="S40" s="439" t="str">
        <f t="shared" si="32"/>
        <v>合計</v>
      </c>
    </row>
    <row r="41" spans="1:38" s="280" customFormat="1" ht="16.75" customHeight="1" thickBot="1" x14ac:dyDescent="0.35">
      <c r="A41" s="279"/>
      <c r="B41" s="1114"/>
      <c r="C41" s="322" t="s">
        <v>272</v>
      </c>
      <c r="D41" s="323">
        <f>D39/D40-1</f>
        <v>0.5289727291367643</v>
      </c>
      <c r="E41" s="324">
        <f t="shared" ref="E41:O41" si="40">E39/E40-1</f>
        <v>0.18695754163734457</v>
      </c>
      <c r="F41" s="324">
        <f t="shared" si="40"/>
        <v>7.4245328222328766E-2</v>
      </c>
      <c r="G41" s="324">
        <f t="shared" si="40"/>
        <v>0.17843589552794104</v>
      </c>
      <c r="H41" s="324">
        <f t="shared" si="40"/>
        <v>0.57830670251004324</v>
      </c>
      <c r="I41" s="325">
        <f t="shared" si="40"/>
        <v>0.77569716735681049</v>
      </c>
      <c r="J41" s="505">
        <f t="shared" si="40"/>
        <v>0.21395917990395263</v>
      </c>
      <c r="K41" s="324">
        <f t="shared" si="40"/>
        <v>0.7157963617327574</v>
      </c>
      <c r="L41" s="324">
        <f t="shared" si="40"/>
        <v>0.87840916705756222</v>
      </c>
      <c r="M41" s="324">
        <f t="shared" si="40"/>
        <v>0.20666983523447402</v>
      </c>
      <c r="N41" s="324">
        <f t="shared" si="40"/>
        <v>0.16245091449393279</v>
      </c>
      <c r="O41" s="326">
        <f t="shared" si="40"/>
        <v>-1.316987622677146E-2</v>
      </c>
      <c r="P41" s="327">
        <f>P39/P40-1</f>
        <v>0.31898772412355436</v>
      </c>
      <c r="Q41" s="1122"/>
      <c r="S41" s="439" t="str">
        <f t="shared" si="32"/>
        <v>合計</v>
      </c>
    </row>
    <row r="42" spans="1:38" ht="12.75" customHeight="1" x14ac:dyDescent="0.15">
      <c r="B42" s="19" t="s">
        <v>312</v>
      </c>
      <c r="J42" s="19" t="s">
        <v>330</v>
      </c>
      <c r="Z42" s="266"/>
      <c r="AA42" s="266"/>
      <c r="AB42" s="266"/>
      <c r="AC42" s="266"/>
      <c r="AD42" s="266"/>
      <c r="AE42" s="266"/>
      <c r="AF42" s="266"/>
      <c r="AG42" s="266"/>
      <c r="AH42" s="266"/>
      <c r="AI42" s="266"/>
      <c r="AJ42" s="266"/>
      <c r="AK42" s="266"/>
      <c r="AL42" s="266"/>
    </row>
    <row r="43" spans="1:38" ht="12.75" customHeight="1" x14ac:dyDescent="0.15">
      <c r="B43" s="19" t="s">
        <v>722</v>
      </c>
      <c r="J43" s="418" t="s">
        <v>653</v>
      </c>
      <c r="Z43" s="266"/>
      <c r="AA43" s="266"/>
      <c r="AB43" s="266"/>
      <c r="AC43" s="266"/>
      <c r="AD43" s="266"/>
      <c r="AE43" s="266"/>
      <c r="AF43" s="266"/>
      <c r="AG43" s="266"/>
      <c r="AH43" s="266"/>
      <c r="AI43" s="266"/>
      <c r="AJ43" s="266"/>
      <c r="AK43" s="266"/>
      <c r="AL43" s="266"/>
    </row>
    <row r="44" spans="1:38" ht="12.75" customHeight="1" x14ac:dyDescent="0.3">
      <c r="B44" s="3" t="s">
        <v>763</v>
      </c>
      <c r="J44" s="418" t="s">
        <v>649</v>
      </c>
      <c r="Z44" s="266"/>
      <c r="AA44" s="266"/>
      <c r="AB44" s="266"/>
      <c r="AC44" s="266"/>
      <c r="AD44" s="266"/>
      <c r="AE44" s="266"/>
      <c r="AF44" s="266"/>
      <c r="AG44" s="266"/>
      <c r="AH44" s="266"/>
      <c r="AI44" s="266"/>
      <c r="AJ44" s="266"/>
      <c r="AK44" s="266"/>
      <c r="AL44" s="266"/>
    </row>
    <row r="45" spans="1:38" ht="12.75" customHeight="1" x14ac:dyDescent="0.3">
      <c r="B45" s="3" t="s">
        <v>764</v>
      </c>
      <c r="J45" s="418" t="s">
        <v>650</v>
      </c>
      <c r="Z45" s="266"/>
      <c r="AA45" s="266"/>
      <c r="AB45" s="266"/>
      <c r="AC45" s="266"/>
      <c r="AD45" s="266"/>
      <c r="AE45" s="266"/>
      <c r="AF45" s="266"/>
      <c r="AG45" s="266"/>
      <c r="AH45" s="266"/>
      <c r="AI45" s="266"/>
      <c r="AJ45" s="266"/>
      <c r="AK45" s="266"/>
      <c r="AL45" s="266"/>
    </row>
    <row r="46" spans="1:38" ht="12.75" customHeight="1" x14ac:dyDescent="0.3">
      <c r="J46" s="418"/>
      <c r="Z46" s="266"/>
      <c r="AA46" s="266"/>
      <c r="AB46" s="266"/>
      <c r="AC46" s="266"/>
      <c r="AD46" s="266"/>
      <c r="AE46" s="266"/>
      <c r="AF46" s="266"/>
      <c r="AG46" s="266"/>
      <c r="AH46" s="266"/>
      <c r="AI46" s="266"/>
      <c r="AJ46" s="266"/>
      <c r="AK46" s="266"/>
      <c r="AL46" s="266"/>
    </row>
    <row r="47" spans="1:38" x14ac:dyDescent="0.3">
      <c r="Z47" s="266"/>
      <c r="AA47" s="266"/>
      <c r="AB47" s="266"/>
      <c r="AC47" s="266"/>
      <c r="AD47" s="266"/>
      <c r="AE47" s="266"/>
      <c r="AF47" s="266"/>
      <c r="AG47" s="266"/>
      <c r="AH47" s="266"/>
      <c r="AI47" s="266"/>
      <c r="AJ47" s="266"/>
      <c r="AK47" s="266"/>
      <c r="AL47" s="266"/>
    </row>
    <row r="48" spans="1:38" x14ac:dyDescent="0.3">
      <c r="Z48" s="266"/>
      <c r="AA48" s="266"/>
      <c r="AB48" s="266"/>
      <c r="AC48" s="266"/>
      <c r="AD48" s="266"/>
      <c r="AE48" s="266"/>
      <c r="AF48" s="266"/>
      <c r="AG48" s="266"/>
      <c r="AH48" s="266"/>
      <c r="AI48" s="266"/>
      <c r="AJ48" s="266"/>
      <c r="AK48" s="266"/>
      <c r="AL48" s="266"/>
    </row>
    <row r="49" spans="26:38" x14ac:dyDescent="0.3">
      <c r="Z49" s="266"/>
      <c r="AA49" s="266"/>
      <c r="AB49" s="266"/>
      <c r="AC49" s="266"/>
      <c r="AD49" s="266"/>
      <c r="AE49" s="266"/>
      <c r="AF49" s="266"/>
      <c r="AG49" s="266"/>
      <c r="AH49" s="266"/>
      <c r="AI49" s="266"/>
      <c r="AJ49" s="266"/>
      <c r="AK49" s="266"/>
      <c r="AL49" s="266"/>
    </row>
    <row r="50" spans="26:38" x14ac:dyDescent="0.3">
      <c r="Z50" s="266"/>
      <c r="AA50" s="266"/>
      <c r="AB50" s="266"/>
      <c r="AC50" s="266"/>
      <c r="AD50" s="266"/>
      <c r="AE50" s="266"/>
      <c r="AF50" s="266"/>
      <c r="AG50" s="266"/>
      <c r="AH50" s="266"/>
      <c r="AI50" s="266"/>
      <c r="AJ50" s="266"/>
      <c r="AK50" s="266"/>
      <c r="AL50" s="266"/>
    </row>
    <row r="51" spans="26:38" x14ac:dyDescent="0.3">
      <c r="Z51" s="266"/>
      <c r="AA51" s="266"/>
      <c r="AB51" s="266"/>
      <c r="AC51" s="266"/>
      <c r="AD51" s="266"/>
      <c r="AE51" s="266"/>
      <c r="AF51" s="266"/>
      <c r="AG51" s="266"/>
      <c r="AH51" s="266"/>
      <c r="AI51" s="266"/>
      <c r="AJ51" s="266"/>
      <c r="AK51" s="266"/>
      <c r="AL51" s="266"/>
    </row>
    <row r="52" spans="26:38" x14ac:dyDescent="0.3">
      <c r="Z52" s="266"/>
      <c r="AA52" s="266"/>
      <c r="AB52" s="266"/>
      <c r="AC52" s="266"/>
      <c r="AD52" s="266"/>
      <c r="AE52" s="266"/>
      <c r="AF52" s="266"/>
      <c r="AG52" s="266"/>
      <c r="AH52" s="266"/>
      <c r="AI52" s="266"/>
      <c r="AJ52" s="266"/>
      <c r="AK52" s="266"/>
      <c r="AL52" s="266"/>
    </row>
    <row r="53" spans="26:38" x14ac:dyDescent="0.3">
      <c r="Z53" s="266"/>
      <c r="AA53" s="266"/>
      <c r="AB53" s="266"/>
      <c r="AC53" s="266"/>
      <c r="AD53" s="266"/>
      <c r="AE53" s="266"/>
      <c r="AF53" s="266"/>
      <c r="AG53" s="266"/>
      <c r="AH53" s="266"/>
      <c r="AI53" s="266"/>
      <c r="AJ53" s="266"/>
      <c r="AK53" s="266"/>
      <c r="AL53" s="266"/>
    </row>
    <row r="54" spans="26:38" x14ac:dyDescent="0.3">
      <c r="Z54" s="266"/>
      <c r="AA54" s="266"/>
      <c r="AB54" s="266"/>
      <c r="AC54" s="266"/>
      <c r="AD54" s="266"/>
      <c r="AE54" s="266"/>
      <c r="AF54" s="266"/>
      <c r="AG54" s="266"/>
      <c r="AH54" s="266"/>
      <c r="AI54" s="266"/>
      <c r="AJ54" s="266"/>
      <c r="AK54" s="266"/>
      <c r="AL54" s="266"/>
    </row>
    <row r="55" spans="26:38" x14ac:dyDescent="0.3">
      <c r="Z55" s="266"/>
      <c r="AA55" s="266"/>
      <c r="AB55" s="266"/>
      <c r="AC55" s="266"/>
      <c r="AD55" s="266"/>
      <c r="AE55" s="266"/>
      <c r="AF55" s="266"/>
      <c r="AG55" s="266"/>
      <c r="AH55" s="266"/>
      <c r="AI55" s="266"/>
      <c r="AJ55" s="266"/>
      <c r="AK55" s="266"/>
      <c r="AL55" s="266"/>
    </row>
    <row r="56" spans="26:38" x14ac:dyDescent="0.3">
      <c r="Z56" s="266"/>
      <c r="AA56" s="266"/>
      <c r="AB56" s="266"/>
      <c r="AC56" s="266"/>
      <c r="AD56" s="266"/>
      <c r="AE56" s="266"/>
      <c r="AF56" s="266"/>
      <c r="AG56" s="266"/>
      <c r="AH56" s="266"/>
      <c r="AI56" s="266"/>
      <c r="AJ56" s="266"/>
      <c r="AK56" s="266"/>
      <c r="AL56" s="266"/>
    </row>
    <row r="57" spans="26:38" x14ac:dyDescent="0.3">
      <c r="Z57" s="266"/>
      <c r="AA57" s="266"/>
      <c r="AB57" s="266"/>
      <c r="AC57" s="266"/>
      <c r="AD57" s="266"/>
      <c r="AE57" s="266"/>
      <c r="AF57" s="266"/>
      <c r="AG57" s="266"/>
      <c r="AH57" s="266"/>
      <c r="AI57" s="266"/>
      <c r="AJ57" s="266"/>
      <c r="AK57" s="266"/>
      <c r="AL57" s="266"/>
    </row>
    <row r="58" spans="26:38" x14ac:dyDescent="0.3">
      <c r="Z58" s="266"/>
      <c r="AA58" s="266"/>
      <c r="AB58" s="266"/>
      <c r="AC58" s="266"/>
      <c r="AD58" s="266"/>
      <c r="AE58" s="266"/>
      <c r="AF58" s="266"/>
      <c r="AG58" s="266"/>
      <c r="AH58" s="266"/>
      <c r="AI58" s="266"/>
      <c r="AJ58" s="266"/>
      <c r="AK58" s="266"/>
      <c r="AL58" s="266"/>
    </row>
    <row r="59" spans="26:38" x14ac:dyDescent="0.3">
      <c r="Z59" s="266"/>
      <c r="AA59" s="266"/>
      <c r="AB59" s="266"/>
      <c r="AC59" s="266"/>
      <c r="AD59" s="266"/>
      <c r="AE59" s="266"/>
      <c r="AF59" s="266"/>
      <c r="AG59" s="266"/>
      <c r="AH59" s="266"/>
      <c r="AI59" s="266"/>
      <c r="AJ59" s="266"/>
      <c r="AK59" s="266"/>
      <c r="AL59" s="266"/>
    </row>
    <row r="60" spans="26:38" x14ac:dyDescent="0.3">
      <c r="Z60" s="266"/>
      <c r="AA60" s="266"/>
      <c r="AB60" s="266"/>
      <c r="AC60" s="266"/>
      <c r="AD60" s="266"/>
      <c r="AE60" s="266"/>
      <c r="AF60" s="266"/>
      <c r="AG60" s="266"/>
      <c r="AH60" s="266"/>
      <c r="AI60" s="266"/>
      <c r="AJ60" s="266"/>
      <c r="AK60" s="266"/>
      <c r="AL60" s="266"/>
    </row>
    <row r="61" spans="26:38" x14ac:dyDescent="0.3">
      <c r="Z61" s="266"/>
      <c r="AA61" s="266"/>
      <c r="AB61" s="266"/>
      <c r="AC61" s="266"/>
      <c r="AD61" s="266"/>
      <c r="AE61" s="266"/>
      <c r="AF61" s="266"/>
      <c r="AG61" s="266"/>
      <c r="AH61" s="266"/>
      <c r="AI61" s="266"/>
      <c r="AJ61" s="266"/>
      <c r="AK61" s="266"/>
      <c r="AL61" s="266"/>
    </row>
    <row r="62" spans="26:38" x14ac:dyDescent="0.3">
      <c r="Z62" s="266"/>
      <c r="AA62" s="266"/>
      <c r="AB62" s="266"/>
      <c r="AC62" s="266"/>
      <c r="AD62" s="266"/>
      <c r="AE62" s="266"/>
      <c r="AF62" s="266"/>
      <c r="AG62" s="266"/>
      <c r="AH62" s="266"/>
      <c r="AI62" s="266"/>
      <c r="AJ62" s="266"/>
      <c r="AK62" s="266"/>
      <c r="AL62" s="266"/>
    </row>
    <row r="63" spans="26:38" x14ac:dyDescent="0.3">
      <c r="Z63" s="266"/>
      <c r="AA63" s="266"/>
      <c r="AB63" s="266"/>
      <c r="AC63" s="266"/>
      <c r="AD63" s="266"/>
      <c r="AE63" s="266"/>
      <c r="AF63" s="266"/>
      <c r="AG63" s="266"/>
      <c r="AH63" s="266"/>
      <c r="AI63" s="266"/>
      <c r="AJ63" s="266"/>
      <c r="AK63" s="266"/>
      <c r="AL63" s="266"/>
    </row>
    <row r="64" spans="26:38" x14ac:dyDescent="0.3">
      <c r="Z64" s="266"/>
      <c r="AA64" s="266"/>
      <c r="AB64" s="266"/>
      <c r="AC64" s="266"/>
      <c r="AD64" s="266"/>
      <c r="AE64" s="266"/>
      <c r="AF64" s="266"/>
      <c r="AG64" s="266"/>
      <c r="AH64" s="266"/>
      <c r="AI64" s="266"/>
      <c r="AJ64" s="266"/>
      <c r="AK64" s="266"/>
      <c r="AL64" s="266"/>
    </row>
    <row r="65" spans="26:38" x14ac:dyDescent="0.3">
      <c r="Z65" s="266"/>
      <c r="AA65" s="266"/>
      <c r="AB65" s="266"/>
      <c r="AC65" s="266"/>
      <c r="AD65" s="266"/>
      <c r="AE65" s="266"/>
      <c r="AF65" s="266"/>
      <c r="AG65" s="266"/>
      <c r="AH65" s="266"/>
      <c r="AI65" s="266"/>
      <c r="AJ65" s="266"/>
      <c r="AK65" s="266"/>
      <c r="AL65" s="266"/>
    </row>
    <row r="66" spans="26:38" x14ac:dyDescent="0.3">
      <c r="Z66" s="266"/>
      <c r="AA66" s="266"/>
      <c r="AB66" s="266"/>
      <c r="AC66" s="266"/>
      <c r="AD66" s="266"/>
      <c r="AE66" s="266"/>
      <c r="AF66" s="266"/>
      <c r="AG66" s="266"/>
      <c r="AH66" s="266"/>
      <c r="AI66" s="266"/>
      <c r="AJ66" s="266"/>
      <c r="AK66" s="266"/>
      <c r="AL66" s="266"/>
    </row>
    <row r="67" spans="26:38" x14ac:dyDescent="0.3">
      <c r="Z67" s="266"/>
      <c r="AA67" s="266"/>
      <c r="AB67" s="266"/>
      <c r="AC67" s="266"/>
      <c r="AD67" s="266"/>
      <c r="AE67" s="266"/>
      <c r="AF67" s="266"/>
      <c r="AG67" s="266"/>
      <c r="AH67" s="266"/>
      <c r="AI67" s="266"/>
      <c r="AJ67" s="266"/>
      <c r="AK67" s="266"/>
      <c r="AL67" s="266"/>
    </row>
    <row r="68" spans="26:38" x14ac:dyDescent="0.3">
      <c r="Z68" s="266"/>
      <c r="AA68" s="266"/>
      <c r="AB68" s="266"/>
      <c r="AC68" s="266"/>
      <c r="AD68" s="266"/>
      <c r="AE68" s="266"/>
      <c r="AF68" s="266"/>
      <c r="AG68" s="266"/>
      <c r="AH68" s="266"/>
      <c r="AI68" s="266"/>
      <c r="AJ68" s="266"/>
      <c r="AK68" s="266"/>
      <c r="AL68" s="266"/>
    </row>
    <row r="69" spans="26:38" x14ac:dyDescent="0.3">
      <c r="Z69" s="266"/>
      <c r="AA69" s="266"/>
      <c r="AB69" s="266"/>
      <c r="AC69" s="266"/>
      <c r="AD69" s="266"/>
      <c r="AE69" s="266"/>
      <c r="AF69" s="266"/>
      <c r="AG69" s="266"/>
      <c r="AH69" s="266"/>
      <c r="AI69" s="266"/>
      <c r="AJ69" s="266"/>
      <c r="AK69" s="266"/>
      <c r="AL69" s="266"/>
    </row>
    <row r="70" spans="26:38" x14ac:dyDescent="0.3">
      <c r="Z70" s="266"/>
      <c r="AA70" s="266"/>
      <c r="AB70" s="266"/>
      <c r="AC70" s="266"/>
      <c r="AD70" s="266"/>
      <c r="AE70" s="266"/>
      <c r="AF70" s="266"/>
      <c r="AG70" s="266"/>
      <c r="AH70" s="266"/>
      <c r="AI70" s="266"/>
      <c r="AJ70" s="266"/>
      <c r="AK70" s="266"/>
      <c r="AL70" s="266"/>
    </row>
    <row r="71" spans="26:38" x14ac:dyDescent="0.3">
      <c r="Z71" s="266"/>
      <c r="AA71" s="266"/>
      <c r="AB71" s="266"/>
      <c r="AC71" s="266"/>
      <c r="AD71" s="266"/>
      <c r="AE71" s="266"/>
      <c r="AF71" s="266"/>
      <c r="AG71" s="266"/>
      <c r="AH71" s="266"/>
      <c r="AI71" s="266"/>
      <c r="AJ71" s="266"/>
      <c r="AK71" s="266"/>
      <c r="AL71" s="266"/>
    </row>
    <row r="72" spans="26:38" x14ac:dyDescent="0.3">
      <c r="Z72" s="266"/>
      <c r="AA72" s="266"/>
      <c r="AB72" s="266"/>
      <c r="AC72" s="266"/>
      <c r="AD72" s="266"/>
      <c r="AE72" s="266"/>
      <c r="AF72" s="266"/>
      <c r="AG72" s="266"/>
      <c r="AH72" s="266"/>
      <c r="AI72" s="266"/>
      <c r="AJ72" s="266"/>
      <c r="AK72" s="266"/>
      <c r="AL72" s="266"/>
    </row>
    <row r="73" spans="26:38" x14ac:dyDescent="0.3">
      <c r="Z73" s="266"/>
      <c r="AA73" s="266"/>
      <c r="AB73" s="266"/>
      <c r="AC73" s="266"/>
      <c r="AD73" s="266"/>
      <c r="AE73" s="266"/>
      <c r="AF73" s="266"/>
      <c r="AG73" s="266"/>
      <c r="AH73" s="266"/>
      <c r="AI73" s="266"/>
      <c r="AJ73" s="266"/>
      <c r="AK73" s="266"/>
      <c r="AL73" s="266"/>
    </row>
    <row r="74" spans="26:38" x14ac:dyDescent="0.3">
      <c r="Z74" s="266"/>
      <c r="AA74" s="266"/>
      <c r="AB74" s="266"/>
      <c r="AC74" s="266"/>
      <c r="AD74" s="266"/>
      <c r="AE74" s="266"/>
      <c r="AF74" s="266"/>
      <c r="AG74" s="266"/>
      <c r="AH74" s="266"/>
      <c r="AI74" s="266"/>
      <c r="AJ74" s="266"/>
      <c r="AK74" s="266"/>
      <c r="AL74" s="266"/>
    </row>
    <row r="75" spans="26:38" x14ac:dyDescent="0.3">
      <c r="Z75" s="266"/>
      <c r="AA75" s="266"/>
      <c r="AB75" s="266"/>
      <c r="AC75" s="266"/>
      <c r="AD75" s="266"/>
      <c r="AE75" s="266"/>
      <c r="AF75" s="266"/>
      <c r="AG75" s="266"/>
      <c r="AH75" s="266"/>
      <c r="AI75" s="266"/>
      <c r="AJ75" s="266"/>
      <c r="AK75" s="266"/>
      <c r="AL75" s="266"/>
    </row>
    <row r="76" spans="26:38" x14ac:dyDescent="0.3">
      <c r="Z76" s="266"/>
      <c r="AA76" s="266"/>
      <c r="AB76" s="266"/>
      <c r="AC76" s="266"/>
      <c r="AD76" s="266"/>
      <c r="AE76" s="266"/>
      <c r="AF76" s="266"/>
      <c r="AG76" s="266"/>
      <c r="AH76" s="266"/>
      <c r="AI76" s="266"/>
      <c r="AJ76" s="266"/>
      <c r="AK76" s="266"/>
      <c r="AL76" s="266"/>
    </row>
    <row r="77" spans="26:38" x14ac:dyDescent="0.3">
      <c r="Z77" s="266"/>
      <c r="AA77" s="266"/>
      <c r="AB77" s="266"/>
      <c r="AC77" s="266"/>
      <c r="AD77" s="266"/>
      <c r="AE77" s="266"/>
      <c r="AF77" s="266"/>
      <c r="AG77" s="266"/>
      <c r="AH77" s="266"/>
      <c r="AI77" s="266"/>
      <c r="AJ77" s="266"/>
      <c r="AK77" s="266"/>
      <c r="AL77" s="266"/>
    </row>
    <row r="80" spans="26:38" x14ac:dyDescent="0.3">
      <c r="Z80" s="266"/>
      <c r="AA80" s="266"/>
      <c r="AB80" s="266"/>
      <c r="AC80" s="266"/>
      <c r="AD80" s="266"/>
      <c r="AE80" s="266"/>
      <c r="AF80" s="266"/>
      <c r="AG80" s="266"/>
      <c r="AH80" s="266"/>
      <c r="AI80" s="266"/>
      <c r="AJ80" s="266"/>
      <c r="AK80" s="266"/>
      <c r="AL80" s="266"/>
    </row>
    <row r="82" spans="26:38" x14ac:dyDescent="0.3">
      <c r="Z82" s="253"/>
      <c r="AA82" s="253"/>
      <c r="AB82" s="253"/>
      <c r="AC82" s="253"/>
      <c r="AD82" s="253"/>
      <c r="AE82" s="253"/>
      <c r="AF82" s="253"/>
      <c r="AG82" s="253"/>
      <c r="AH82" s="253"/>
      <c r="AI82" s="253"/>
      <c r="AJ82" s="253"/>
      <c r="AK82" s="253"/>
      <c r="AL82" s="253"/>
    </row>
    <row r="83" spans="26:38" x14ac:dyDescent="0.3">
      <c r="Z83" s="266"/>
      <c r="AA83" s="266"/>
      <c r="AB83" s="266"/>
      <c r="AC83" s="266"/>
      <c r="AD83" s="266"/>
      <c r="AE83" s="266"/>
      <c r="AF83" s="266"/>
      <c r="AG83" s="266"/>
      <c r="AH83" s="266"/>
      <c r="AI83" s="266"/>
      <c r="AJ83" s="266"/>
      <c r="AK83" s="266"/>
      <c r="AL83" s="266"/>
    </row>
    <row r="85" spans="26:38" x14ac:dyDescent="0.3">
      <c r="Z85" s="253"/>
      <c r="AA85" s="253"/>
      <c r="AB85" s="253"/>
      <c r="AC85" s="253"/>
      <c r="AD85" s="253"/>
      <c r="AE85" s="253"/>
      <c r="AF85" s="253"/>
      <c r="AG85" s="253"/>
      <c r="AH85" s="253"/>
      <c r="AI85" s="253"/>
      <c r="AJ85" s="253"/>
      <c r="AK85" s="253"/>
      <c r="AL85" s="253"/>
    </row>
    <row r="86" spans="26:38" x14ac:dyDescent="0.3">
      <c r="Z86" s="266"/>
      <c r="AA86" s="266"/>
      <c r="AB86" s="266"/>
      <c r="AC86" s="266"/>
      <c r="AD86" s="266"/>
      <c r="AE86" s="266"/>
      <c r="AF86" s="266"/>
      <c r="AG86" s="266"/>
      <c r="AH86" s="266"/>
      <c r="AI86" s="266"/>
      <c r="AJ86" s="266"/>
      <c r="AK86" s="266"/>
      <c r="AL86" s="266"/>
    </row>
    <row r="88" spans="26:38" x14ac:dyDescent="0.3">
      <c r="Z88" s="253"/>
      <c r="AA88" s="253"/>
      <c r="AB88" s="253"/>
      <c r="AC88" s="253"/>
      <c r="AD88" s="253"/>
      <c r="AE88" s="253"/>
      <c r="AF88" s="253"/>
      <c r="AG88" s="253"/>
      <c r="AH88" s="253"/>
      <c r="AI88" s="253"/>
      <c r="AJ88" s="253"/>
      <c r="AK88" s="253"/>
      <c r="AL88" s="253"/>
    </row>
    <row r="89" spans="26:38" x14ac:dyDescent="0.3">
      <c r="Z89" s="266"/>
      <c r="AA89" s="266"/>
      <c r="AB89" s="266"/>
      <c r="AC89" s="266"/>
      <c r="AD89" s="266"/>
      <c r="AE89" s="266"/>
      <c r="AF89" s="266"/>
      <c r="AG89" s="266"/>
      <c r="AH89" s="266"/>
      <c r="AI89" s="266"/>
      <c r="AJ89" s="266"/>
      <c r="AK89" s="266"/>
      <c r="AL89" s="266"/>
    </row>
    <row r="91" spans="26:38" x14ac:dyDescent="0.3">
      <c r="Z91" s="253"/>
      <c r="AA91" s="253"/>
      <c r="AB91" s="253"/>
      <c r="AC91" s="253"/>
      <c r="AD91" s="253"/>
      <c r="AE91" s="253"/>
      <c r="AF91" s="253"/>
      <c r="AG91" s="253"/>
      <c r="AH91" s="253"/>
      <c r="AI91" s="253"/>
      <c r="AJ91" s="253"/>
      <c r="AK91" s="253"/>
      <c r="AL91" s="253"/>
    </row>
    <row r="92" spans="26:38" x14ac:dyDescent="0.3">
      <c r="Z92" s="266"/>
      <c r="AA92" s="266"/>
      <c r="AB92" s="266"/>
      <c r="AC92" s="266"/>
      <c r="AD92" s="266"/>
      <c r="AE92" s="266"/>
      <c r="AF92" s="266"/>
      <c r="AG92" s="266"/>
      <c r="AH92" s="266"/>
      <c r="AI92" s="266"/>
      <c r="AJ92" s="266"/>
      <c r="AK92" s="266"/>
      <c r="AL92" s="266"/>
    </row>
    <row r="94" spans="26:38" x14ac:dyDescent="0.3">
      <c r="Z94" s="253"/>
      <c r="AA94" s="253"/>
      <c r="AB94" s="253"/>
      <c r="AC94" s="253"/>
      <c r="AD94" s="253"/>
      <c r="AE94" s="253"/>
      <c r="AF94" s="253"/>
      <c r="AG94" s="253"/>
      <c r="AH94" s="253"/>
      <c r="AI94" s="253"/>
      <c r="AJ94" s="253"/>
      <c r="AK94" s="253"/>
      <c r="AL94" s="253"/>
    </row>
    <row r="95" spans="26:38" x14ac:dyDescent="0.3">
      <c r="Z95" s="266"/>
      <c r="AA95" s="266"/>
      <c r="AB95" s="266"/>
      <c r="AC95" s="266"/>
      <c r="AD95" s="266"/>
      <c r="AE95" s="266"/>
      <c r="AF95" s="266"/>
      <c r="AG95" s="266"/>
      <c r="AH95" s="266"/>
      <c r="AI95" s="266"/>
      <c r="AJ95" s="266"/>
      <c r="AK95" s="266"/>
      <c r="AL95" s="266"/>
    </row>
    <row r="97" spans="26:38" x14ac:dyDescent="0.3">
      <c r="Z97" s="253"/>
      <c r="AA97" s="253"/>
      <c r="AB97" s="253"/>
      <c r="AC97" s="253"/>
      <c r="AD97" s="253"/>
      <c r="AE97" s="253"/>
      <c r="AF97" s="253"/>
      <c r="AG97" s="253"/>
      <c r="AH97" s="253"/>
      <c r="AI97" s="253"/>
      <c r="AJ97" s="253"/>
      <c r="AK97" s="253"/>
      <c r="AL97" s="253"/>
    </row>
    <row r="98" spans="26:38" x14ac:dyDescent="0.3">
      <c r="Z98" s="266"/>
      <c r="AA98" s="266"/>
      <c r="AB98" s="266"/>
      <c r="AC98" s="266"/>
      <c r="AD98" s="266"/>
      <c r="AE98" s="266"/>
      <c r="AF98" s="266"/>
      <c r="AG98" s="266"/>
      <c r="AH98" s="266"/>
      <c r="AI98" s="266"/>
      <c r="AJ98" s="266"/>
      <c r="AK98" s="266"/>
      <c r="AL98" s="266"/>
    </row>
    <row r="100" spans="26:38" x14ac:dyDescent="0.3">
      <c r="Z100" s="253"/>
      <c r="AA100" s="253"/>
      <c r="AB100" s="253"/>
      <c r="AC100" s="253"/>
      <c r="AD100" s="253"/>
      <c r="AE100" s="253"/>
      <c r="AF100" s="253"/>
      <c r="AG100" s="253"/>
      <c r="AH100" s="253"/>
      <c r="AI100" s="253"/>
      <c r="AJ100" s="253"/>
      <c r="AK100" s="253"/>
      <c r="AL100" s="253"/>
    </row>
    <row r="101" spans="26:38" x14ac:dyDescent="0.3">
      <c r="Z101" s="266"/>
      <c r="AA101" s="266"/>
      <c r="AB101" s="266"/>
      <c r="AC101" s="266"/>
      <c r="AD101" s="266"/>
      <c r="AE101" s="266"/>
      <c r="AF101" s="266"/>
      <c r="AG101" s="266"/>
      <c r="AH101" s="266"/>
      <c r="AI101" s="266"/>
      <c r="AJ101" s="266"/>
      <c r="AK101" s="266"/>
      <c r="AL101" s="266"/>
    </row>
    <row r="103" spans="26:38" x14ac:dyDescent="0.3">
      <c r="Z103" s="253"/>
      <c r="AA103" s="253"/>
      <c r="AB103" s="253"/>
      <c r="AC103" s="253"/>
      <c r="AD103" s="253"/>
      <c r="AE103" s="253"/>
      <c r="AF103" s="253"/>
      <c r="AG103" s="253"/>
      <c r="AH103" s="253"/>
      <c r="AI103" s="253"/>
      <c r="AJ103" s="253"/>
      <c r="AK103" s="253"/>
      <c r="AL103" s="253"/>
    </row>
    <row r="104" spans="26:38" x14ac:dyDescent="0.3">
      <c r="Z104" s="266"/>
      <c r="AA104" s="266"/>
      <c r="AB104" s="266"/>
      <c r="AC104" s="266"/>
      <c r="AD104" s="266"/>
      <c r="AE104" s="266"/>
      <c r="AF104" s="266"/>
      <c r="AG104" s="266"/>
      <c r="AH104" s="266"/>
      <c r="AI104" s="266"/>
      <c r="AJ104" s="266"/>
      <c r="AK104" s="266"/>
      <c r="AL104" s="266"/>
    </row>
    <row r="106" spans="26:38" x14ac:dyDescent="0.3">
      <c r="Z106" s="253"/>
      <c r="AA106" s="253"/>
      <c r="AB106" s="253"/>
      <c r="AC106" s="253"/>
      <c r="AD106" s="253"/>
      <c r="AE106" s="253"/>
      <c r="AF106" s="253"/>
      <c r="AG106" s="253"/>
      <c r="AH106" s="253"/>
      <c r="AI106" s="253"/>
      <c r="AJ106" s="253"/>
      <c r="AK106" s="253"/>
      <c r="AL106" s="253"/>
    </row>
    <row r="107" spans="26:38" x14ac:dyDescent="0.3">
      <c r="Z107" s="266"/>
      <c r="AA107" s="266"/>
      <c r="AB107" s="266"/>
      <c r="AC107" s="266"/>
      <c r="AD107" s="266"/>
      <c r="AE107" s="266"/>
      <c r="AF107" s="266"/>
      <c r="AG107" s="266"/>
      <c r="AH107" s="266"/>
      <c r="AI107" s="266"/>
      <c r="AJ107" s="266"/>
      <c r="AK107" s="266"/>
      <c r="AL107" s="266"/>
    </row>
    <row r="109" spans="26:38" x14ac:dyDescent="0.3">
      <c r="Z109" s="253"/>
      <c r="AA109" s="253"/>
      <c r="AB109" s="253"/>
      <c r="AC109" s="253"/>
      <c r="AD109" s="253"/>
      <c r="AE109" s="253"/>
      <c r="AF109" s="253"/>
      <c r="AG109" s="253"/>
      <c r="AH109" s="253"/>
      <c r="AI109" s="253"/>
      <c r="AJ109" s="253"/>
      <c r="AK109" s="253"/>
      <c r="AL109" s="253"/>
    </row>
    <row r="110" spans="26:38" x14ac:dyDescent="0.3">
      <c r="Z110" s="266"/>
      <c r="AA110" s="266"/>
      <c r="AB110" s="266"/>
      <c r="AC110" s="266"/>
      <c r="AD110" s="266"/>
      <c r="AE110" s="266"/>
      <c r="AF110" s="266"/>
      <c r="AG110" s="266"/>
      <c r="AH110" s="266"/>
      <c r="AI110" s="266"/>
      <c r="AJ110" s="266"/>
      <c r="AK110" s="266"/>
      <c r="AL110" s="266"/>
    </row>
    <row r="112" spans="26:38" x14ac:dyDescent="0.3">
      <c r="Z112" s="253"/>
      <c r="AA112" s="253"/>
      <c r="AB112" s="253"/>
      <c r="AC112" s="253"/>
      <c r="AD112" s="253"/>
      <c r="AE112" s="253"/>
      <c r="AF112" s="253"/>
      <c r="AG112" s="253"/>
      <c r="AH112" s="253"/>
      <c r="AI112" s="253"/>
      <c r="AJ112" s="253"/>
      <c r="AK112" s="253"/>
      <c r="AL112" s="253"/>
    </row>
    <row r="113" spans="26:38" x14ac:dyDescent="0.3">
      <c r="Z113" s="266"/>
      <c r="AA113" s="266"/>
      <c r="AB113" s="266"/>
      <c r="AC113" s="266"/>
      <c r="AD113" s="266"/>
      <c r="AE113" s="266"/>
      <c r="AF113" s="266"/>
      <c r="AG113" s="266"/>
      <c r="AH113" s="266"/>
      <c r="AI113" s="266"/>
      <c r="AJ113" s="266"/>
      <c r="AK113" s="266"/>
      <c r="AL113" s="266"/>
    </row>
    <row r="115" spans="26:38" x14ac:dyDescent="0.3">
      <c r="Z115" s="253"/>
      <c r="AA115" s="253"/>
      <c r="AB115" s="253"/>
      <c r="AC115" s="253"/>
      <c r="AD115" s="253"/>
      <c r="AE115" s="253"/>
      <c r="AF115" s="253"/>
      <c r="AG115" s="253"/>
      <c r="AH115" s="253"/>
      <c r="AI115" s="253"/>
      <c r="AJ115" s="253"/>
      <c r="AK115" s="253"/>
      <c r="AL115" s="253"/>
    </row>
    <row r="119" spans="26:38" x14ac:dyDescent="0.3">
      <c r="Z119" s="266"/>
      <c r="AA119" s="266"/>
      <c r="AB119" s="266"/>
      <c r="AC119" s="266"/>
      <c r="AD119" s="266"/>
      <c r="AE119" s="266"/>
      <c r="AF119" s="266"/>
      <c r="AG119" s="266"/>
      <c r="AH119" s="266"/>
      <c r="AI119" s="266"/>
      <c r="AJ119" s="266"/>
      <c r="AK119" s="266"/>
      <c r="AL119" s="266"/>
    </row>
    <row r="121" spans="26:38" x14ac:dyDescent="0.3">
      <c r="Z121" s="253"/>
      <c r="AA121" s="253"/>
      <c r="AB121" s="253"/>
      <c r="AC121" s="253"/>
      <c r="AD121" s="253"/>
      <c r="AE121" s="253"/>
      <c r="AF121" s="253"/>
      <c r="AG121" s="253"/>
      <c r="AH121" s="253"/>
      <c r="AI121" s="253"/>
      <c r="AJ121" s="253"/>
      <c r="AK121" s="253"/>
      <c r="AL121" s="253"/>
    </row>
    <row r="122" spans="26:38" x14ac:dyDescent="0.3">
      <c r="Z122" s="266"/>
      <c r="AA122" s="266"/>
      <c r="AB122" s="266"/>
      <c r="AC122" s="266"/>
      <c r="AD122" s="266"/>
      <c r="AE122" s="266"/>
      <c r="AF122" s="266"/>
      <c r="AG122" s="266"/>
      <c r="AH122" s="266"/>
      <c r="AI122" s="266"/>
      <c r="AJ122" s="266"/>
      <c r="AK122" s="266"/>
      <c r="AL122" s="266"/>
    </row>
    <row r="124" spans="26:38" x14ac:dyDescent="0.3">
      <c r="Z124" s="253"/>
      <c r="AA124" s="253"/>
      <c r="AB124" s="253"/>
      <c r="AC124" s="253"/>
      <c r="AD124" s="253"/>
      <c r="AE124" s="253"/>
      <c r="AF124" s="253"/>
      <c r="AG124" s="253"/>
      <c r="AH124" s="253"/>
      <c r="AI124" s="253"/>
      <c r="AJ124" s="253"/>
      <c r="AK124" s="253"/>
      <c r="AL124" s="253"/>
    </row>
    <row r="125" spans="26:38" x14ac:dyDescent="0.3">
      <c r="Z125" s="266"/>
      <c r="AA125" s="266"/>
      <c r="AB125" s="266"/>
      <c r="AC125" s="266"/>
      <c r="AD125" s="266"/>
      <c r="AE125" s="266"/>
      <c r="AF125" s="266"/>
      <c r="AG125" s="266"/>
      <c r="AH125" s="266"/>
      <c r="AI125" s="266"/>
      <c r="AJ125" s="266"/>
      <c r="AK125" s="266"/>
      <c r="AL125" s="266"/>
    </row>
    <row r="127" spans="26:38" x14ac:dyDescent="0.3">
      <c r="Z127" s="253"/>
      <c r="AA127" s="253"/>
      <c r="AB127" s="253"/>
      <c r="AC127" s="253"/>
      <c r="AD127" s="253"/>
      <c r="AE127" s="253"/>
      <c r="AF127" s="253"/>
      <c r="AG127" s="253"/>
      <c r="AH127" s="253"/>
      <c r="AI127" s="253"/>
      <c r="AJ127" s="253"/>
      <c r="AK127" s="253"/>
      <c r="AL127" s="253"/>
    </row>
    <row r="128" spans="26:38" x14ac:dyDescent="0.3">
      <c r="Z128" s="266"/>
      <c r="AA128" s="266"/>
      <c r="AB128" s="266"/>
      <c r="AC128" s="266"/>
      <c r="AD128" s="266"/>
      <c r="AE128" s="266"/>
      <c r="AF128" s="266"/>
      <c r="AG128" s="266"/>
      <c r="AH128" s="266"/>
      <c r="AI128" s="266"/>
      <c r="AJ128" s="266"/>
      <c r="AK128" s="266"/>
      <c r="AL128" s="266"/>
    </row>
    <row r="130" spans="26:38" x14ac:dyDescent="0.3">
      <c r="Z130" s="253"/>
      <c r="AA130" s="253"/>
      <c r="AB130" s="253"/>
      <c r="AC130" s="253"/>
      <c r="AD130" s="253"/>
      <c r="AE130" s="253"/>
      <c r="AF130" s="253"/>
      <c r="AG130" s="253"/>
      <c r="AH130" s="253"/>
      <c r="AI130" s="253"/>
      <c r="AJ130" s="253"/>
      <c r="AK130" s="253"/>
      <c r="AL130" s="253"/>
    </row>
    <row r="131" spans="26:38" x14ac:dyDescent="0.3">
      <c r="Z131" s="266"/>
      <c r="AA131" s="266"/>
      <c r="AB131" s="266"/>
      <c r="AC131" s="266"/>
      <c r="AD131" s="266"/>
      <c r="AE131" s="266"/>
      <c r="AF131" s="266"/>
      <c r="AG131" s="266"/>
      <c r="AH131" s="266"/>
      <c r="AI131" s="266"/>
      <c r="AJ131" s="266"/>
      <c r="AK131" s="266"/>
      <c r="AL131" s="266"/>
    </row>
    <row r="133" spans="26:38" x14ac:dyDescent="0.3">
      <c r="Z133" s="253"/>
      <c r="AA133" s="253"/>
      <c r="AB133" s="253"/>
      <c r="AC133" s="253"/>
      <c r="AD133" s="253"/>
      <c r="AE133" s="253"/>
      <c r="AF133" s="253"/>
      <c r="AG133" s="253"/>
      <c r="AH133" s="253"/>
      <c r="AI133" s="253"/>
      <c r="AJ133" s="253"/>
      <c r="AK133" s="253"/>
      <c r="AL133" s="253"/>
    </row>
    <row r="134" spans="26:38" x14ac:dyDescent="0.3">
      <c r="Z134" s="266"/>
      <c r="AA134" s="266"/>
      <c r="AB134" s="266"/>
      <c r="AC134" s="266"/>
      <c r="AD134" s="266"/>
      <c r="AE134" s="266"/>
      <c r="AF134" s="266"/>
      <c r="AG134" s="266"/>
      <c r="AH134" s="266"/>
      <c r="AI134" s="266"/>
      <c r="AJ134" s="266"/>
      <c r="AK134" s="266"/>
      <c r="AL134" s="266"/>
    </row>
    <row r="136" spans="26:38" x14ac:dyDescent="0.3">
      <c r="Z136" s="253"/>
      <c r="AA136" s="253"/>
      <c r="AB136" s="253"/>
      <c r="AC136" s="253"/>
      <c r="AD136" s="253"/>
      <c r="AE136" s="253"/>
      <c r="AF136" s="253"/>
      <c r="AG136" s="253"/>
      <c r="AH136" s="253"/>
      <c r="AI136" s="253"/>
      <c r="AJ136" s="253"/>
      <c r="AK136" s="253"/>
      <c r="AL136" s="253"/>
    </row>
    <row r="137" spans="26:38" x14ac:dyDescent="0.3">
      <c r="Z137" s="266"/>
      <c r="AA137" s="266"/>
      <c r="AB137" s="266"/>
      <c r="AC137" s="266"/>
      <c r="AD137" s="266"/>
      <c r="AE137" s="266"/>
      <c r="AF137" s="266"/>
      <c r="AG137" s="266"/>
      <c r="AH137" s="266"/>
      <c r="AI137" s="266"/>
      <c r="AJ137" s="266"/>
      <c r="AK137" s="266"/>
      <c r="AL137" s="266"/>
    </row>
    <row r="139" spans="26:38" x14ac:dyDescent="0.3">
      <c r="Z139" s="253"/>
      <c r="AA139" s="253"/>
      <c r="AB139" s="253"/>
      <c r="AC139" s="253"/>
      <c r="AD139" s="253"/>
      <c r="AE139" s="253"/>
      <c r="AF139" s="253"/>
      <c r="AG139" s="253"/>
      <c r="AH139" s="253"/>
      <c r="AI139" s="253"/>
      <c r="AJ139" s="253"/>
      <c r="AK139" s="253"/>
      <c r="AL139" s="253"/>
    </row>
    <row r="140" spans="26:38" x14ac:dyDescent="0.3">
      <c r="Z140" s="266"/>
      <c r="AA140" s="266"/>
      <c r="AB140" s="266"/>
      <c r="AC140" s="266"/>
      <c r="AD140" s="266"/>
      <c r="AE140" s="266"/>
      <c r="AF140" s="266"/>
      <c r="AG140" s="266"/>
      <c r="AH140" s="266"/>
      <c r="AI140" s="266"/>
      <c r="AJ140" s="266"/>
      <c r="AK140" s="266"/>
      <c r="AL140" s="266"/>
    </row>
    <row r="142" spans="26:38" x14ac:dyDescent="0.3">
      <c r="Z142" s="253"/>
      <c r="AA142" s="253"/>
      <c r="AB142" s="253"/>
      <c r="AC142" s="253"/>
      <c r="AD142" s="253"/>
      <c r="AE142" s="253"/>
      <c r="AF142" s="253"/>
      <c r="AG142" s="253"/>
      <c r="AH142" s="253"/>
      <c r="AI142" s="253"/>
      <c r="AJ142" s="253"/>
      <c r="AK142" s="253"/>
      <c r="AL142" s="253"/>
    </row>
    <row r="143" spans="26:38" x14ac:dyDescent="0.3">
      <c r="Z143" s="266"/>
      <c r="AA143" s="266"/>
      <c r="AB143" s="266"/>
      <c r="AC143" s="266"/>
      <c r="AD143" s="266"/>
      <c r="AE143" s="266"/>
      <c r="AF143" s="266"/>
      <c r="AG143" s="266"/>
      <c r="AH143" s="266"/>
      <c r="AI143" s="266"/>
      <c r="AJ143" s="266"/>
      <c r="AK143" s="266"/>
      <c r="AL143" s="266"/>
    </row>
    <row r="145" spans="26:38" x14ac:dyDescent="0.3">
      <c r="Z145" s="253"/>
      <c r="AA145" s="253"/>
      <c r="AB145" s="253"/>
      <c r="AC145" s="253"/>
      <c r="AD145" s="253"/>
      <c r="AE145" s="253"/>
      <c r="AF145" s="253"/>
      <c r="AG145" s="253"/>
      <c r="AH145" s="253"/>
      <c r="AI145" s="253"/>
      <c r="AJ145" s="253"/>
      <c r="AK145" s="253"/>
      <c r="AL145" s="253"/>
    </row>
    <row r="146" spans="26:38" x14ac:dyDescent="0.3">
      <c r="Z146" s="266"/>
      <c r="AA146" s="266"/>
      <c r="AB146" s="266"/>
      <c r="AC146" s="266"/>
      <c r="AD146" s="266"/>
      <c r="AE146" s="266"/>
      <c r="AF146" s="266"/>
      <c r="AG146" s="266"/>
      <c r="AH146" s="266"/>
      <c r="AI146" s="266"/>
      <c r="AJ146" s="266"/>
      <c r="AK146" s="266"/>
      <c r="AL146" s="266"/>
    </row>
    <row r="148" spans="26:38" x14ac:dyDescent="0.3">
      <c r="Z148" s="253"/>
      <c r="AA148" s="253"/>
      <c r="AB148" s="253"/>
      <c r="AC148" s="253"/>
      <c r="AD148" s="253"/>
      <c r="AE148" s="253"/>
      <c r="AF148" s="253"/>
      <c r="AG148" s="253"/>
      <c r="AH148" s="253"/>
      <c r="AI148" s="253"/>
      <c r="AJ148" s="253"/>
      <c r="AK148" s="253"/>
      <c r="AL148" s="253"/>
    </row>
    <row r="149" spans="26:38" x14ac:dyDescent="0.3">
      <c r="Z149" s="266"/>
      <c r="AA149" s="266"/>
      <c r="AB149" s="266"/>
      <c r="AC149" s="266"/>
      <c r="AD149" s="266"/>
      <c r="AE149" s="266"/>
      <c r="AF149" s="266"/>
      <c r="AG149" s="266"/>
      <c r="AH149" s="266"/>
      <c r="AI149" s="266"/>
      <c r="AJ149" s="266"/>
      <c r="AK149" s="266"/>
      <c r="AL149" s="266"/>
    </row>
    <row r="151" spans="26:38" x14ac:dyDescent="0.3">
      <c r="Z151" s="253"/>
      <c r="AA151" s="253"/>
      <c r="AB151" s="253"/>
      <c r="AC151" s="253"/>
      <c r="AD151" s="253"/>
      <c r="AE151" s="253"/>
      <c r="AF151" s="253"/>
      <c r="AG151" s="253"/>
      <c r="AH151" s="253"/>
      <c r="AI151" s="253"/>
      <c r="AJ151" s="253"/>
      <c r="AK151" s="253"/>
      <c r="AL151" s="253"/>
    </row>
    <row r="152" spans="26:38" x14ac:dyDescent="0.3">
      <c r="Z152" s="266"/>
      <c r="AA152" s="266"/>
      <c r="AB152" s="266"/>
      <c r="AC152" s="266"/>
      <c r="AD152" s="266"/>
      <c r="AE152" s="266"/>
      <c r="AF152" s="266"/>
      <c r="AG152" s="266"/>
      <c r="AH152" s="266"/>
      <c r="AI152" s="266"/>
      <c r="AJ152" s="266"/>
      <c r="AK152" s="266"/>
      <c r="AL152" s="266"/>
    </row>
    <row r="154" spans="26:38" x14ac:dyDescent="0.3">
      <c r="Z154" s="253"/>
      <c r="AA154" s="253"/>
      <c r="AB154" s="253"/>
      <c r="AC154" s="253"/>
      <c r="AD154" s="253"/>
      <c r="AE154" s="253"/>
      <c r="AF154" s="253"/>
      <c r="AG154" s="253"/>
      <c r="AH154" s="253"/>
      <c r="AI154" s="253"/>
      <c r="AJ154" s="253"/>
      <c r="AK154" s="253"/>
      <c r="AL154" s="253"/>
    </row>
  </sheetData>
  <mergeCells count="26">
    <mergeCell ref="T7:T18"/>
    <mergeCell ref="T19:T30"/>
    <mergeCell ref="B39:B41"/>
    <mergeCell ref="B6:B8"/>
    <mergeCell ref="B9:B11"/>
    <mergeCell ref="B12:B14"/>
    <mergeCell ref="B15:B17"/>
    <mergeCell ref="B18:B20"/>
    <mergeCell ref="B21:B23"/>
    <mergeCell ref="B24:B26"/>
    <mergeCell ref="B27:B29"/>
    <mergeCell ref="B30:B32"/>
    <mergeCell ref="B33:B35"/>
    <mergeCell ref="B36:B38"/>
    <mergeCell ref="Q6:Q8"/>
    <mergeCell ref="Q9:Q11"/>
    <mergeCell ref="Q12:Q14"/>
    <mergeCell ref="Q15:Q17"/>
    <mergeCell ref="Q18:Q20"/>
    <mergeCell ref="Q21:Q23"/>
    <mergeCell ref="Q24:Q26"/>
    <mergeCell ref="Q27:Q29"/>
    <mergeCell ref="Q30:Q32"/>
    <mergeCell ref="Q33:Q35"/>
    <mergeCell ref="Q36:Q38"/>
    <mergeCell ref="Q39:Q4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5">
    <tabColor theme="7"/>
  </sheetPr>
  <dimension ref="A1:AH46"/>
  <sheetViews>
    <sheetView showGridLines="0" view="pageBreakPreview" zoomScale="70" zoomScaleNormal="70" zoomScaleSheetLayoutView="70" workbookViewId="0">
      <selection activeCell="X48" sqref="X48"/>
    </sheetView>
  </sheetViews>
  <sheetFormatPr defaultColWidth="9" defaultRowHeight="14" x14ac:dyDescent="0.3"/>
  <cols>
    <col min="1" max="1" width="3.08203125" style="2" customWidth="1"/>
    <col min="2" max="3" width="10.58203125" style="1" customWidth="1"/>
    <col min="4" max="15" width="9" style="1"/>
    <col min="16" max="16" width="11.75" style="1" customWidth="1"/>
    <col min="17" max="17" width="9" style="1" customWidth="1"/>
    <col min="18" max="18" width="3.08203125" style="1" customWidth="1"/>
    <col min="19" max="19" width="9" style="1"/>
    <col min="20" max="20" width="13.58203125" style="1" customWidth="1"/>
    <col min="21" max="16384" width="9" style="1"/>
  </cols>
  <sheetData>
    <row r="1" spans="1:34" ht="14.25" customHeight="1" x14ac:dyDescent="0.3"/>
    <row r="2" spans="1:34" ht="14.25" customHeight="1" x14ac:dyDescent="0.3">
      <c r="T2" s="1" t="s">
        <v>56</v>
      </c>
    </row>
    <row r="3" spans="1:34" ht="14.25" customHeight="1" x14ac:dyDescent="0.3">
      <c r="B3" s="1" t="s">
        <v>691</v>
      </c>
      <c r="T3" s="1" t="s">
        <v>688</v>
      </c>
    </row>
    <row r="4" spans="1:34" s="280" customFormat="1" ht="14.25" customHeight="1" thickBot="1" x14ac:dyDescent="0.35">
      <c r="A4" s="279"/>
      <c r="P4" s="281" t="s">
        <v>294</v>
      </c>
      <c r="S4" s="439"/>
    </row>
    <row r="5" spans="1:34" s="280" customFormat="1" ht="14.25" customHeight="1" x14ac:dyDescent="0.3">
      <c r="A5" s="279"/>
      <c r="B5" s="282" t="s">
        <v>285</v>
      </c>
      <c r="C5" s="283" t="s">
        <v>315</v>
      </c>
      <c r="D5" s="284" t="s">
        <v>296</v>
      </c>
      <c r="E5" s="285" t="s">
        <v>297</v>
      </c>
      <c r="F5" s="285" t="s">
        <v>298</v>
      </c>
      <c r="G5" s="285" t="s">
        <v>299</v>
      </c>
      <c r="H5" s="285" t="s">
        <v>300</v>
      </c>
      <c r="I5" s="501" t="s">
        <v>301</v>
      </c>
      <c r="J5" s="502" t="s">
        <v>302</v>
      </c>
      <c r="K5" s="285" t="s">
        <v>303</v>
      </c>
      <c r="L5" s="285" t="s">
        <v>304</v>
      </c>
      <c r="M5" s="285" t="s">
        <v>305</v>
      </c>
      <c r="N5" s="285" t="s">
        <v>306</v>
      </c>
      <c r="O5" s="286" t="s">
        <v>307</v>
      </c>
      <c r="P5" s="287" t="s">
        <v>308</v>
      </c>
      <c r="S5" s="439"/>
      <c r="T5" s="280" t="s">
        <v>677</v>
      </c>
    </row>
    <row r="6" spans="1:34" s="280" customFormat="1" ht="16.75" customHeight="1" x14ac:dyDescent="0.3">
      <c r="A6" s="279"/>
      <c r="B6" s="1110" t="s">
        <v>40</v>
      </c>
      <c r="C6" s="423" t="s">
        <v>637</v>
      </c>
      <c r="D6" s="289">
        <f t="shared" ref="D6:P6" si="0">ROUND(INDEX(V$7:V$18,MATCH($S6,$U$7:$U$18,0)),0)</f>
        <v>1163</v>
      </c>
      <c r="E6" s="290">
        <f t="shared" si="0"/>
        <v>164</v>
      </c>
      <c r="F6" s="290">
        <f t="shared" si="0"/>
        <v>973</v>
      </c>
      <c r="G6" s="290">
        <f t="shared" si="0"/>
        <v>2398</v>
      </c>
      <c r="H6" s="290">
        <f t="shared" si="0"/>
        <v>2130</v>
      </c>
      <c r="I6" s="291">
        <f t="shared" si="0"/>
        <v>3615</v>
      </c>
      <c r="J6" s="292">
        <f t="shared" si="0"/>
        <v>3734</v>
      </c>
      <c r="K6" s="290">
        <f t="shared" si="0"/>
        <v>3652</v>
      </c>
      <c r="L6" s="290">
        <f t="shared" si="0"/>
        <v>1351</v>
      </c>
      <c r="M6" s="290">
        <f t="shared" si="0"/>
        <v>4837</v>
      </c>
      <c r="N6" s="290">
        <f t="shared" si="0"/>
        <v>10501</v>
      </c>
      <c r="O6" s="424">
        <f t="shared" si="0"/>
        <v>14589</v>
      </c>
      <c r="P6" s="293">
        <f t="shared" si="0"/>
        <v>49108</v>
      </c>
      <c r="S6" s="439" t="str">
        <f t="shared" ref="S6:S17" si="1">IF(B6&lt;&gt;0,B6,S5)</f>
        <v>熊本市</v>
      </c>
      <c r="T6" s="295" t="s">
        <v>285</v>
      </c>
      <c r="U6" s="425" t="s">
        <v>315</v>
      </c>
      <c r="V6" s="426" t="s">
        <v>296</v>
      </c>
      <c r="W6" s="427" t="s">
        <v>297</v>
      </c>
      <c r="X6" s="427" t="s">
        <v>298</v>
      </c>
      <c r="Y6" s="427" t="s">
        <v>299</v>
      </c>
      <c r="Z6" s="427" t="s">
        <v>300</v>
      </c>
      <c r="AA6" s="427" t="s">
        <v>301</v>
      </c>
      <c r="AB6" s="427" t="s">
        <v>302</v>
      </c>
      <c r="AC6" s="427" t="s">
        <v>303</v>
      </c>
      <c r="AD6" s="427" t="s">
        <v>304</v>
      </c>
      <c r="AE6" s="427" t="s">
        <v>305</v>
      </c>
      <c r="AF6" s="427" t="s">
        <v>306</v>
      </c>
      <c r="AG6" s="428" t="s">
        <v>307</v>
      </c>
      <c r="AH6" s="428" t="s">
        <v>587</v>
      </c>
    </row>
    <row r="7" spans="1:34" s="280" customFormat="1" ht="16.75" customHeight="1" x14ac:dyDescent="0.3">
      <c r="A7" s="279"/>
      <c r="B7" s="1111"/>
      <c r="C7" s="626" t="s">
        <v>598</v>
      </c>
      <c r="D7" s="296">
        <f>ROUND(INDEX(V$19:V$30,MATCH($S7,$U$19:$U$30,0)),0)</f>
        <v>2166</v>
      </c>
      <c r="E7" s="297">
        <f t="shared" ref="E7:N7" si="2">ROUND(INDEX(W$19:W$30,MATCH($S7,$U$19:$U$30,0)),0)</f>
        <v>1474</v>
      </c>
      <c r="F7" s="297">
        <f t="shared" si="2"/>
        <v>2459</v>
      </c>
      <c r="G7" s="297">
        <f t="shared" si="2"/>
        <v>1592</v>
      </c>
      <c r="H7" s="297">
        <f t="shared" si="2"/>
        <v>2046</v>
      </c>
      <c r="I7" s="298">
        <f t="shared" si="2"/>
        <v>1533</v>
      </c>
      <c r="J7" s="299">
        <f t="shared" si="2"/>
        <v>2750</v>
      </c>
      <c r="K7" s="297">
        <f t="shared" si="2"/>
        <v>1600</v>
      </c>
      <c r="L7" s="297">
        <f t="shared" si="2"/>
        <v>1808</v>
      </c>
      <c r="M7" s="297">
        <f t="shared" si="2"/>
        <v>1501</v>
      </c>
      <c r="N7" s="297">
        <f t="shared" si="2"/>
        <v>1158</v>
      </c>
      <c r="O7" s="431">
        <f>ROUND(INDEX(AG$19:AG$30,MATCH($S7,$U$19:$U$30,0)),0)</f>
        <v>2068</v>
      </c>
      <c r="P7" s="300">
        <f>ROUND(INDEX(AH$19:AH$30,MATCH($S7,$U$19:$U$30,0)),0)</f>
        <v>22162</v>
      </c>
      <c r="S7" s="439" t="str">
        <f t="shared" si="1"/>
        <v>熊本市</v>
      </c>
      <c r="T7" s="1115" t="s">
        <v>636</v>
      </c>
      <c r="U7" s="432" t="s">
        <v>318</v>
      </c>
      <c r="V7" s="778">
        <v>1163.0861484594868</v>
      </c>
      <c r="W7" s="779">
        <v>163.74246274079221</v>
      </c>
      <c r="X7" s="779">
        <v>973.10110737850016</v>
      </c>
      <c r="Y7" s="779">
        <v>2398.0164729624994</v>
      </c>
      <c r="Z7" s="779">
        <v>2130.113939125411</v>
      </c>
      <c r="AA7" s="779">
        <v>3615.2713136701213</v>
      </c>
      <c r="AB7" s="779">
        <v>3734.0004947044245</v>
      </c>
      <c r="AC7" s="779">
        <v>3652.1142015567452</v>
      </c>
      <c r="AD7" s="779">
        <v>1351.026099306011</v>
      </c>
      <c r="AE7" s="779">
        <v>4836.5648074956298</v>
      </c>
      <c r="AF7" s="779">
        <v>10501.218040948945</v>
      </c>
      <c r="AG7" s="780">
        <v>14589.293692719482</v>
      </c>
      <c r="AH7" s="780">
        <v>49107.54878106805</v>
      </c>
    </row>
    <row r="8" spans="1:34" s="280" customFormat="1" ht="16.75" customHeight="1" x14ac:dyDescent="0.3">
      <c r="A8" s="279"/>
      <c r="B8" s="1112"/>
      <c r="C8" s="303" t="s">
        <v>272</v>
      </c>
      <c r="D8" s="304">
        <f>IF(D7=0,"-",D6/D7-1)</f>
        <v>-0.46306555863342569</v>
      </c>
      <c r="E8" s="305">
        <f t="shared" ref="E8:O8" si="3">IF(E7=0,"-",E6/E7-1)</f>
        <v>-0.88873812754409776</v>
      </c>
      <c r="F8" s="305">
        <f t="shared" si="3"/>
        <v>-0.604310695404636</v>
      </c>
      <c r="G8" s="305">
        <f t="shared" si="3"/>
        <v>0.50628140703517599</v>
      </c>
      <c r="H8" s="305">
        <f t="shared" si="3"/>
        <v>4.1055718475073277E-2</v>
      </c>
      <c r="I8" s="306">
        <f t="shared" si="3"/>
        <v>1.3581213307240705</v>
      </c>
      <c r="J8" s="503">
        <f t="shared" si="3"/>
        <v>0.35781818181818181</v>
      </c>
      <c r="K8" s="305">
        <f t="shared" si="3"/>
        <v>1.2825000000000002</v>
      </c>
      <c r="L8" s="305">
        <f t="shared" si="3"/>
        <v>-0.25276548672566368</v>
      </c>
      <c r="M8" s="305">
        <f t="shared" si="3"/>
        <v>2.2225183211192538</v>
      </c>
      <c r="N8" s="305">
        <f t="shared" si="3"/>
        <v>8.0682210708117452</v>
      </c>
      <c r="O8" s="670">
        <f t="shared" si="3"/>
        <v>6.0546421663442942</v>
      </c>
      <c r="P8" s="308">
        <f>P6/P7-1</f>
        <v>1.2158649941341033</v>
      </c>
      <c r="S8" s="439" t="str">
        <f t="shared" si="1"/>
        <v>熊本市</v>
      </c>
      <c r="T8" s="1116"/>
      <c r="U8" s="434" t="s">
        <v>319</v>
      </c>
      <c r="V8" s="781">
        <v>16.050479664330435</v>
      </c>
      <c r="W8" s="782">
        <v>12.75535375437455</v>
      </c>
      <c r="X8" s="782">
        <v>9.7326830457914433</v>
      </c>
      <c r="Y8" s="782">
        <v>18.924015483671905</v>
      </c>
      <c r="Z8" s="782">
        <v>53.405173794683158</v>
      </c>
      <c r="AA8" s="782">
        <v>43.15083060750851</v>
      </c>
      <c r="AB8" s="782">
        <v>171.48252952707836</v>
      </c>
      <c r="AC8" s="782">
        <v>252.15941508462379</v>
      </c>
      <c r="AD8" s="782">
        <v>716.05714812298061</v>
      </c>
      <c r="AE8" s="782">
        <v>3474.8678120906802</v>
      </c>
      <c r="AF8" s="782">
        <v>10232.393419238269</v>
      </c>
      <c r="AG8" s="783">
        <v>19497.219128883731</v>
      </c>
      <c r="AH8" s="783">
        <v>34498.197989297732</v>
      </c>
    </row>
    <row r="9" spans="1:34" s="280" customFormat="1" ht="16.75" customHeight="1" x14ac:dyDescent="0.3">
      <c r="A9" s="279"/>
      <c r="B9" s="1110" t="s">
        <v>41</v>
      </c>
      <c r="C9" s="423" t="str">
        <f>C$6</f>
        <v>令和４年</v>
      </c>
      <c r="D9" s="289">
        <f t="shared" ref="D9:P9" si="4">ROUND(INDEX(V$7:V$18,MATCH($S9,$U$7:$U$18,0)),0)</f>
        <v>16</v>
      </c>
      <c r="E9" s="290">
        <f t="shared" si="4"/>
        <v>13</v>
      </c>
      <c r="F9" s="290">
        <f t="shared" si="4"/>
        <v>10</v>
      </c>
      <c r="G9" s="290">
        <f t="shared" si="4"/>
        <v>19</v>
      </c>
      <c r="H9" s="290">
        <f t="shared" si="4"/>
        <v>53</v>
      </c>
      <c r="I9" s="291">
        <f t="shared" si="4"/>
        <v>43</v>
      </c>
      <c r="J9" s="292">
        <f t="shared" si="4"/>
        <v>171</v>
      </c>
      <c r="K9" s="290">
        <f t="shared" si="4"/>
        <v>252</v>
      </c>
      <c r="L9" s="290">
        <f t="shared" si="4"/>
        <v>716</v>
      </c>
      <c r="M9" s="290">
        <f t="shared" si="4"/>
        <v>3475</v>
      </c>
      <c r="N9" s="290">
        <f t="shared" si="4"/>
        <v>10232</v>
      </c>
      <c r="O9" s="424">
        <f t="shared" si="4"/>
        <v>19497</v>
      </c>
      <c r="P9" s="293">
        <f t="shared" si="4"/>
        <v>34498</v>
      </c>
      <c r="S9" s="439" t="str">
        <f t="shared" si="1"/>
        <v>阿蘇地域</v>
      </c>
      <c r="T9" s="1116"/>
      <c r="U9" s="434" t="s">
        <v>320</v>
      </c>
      <c r="V9" s="781">
        <v>56.71595226005094</v>
      </c>
      <c r="W9" s="782">
        <v>38.135880291307274</v>
      </c>
      <c r="X9" s="782">
        <v>38.439647389368403</v>
      </c>
      <c r="Y9" s="782">
        <v>37.245199070301602</v>
      </c>
      <c r="Z9" s="782">
        <v>20.137490264886548</v>
      </c>
      <c r="AA9" s="782">
        <v>25.657227933758033</v>
      </c>
      <c r="AB9" s="782">
        <v>22.342143387032465</v>
      </c>
      <c r="AC9" s="782">
        <v>13.430546631645525</v>
      </c>
      <c r="AD9" s="782">
        <v>31.584334080822583</v>
      </c>
      <c r="AE9" s="782">
        <v>65.992159218256404</v>
      </c>
      <c r="AF9" s="782">
        <v>192.70735059463348</v>
      </c>
      <c r="AG9" s="783">
        <v>282.52391660653558</v>
      </c>
      <c r="AH9" s="783">
        <v>824.91184772859879</v>
      </c>
    </row>
    <row r="10" spans="1:34" s="280" customFormat="1" ht="16.75" customHeight="1" x14ac:dyDescent="0.3">
      <c r="A10" s="279"/>
      <c r="B10" s="1111"/>
      <c r="C10" s="626" t="str">
        <f>C$7</f>
        <v>令和３年</v>
      </c>
      <c r="D10" s="296">
        <f>ROUND(INDEX(V$19:V$30,MATCH($S10,$U$19:$U$30,0)),0)</f>
        <v>32</v>
      </c>
      <c r="E10" s="297">
        <f t="shared" ref="E10:N10" si="5">ROUND(INDEX(W$19:W$30,MATCH($S10,$U$19:$U$30,0)),0)</f>
        <v>15</v>
      </c>
      <c r="F10" s="297">
        <f t="shared" si="5"/>
        <v>25</v>
      </c>
      <c r="G10" s="297">
        <f t="shared" si="5"/>
        <v>57</v>
      </c>
      <c r="H10" s="297">
        <f t="shared" si="5"/>
        <v>32</v>
      </c>
      <c r="I10" s="298">
        <f t="shared" si="5"/>
        <v>20</v>
      </c>
      <c r="J10" s="299">
        <f t="shared" si="5"/>
        <v>29</v>
      </c>
      <c r="K10" s="297">
        <f t="shared" si="5"/>
        <v>5</v>
      </c>
      <c r="L10" s="297">
        <f t="shared" si="5"/>
        <v>209</v>
      </c>
      <c r="M10" s="297">
        <f t="shared" si="5"/>
        <v>21</v>
      </c>
      <c r="N10" s="297">
        <f t="shared" si="5"/>
        <v>14</v>
      </c>
      <c r="O10" s="431">
        <f>ROUND(INDEX(AG$19:AG$30,MATCH($S10,$U$19:$U$30,0)),0)</f>
        <v>8</v>
      </c>
      <c r="P10" s="300">
        <f>ROUND(INDEX(AH$19:AH$30,MATCH($S10,$U$19:$U$30,0)),0)</f>
        <v>467</v>
      </c>
      <c r="S10" s="439" t="str">
        <f t="shared" si="1"/>
        <v>阿蘇地域</v>
      </c>
      <c r="T10" s="1116"/>
      <c r="U10" s="434" t="s">
        <v>321</v>
      </c>
      <c r="V10" s="781">
        <v>129.50848113319279</v>
      </c>
      <c r="W10" s="782">
        <v>53.72181812613448</v>
      </c>
      <c r="X10" s="782">
        <v>128.6436500536536</v>
      </c>
      <c r="Y10" s="782">
        <v>41.345773468240253</v>
      </c>
      <c r="Z10" s="782">
        <v>151.0612738019515</v>
      </c>
      <c r="AA10" s="782">
        <v>163.44452575551139</v>
      </c>
      <c r="AB10" s="782">
        <v>216.31302825410214</v>
      </c>
      <c r="AC10" s="782">
        <v>315.93024890675571</v>
      </c>
      <c r="AD10" s="782">
        <v>104.95766731693726</v>
      </c>
      <c r="AE10" s="782">
        <v>208.34352070724398</v>
      </c>
      <c r="AF10" s="782">
        <v>781.84189350758004</v>
      </c>
      <c r="AG10" s="783">
        <v>347.89584880258496</v>
      </c>
      <c r="AH10" s="783">
        <v>2643.0077298338879</v>
      </c>
    </row>
    <row r="11" spans="1:34" s="280" customFormat="1" ht="16.75" customHeight="1" x14ac:dyDescent="0.3">
      <c r="A11" s="279"/>
      <c r="B11" s="1112"/>
      <c r="C11" s="303" t="s">
        <v>272</v>
      </c>
      <c r="D11" s="304">
        <f t="shared" ref="D11:O11" si="6">IF(D10=0,"-",D9/D10-1)</f>
        <v>-0.5</v>
      </c>
      <c r="E11" s="305">
        <f t="shared" si="6"/>
        <v>-0.1333333333333333</v>
      </c>
      <c r="F11" s="305">
        <f t="shared" si="6"/>
        <v>-0.6</v>
      </c>
      <c r="G11" s="305">
        <f t="shared" si="6"/>
        <v>-0.66666666666666674</v>
      </c>
      <c r="H11" s="305">
        <f t="shared" si="6"/>
        <v>0.65625</v>
      </c>
      <c r="I11" s="306">
        <f t="shared" si="6"/>
        <v>1.1499999999999999</v>
      </c>
      <c r="J11" s="503">
        <f t="shared" si="6"/>
        <v>4.8965517241379306</v>
      </c>
      <c r="K11" s="305">
        <f t="shared" si="6"/>
        <v>49.4</v>
      </c>
      <c r="L11" s="305">
        <f t="shared" si="6"/>
        <v>2.4258373205741628</v>
      </c>
      <c r="M11" s="305">
        <f t="shared" si="6"/>
        <v>164.47619047619048</v>
      </c>
      <c r="N11" s="305">
        <f t="shared" si="6"/>
        <v>729.85714285714289</v>
      </c>
      <c r="O11" s="670">
        <f t="shared" si="6"/>
        <v>2436.125</v>
      </c>
      <c r="P11" s="308">
        <f>P9/P10-1</f>
        <v>72.871520342612413</v>
      </c>
      <c r="S11" s="439" t="str">
        <f t="shared" si="1"/>
        <v>阿蘇地域</v>
      </c>
      <c r="T11" s="1116"/>
      <c r="U11" s="434" t="s">
        <v>322</v>
      </c>
      <c r="V11" s="781">
        <v>61.256839928200712</v>
      </c>
      <c r="W11" s="782">
        <v>37.068423060917475</v>
      </c>
      <c r="X11" s="782">
        <v>430.91758399631561</v>
      </c>
      <c r="Y11" s="782">
        <v>137.66340073512524</v>
      </c>
      <c r="Z11" s="782">
        <v>120.02411979703481</v>
      </c>
      <c r="AA11" s="782">
        <v>386.96329427942214</v>
      </c>
      <c r="AB11" s="782">
        <v>374.43771576324843</v>
      </c>
      <c r="AC11" s="782">
        <v>289.36587002780681</v>
      </c>
      <c r="AD11" s="782">
        <v>221.17425552130601</v>
      </c>
      <c r="AE11" s="782">
        <v>266.44667874453819</v>
      </c>
      <c r="AF11" s="782">
        <v>1451.2256550219697</v>
      </c>
      <c r="AG11" s="783">
        <v>1533.1716474376678</v>
      </c>
      <c r="AH11" s="783">
        <v>5309.7154843135531</v>
      </c>
    </row>
    <row r="12" spans="1:34" s="280" customFormat="1" ht="16.75" customHeight="1" x14ac:dyDescent="0.3">
      <c r="A12" s="279"/>
      <c r="B12" s="1110" t="s">
        <v>42</v>
      </c>
      <c r="C12" s="423" t="str">
        <f>C$6</f>
        <v>令和４年</v>
      </c>
      <c r="D12" s="289">
        <f t="shared" ref="D12:P12" si="7">ROUND(INDEX(V$7:V$18,MATCH($S12,$U$7:$U$18,0)),0)</f>
        <v>57</v>
      </c>
      <c r="E12" s="290">
        <f t="shared" si="7"/>
        <v>38</v>
      </c>
      <c r="F12" s="290">
        <f t="shared" si="7"/>
        <v>38</v>
      </c>
      <c r="G12" s="290">
        <f t="shared" si="7"/>
        <v>37</v>
      </c>
      <c r="H12" s="290">
        <f t="shared" si="7"/>
        <v>20</v>
      </c>
      <c r="I12" s="291">
        <f t="shared" si="7"/>
        <v>26</v>
      </c>
      <c r="J12" s="292">
        <f t="shared" si="7"/>
        <v>22</v>
      </c>
      <c r="K12" s="290">
        <f t="shared" si="7"/>
        <v>13</v>
      </c>
      <c r="L12" s="290">
        <f t="shared" si="7"/>
        <v>32</v>
      </c>
      <c r="M12" s="290">
        <f t="shared" si="7"/>
        <v>66</v>
      </c>
      <c r="N12" s="290">
        <f t="shared" si="7"/>
        <v>193</v>
      </c>
      <c r="O12" s="424">
        <f t="shared" si="7"/>
        <v>283</v>
      </c>
      <c r="P12" s="293">
        <f t="shared" si="7"/>
        <v>825</v>
      </c>
      <c r="S12" s="439" t="str">
        <f t="shared" si="1"/>
        <v>天草地域</v>
      </c>
      <c r="T12" s="1116"/>
      <c r="U12" s="434" t="s">
        <v>323</v>
      </c>
      <c r="V12" s="781">
        <v>161.8608590193158</v>
      </c>
      <c r="W12" s="782">
        <v>169.23888417879797</v>
      </c>
      <c r="X12" s="782">
        <v>312.80157230070199</v>
      </c>
      <c r="Y12" s="782">
        <v>155.08980507911286</v>
      </c>
      <c r="Z12" s="782">
        <v>372.27603362848515</v>
      </c>
      <c r="AA12" s="782">
        <v>572.09489865364662</v>
      </c>
      <c r="AB12" s="782">
        <v>425.28127471979457</v>
      </c>
      <c r="AC12" s="782">
        <v>881.02478385302436</v>
      </c>
      <c r="AD12" s="782">
        <v>324.60561241689913</v>
      </c>
      <c r="AE12" s="782">
        <v>466.00080393487923</v>
      </c>
      <c r="AF12" s="782">
        <v>1100.9942177001676</v>
      </c>
      <c r="AG12" s="783">
        <v>440.18105783254714</v>
      </c>
      <c r="AH12" s="783">
        <v>5381.4498033173722</v>
      </c>
    </row>
    <row r="13" spans="1:34" s="280" customFormat="1" ht="16.75" customHeight="1" x14ac:dyDescent="0.3">
      <c r="A13" s="279"/>
      <c r="B13" s="1111"/>
      <c r="C13" s="626" t="str">
        <f>C$7</f>
        <v>令和３年</v>
      </c>
      <c r="D13" s="296">
        <f>ROUND(INDEX(V$19:V$30,MATCH($S13,$U$19:$U$30,0)),0)</f>
        <v>5</v>
      </c>
      <c r="E13" s="297">
        <f t="shared" ref="E13:N13" si="8">ROUND(INDEX(W$19:W$30,MATCH($S13,$U$19:$U$30,0)),0)</f>
        <v>33</v>
      </c>
      <c r="F13" s="297">
        <f t="shared" si="8"/>
        <v>13</v>
      </c>
      <c r="G13" s="297">
        <f t="shared" si="8"/>
        <v>84</v>
      </c>
      <c r="H13" s="297">
        <f t="shared" si="8"/>
        <v>291</v>
      </c>
      <c r="I13" s="298">
        <f t="shared" si="8"/>
        <v>22</v>
      </c>
      <c r="J13" s="299">
        <f t="shared" si="8"/>
        <v>29</v>
      </c>
      <c r="K13" s="297">
        <f t="shared" si="8"/>
        <v>337</v>
      </c>
      <c r="L13" s="297">
        <f t="shared" si="8"/>
        <v>29</v>
      </c>
      <c r="M13" s="297">
        <f t="shared" si="8"/>
        <v>16</v>
      </c>
      <c r="N13" s="297">
        <f t="shared" si="8"/>
        <v>87</v>
      </c>
      <c r="O13" s="431">
        <f>ROUND(INDEX(AG$19:AG$30,MATCH($S13,$U$19:$U$30,0)),0)</f>
        <v>57</v>
      </c>
      <c r="P13" s="300">
        <f>ROUND(INDEX(AH$19:AH$30,MATCH($S13,$U$19:$U$30,0)),0)</f>
        <v>1002</v>
      </c>
      <c r="S13" s="439" t="str">
        <f t="shared" si="1"/>
        <v>天草地域</v>
      </c>
      <c r="T13" s="1116"/>
      <c r="U13" s="434" t="s">
        <v>324</v>
      </c>
      <c r="V13" s="781">
        <v>15.09627803760711</v>
      </c>
      <c r="W13" s="782">
        <v>0</v>
      </c>
      <c r="X13" s="782">
        <v>2.436686993538125</v>
      </c>
      <c r="Y13" s="782">
        <v>3.5218596147436303</v>
      </c>
      <c r="Z13" s="782">
        <v>3.4167985795506097</v>
      </c>
      <c r="AA13" s="782">
        <v>29.344816729961448</v>
      </c>
      <c r="AB13" s="782">
        <v>26.638890186731114</v>
      </c>
      <c r="AC13" s="782">
        <v>42.198447888244267</v>
      </c>
      <c r="AD13" s="782">
        <v>10.653749651048027</v>
      </c>
      <c r="AE13" s="782">
        <v>268.53652446025507</v>
      </c>
      <c r="AF13" s="782">
        <v>165.63584592613705</v>
      </c>
      <c r="AG13" s="783">
        <v>54.509677463664119</v>
      </c>
      <c r="AH13" s="783">
        <v>621.98957553148057</v>
      </c>
    </row>
    <row r="14" spans="1:34" s="280" customFormat="1" ht="16.75" customHeight="1" x14ac:dyDescent="0.3">
      <c r="A14" s="279"/>
      <c r="B14" s="1112"/>
      <c r="C14" s="303" t="s">
        <v>272</v>
      </c>
      <c r="D14" s="304">
        <f t="shared" ref="D14:O14" si="9">IF(D13=0,"-",D12/D13-1)</f>
        <v>10.4</v>
      </c>
      <c r="E14" s="305">
        <f t="shared" si="9"/>
        <v>0.1515151515151516</v>
      </c>
      <c r="F14" s="305">
        <f t="shared" si="9"/>
        <v>1.9230769230769229</v>
      </c>
      <c r="G14" s="305">
        <f t="shared" si="9"/>
        <v>-0.55952380952380953</v>
      </c>
      <c r="H14" s="305">
        <f t="shared" si="9"/>
        <v>-0.93127147766323026</v>
      </c>
      <c r="I14" s="306">
        <f t="shared" si="9"/>
        <v>0.18181818181818188</v>
      </c>
      <c r="J14" s="503">
        <f t="shared" si="9"/>
        <v>-0.24137931034482762</v>
      </c>
      <c r="K14" s="305">
        <f t="shared" si="9"/>
        <v>-0.96142433234421365</v>
      </c>
      <c r="L14" s="305">
        <f t="shared" si="9"/>
        <v>0.10344827586206895</v>
      </c>
      <c r="M14" s="305">
        <f t="shared" si="9"/>
        <v>3.125</v>
      </c>
      <c r="N14" s="305">
        <f t="shared" si="9"/>
        <v>1.2183908045977012</v>
      </c>
      <c r="O14" s="670">
        <f t="shared" si="9"/>
        <v>3.9649122807017543</v>
      </c>
      <c r="P14" s="308">
        <f>P12/P13-1</f>
        <v>-0.17664670658682635</v>
      </c>
      <c r="S14" s="439" t="str">
        <f t="shared" si="1"/>
        <v>天草地域</v>
      </c>
      <c r="T14" s="1116"/>
      <c r="U14" s="434" t="s">
        <v>325</v>
      </c>
      <c r="V14" s="781">
        <v>25.899764701177986</v>
      </c>
      <c r="W14" s="782">
        <v>0</v>
      </c>
      <c r="X14" s="782">
        <v>1.2494058401921408</v>
      </c>
      <c r="Y14" s="782">
        <v>5.7957124774549662</v>
      </c>
      <c r="Z14" s="782">
        <v>3.5258074467810729</v>
      </c>
      <c r="AA14" s="782">
        <v>15.692860573564944</v>
      </c>
      <c r="AB14" s="782">
        <v>7.1614965254838525</v>
      </c>
      <c r="AC14" s="782">
        <v>31.847610559461071</v>
      </c>
      <c r="AD14" s="782">
        <v>85.819487422480847</v>
      </c>
      <c r="AE14" s="782">
        <v>114.29382819600706</v>
      </c>
      <c r="AF14" s="782">
        <v>449.4882555834094</v>
      </c>
      <c r="AG14" s="783">
        <v>115.01863901137291</v>
      </c>
      <c r="AH14" s="783">
        <v>855.79286833738615</v>
      </c>
    </row>
    <row r="15" spans="1:34" s="280" customFormat="1" ht="16.75" customHeight="1" x14ac:dyDescent="0.3">
      <c r="A15" s="279"/>
      <c r="B15" s="1110" t="s">
        <v>43</v>
      </c>
      <c r="C15" s="423" t="str">
        <f>C$6</f>
        <v>令和４年</v>
      </c>
      <c r="D15" s="289">
        <f t="shared" ref="D15:P15" si="10">ROUND(INDEX(V$7:V$18,MATCH($S15,$U$7:$U$18,0)),0)</f>
        <v>130</v>
      </c>
      <c r="E15" s="290">
        <f t="shared" si="10"/>
        <v>54</v>
      </c>
      <c r="F15" s="290">
        <f t="shared" si="10"/>
        <v>129</v>
      </c>
      <c r="G15" s="290">
        <f t="shared" si="10"/>
        <v>41</v>
      </c>
      <c r="H15" s="290">
        <f t="shared" si="10"/>
        <v>151</v>
      </c>
      <c r="I15" s="291">
        <f t="shared" si="10"/>
        <v>163</v>
      </c>
      <c r="J15" s="292">
        <f t="shared" si="10"/>
        <v>216</v>
      </c>
      <c r="K15" s="290">
        <f t="shared" si="10"/>
        <v>316</v>
      </c>
      <c r="L15" s="290">
        <f t="shared" si="10"/>
        <v>105</v>
      </c>
      <c r="M15" s="290">
        <f t="shared" si="10"/>
        <v>208</v>
      </c>
      <c r="N15" s="290">
        <f t="shared" si="10"/>
        <v>782</v>
      </c>
      <c r="O15" s="424">
        <f t="shared" si="10"/>
        <v>348</v>
      </c>
      <c r="P15" s="293">
        <f t="shared" si="10"/>
        <v>2643</v>
      </c>
      <c r="S15" s="439" t="str">
        <f t="shared" si="1"/>
        <v>山鹿市</v>
      </c>
      <c r="T15" s="1116"/>
      <c r="U15" s="434" t="s">
        <v>326</v>
      </c>
      <c r="V15" s="781">
        <v>9.2310397714929522</v>
      </c>
      <c r="W15" s="782">
        <v>0</v>
      </c>
      <c r="X15" s="782">
        <v>2.3420395964683638</v>
      </c>
      <c r="Y15" s="782">
        <v>10.180368546932579</v>
      </c>
      <c r="Z15" s="782">
        <v>7.0984391901149078</v>
      </c>
      <c r="AA15" s="782">
        <v>3.1890121594895304</v>
      </c>
      <c r="AB15" s="782">
        <v>4.8950787849413659</v>
      </c>
      <c r="AC15" s="782">
        <v>4.5906752460017479</v>
      </c>
      <c r="AD15" s="782">
        <v>14.113067410186966</v>
      </c>
      <c r="AE15" s="782">
        <v>31.475904485598832</v>
      </c>
      <c r="AF15" s="782">
        <v>103.95514586308127</v>
      </c>
      <c r="AG15" s="783">
        <v>18.768801746815221</v>
      </c>
      <c r="AH15" s="783">
        <v>209.83957280112372</v>
      </c>
    </row>
    <row r="16" spans="1:34" s="280" customFormat="1" ht="16.75" customHeight="1" x14ac:dyDescent="0.3">
      <c r="A16" s="279"/>
      <c r="B16" s="1111"/>
      <c r="C16" s="626" t="str">
        <f>C$7</f>
        <v>令和３年</v>
      </c>
      <c r="D16" s="296">
        <f>ROUND(INDEX(V$19:V$30,MATCH($S16,$U$19:$U$30,0)),0)</f>
        <v>26</v>
      </c>
      <c r="E16" s="297">
        <f t="shared" ref="E16:N16" si="11">ROUND(INDEX(W$19:W$30,MATCH($S16,$U$19:$U$30,0)),0)</f>
        <v>55</v>
      </c>
      <c r="F16" s="297">
        <f t="shared" si="11"/>
        <v>34</v>
      </c>
      <c r="G16" s="297">
        <f t="shared" si="11"/>
        <v>39</v>
      </c>
      <c r="H16" s="297">
        <f t="shared" si="11"/>
        <v>35</v>
      </c>
      <c r="I16" s="298">
        <f t="shared" si="11"/>
        <v>56</v>
      </c>
      <c r="J16" s="299">
        <f t="shared" si="11"/>
        <v>144</v>
      </c>
      <c r="K16" s="297">
        <f t="shared" si="11"/>
        <v>19</v>
      </c>
      <c r="L16" s="297">
        <f t="shared" si="11"/>
        <v>23</v>
      </c>
      <c r="M16" s="297">
        <f t="shared" si="11"/>
        <v>111</v>
      </c>
      <c r="N16" s="297">
        <f t="shared" si="11"/>
        <v>68</v>
      </c>
      <c r="O16" s="431">
        <f>ROUND(INDEX(AG$19:AG$30,MATCH($S16,$U$19:$U$30,0)),0)</f>
        <v>107</v>
      </c>
      <c r="P16" s="300">
        <f>ROUND(INDEX(AH$19:AH$30,MATCH($S16,$U$19:$U$30,0)),0)</f>
        <v>718</v>
      </c>
      <c r="S16" s="439" t="str">
        <f t="shared" si="1"/>
        <v>山鹿市</v>
      </c>
      <c r="T16" s="1116"/>
      <c r="U16" s="434" t="s">
        <v>327</v>
      </c>
      <c r="V16" s="781">
        <v>18.942457359150119</v>
      </c>
      <c r="W16" s="782">
        <v>12.485132439758752</v>
      </c>
      <c r="X16" s="782">
        <v>12.335623405470406</v>
      </c>
      <c r="Y16" s="782">
        <v>11.129089817943838</v>
      </c>
      <c r="Z16" s="782">
        <v>31.870238747996098</v>
      </c>
      <c r="AA16" s="782">
        <v>45.049706437486087</v>
      </c>
      <c r="AB16" s="782">
        <v>23.938221340887953</v>
      </c>
      <c r="AC16" s="782">
        <v>26.818798533960052</v>
      </c>
      <c r="AD16" s="782">
        <v>43.015869730056288</v>
      </c>
      <c r="AE16" s="782">
        <v>43.459873855443227</v>
      </c>
      <c r="AF16" s="782">
        <v>53.180330226702814</v>
      </c>
      <c r="AG16" s="783">
        <v>38.51438951798508</v>
      </c>
      <c r="AH16" s="783">
        <v>360.73973141284068</v>
      </c>
    </row>
    <row r="17" spans="1:34" s="280" customFormat="1" ht="16.75" customHeight="1" x14ac:dyDescent="0.3">
      <c r="A17" s="279"/>
      <c r="B17" s="1112"/>
      <c r="C17" s="303" t="s">
        <v>272</v>
      </c>
      <c r="D17" s="304">
        <f t="shared" ref="D17:O17" si="12">IF(D16=0,"-",D15/D16-1)</f>
        <v>4</v>
      </c>
      <c r="E17" s="305">
        <f t="shared" si="12"/>
        <v>-1.8181818181818188E-2</v>
      </c>
      <c r="F17" s="305">
        <f t="shared" si="12"/>
        <v>2.7941176470588234</v>
      </c>
      <c r="G17" s="305">
        <f t="shared" si="12"/>
        <v>5.1282051282051322E-2</v>
      </c>
      <c r="H17" s="305">
        <f t="shared" si="12"/>
        <v>3.3142857142857141</v>
      </c>
      <c r="I17" s="306">
        <f t="shared" si="12"/>
        <v>1.9107142857142856</v>
      </c>
      <c r="J17" s="503">
        <f t="shared" si="12"/>
        <v>0.5</v>
      </c>
      <c r="K17" s="305">
        <f t="shared" si="12"/>
        <v>15.631578947368421</v>
      </c>
      <c r="L17" s="305">
        <f t="shared" si="12"/>
        <v>3.5652173913043477</v>
      </c>
      <c r="M17" s="305">
        <f t="shared" si="12"/>
        <v>0.87387387387387383</v>
      </c>
      <c r="N17" s="305">
        <f t="shared" si="12"/>
        <v>10.5</v>
      </c>
      <c r="O17" s="670">
        <f t="shared" si="12"/>
        <v>2.2523364485981308</v>
      </c>
      <c r="P17" s="308">
        <f>P15/P16-1</f>
        <v>2.681058495821727</v>
      </c>
      <c r="S17" s="439" t="str">
        <f t="shared" si="1"/>
        <v>山鹿市</v>
      </c>
      <c r="T17" s="1116"/>
      <c r="U17" s="434" t="s">
        <v>328</v>
      </c>
      <c r="V17" s="781">
        <v>2.3516996659943263</v>
      </c>
      <c r="W17" s="782">
        <v>12.852045407917286</v>
      </c>
      <c r="X17" s="782">
        <v>8</v>
      </c>
      <c r="Y17" s="782">
        <v>1.0883027439741226</v>
      </c>
      <c r="Z17" s="782">
        <v>27.070685623104737</v>
      </c>
      <c r="AA17" s="782">
        <v>10.141513199530062</v>
      </c>
      <c r="AB17" s="782">
        <v>13.509126806274047</v>
      </c>
      <c r="AC17" s="782">
        <v>30.519401711731696</v>
      </c>
      <c r="AD17" s="782">
        <v>46.992709021271061</v>
      </c>
      <c r="AE17" s="782">
        <v>24.018086811467704</v>
      </c>
      <c r="AF17" s="782">
        <v>37.359845389105999</v>
      </c>
      <c r="AG17" s="783">
        <v>132.90319997760849</v>
      </c>
      <c r="AH17" s="783">
        <v>346.80661635797946</v>
      </c>
    </row>
    <row r="18" spans="1:34" s="280" customFormat="1" ht="16.75" customHeight="1" x14ac:dyDescent="0.3">
      <c r="A18" s="279"/>
      <c r="B18" s="1118" t="s">
        <v>293</v>
      </c>
      <c r="C18" s="423" t="str">
        <f>C$6</f>
        <v>令和４年</v>
      </c>
      <c r="D18" s="289">
        <f t="shared" ref="D18:P18" si="13">ROUND(INDEX(V$7:V$18,MATCH($S18,$U$7:$U$18,0)),0)</f>
        <v>61</v>
      </c>
      <c r="E18" s="290">
        <f t="shared" si="13"/>
        <v>37</v>
      </c>
      <c r="F18" s="290">
        <f t="shared" si="13"/>
        <v>431</v>
      </c>
      <c r="G18" s="290">
        <f t="shared" si="13"/>
        <v>138</v>
      </c>
      <c r="H18" s="290">
        <f t="shared" si="13"/>
        <v>120</v>
      </c>
      <c r="I18" s="291">
        <f t="shared" si="13"/>
        <v>387</v>
      </c>
      <c r="J18" s="292">
        <f t="shared" si="13"/>
        <v>374</v>
      </c>
      <c r="K18" s="290">
        <f t="shared" si="13"/>
        <v>289</v>
      </c>
      <c r="L18" s="290">
        <f t="shared" si="13"/>
        <v>221</v>
      </c>
      <c r="M18" s="290">
        <f t="shared" si="13"/>
        <v>266</v>
      </c>
      <c r="N18" s="290">
        <f t="shared" si="13"/>
        <v>1451</v>
      </c>
      <c r="O18" s="424">
        <f t="shared" si="13"/>
        <v>1533</v>
      </c>
      <c r="P18" s="293">
        <f t="shared" si="13"/>
        <v>5310</v>
      </c>
      <c r="S18" s="439" t="s">
        <v>322</v>
      </c>
      <c r="T18" s="1117"/>
      <c r="U18" s="436" t="s">
        <v>329</v>
      </c>
      <c r="V18" s="775">
        <f>SUM(V7:V17)</f>
        <v>1659.9999999999998</v>
      </c>
      <c r="W18" s="776">
        <f t="shared" ref="W18:AH18" si="14">SUM(W7:W17)</f>
        <v>500</v>
      </c>
      <c r="X18" s="776">
        <f t="shared" si="14"/>
        <v>1920.0000000000002</v>
      </c>
      <c r="Y18" s="776">
        <f t="shared" si="14"/>
        <v>2820.0000000000005</v>
      </c>
      <c r="Z18" s="776">
        <f t="shared" si="14"/>
        <v>2920</v>
      </c>
      <c r="AA18" s="776">
        <f t="shared" si="14"/>
        <v>4909.9999999999991</v>
      </c>
      <c r="AB18" s="776">
        <f t="shared" si="14"/>
        <v>5020</v>
      </c>
      <c r="AC18" s="776">
        <f t="shared" si="14"/>
        <v>5539.9999999999991</v>
      </c>
      <c r="AD18" s="776">
        <f t="shared" si="14"/>
        <v>2949.9999999999995</v>
      </c>
      <c r="AE18" s="776">
        <f t="shared" si="14"/>
        <v>9799.9999999999982</v>
      </c>
      <c r="AF18" s="776">
        <f t="shared" si="14"/>
        <v>25069.999999999996</v>
      </c>
      <c r="AG18" s="777">
        <f t="shared" si="14"/>
        <v>37049.999999999993</v>
      </c>
      <c r="AH18" s="777">
        <f t="shared" si="14"/>
        <v>100160</v>
      </c>
    </row>
    <row r="19" spans="1:34" s="280" customFormat="1" ht="16.75" customHeight="1" x14ac:dyDescent="0.3">
      <c r="A19" s="279"/>
      <c r="B19" s="1111"/>
      <c r="C19" s="626" t="str">
        <f>C$7</f>
        <v>令和３年</v>
      </c>
      <c r="D19" s="296">
        <f>ROUND(INDEX(V$19:V$30,MATCH($S19,$U$19:$U$30,0)),0)</f>
        <v>44</v>
      </c>
      <c r="E19" s="297">
        <f t="shared" ref="E19:N19" si="15">ROUND(INDEX(W$19:W$30,MATCH($S19,$U$19:$U$30,0)),0)</f>
        <v>56</v>
      </c>
      <c r="F19" s="297">
        <f t="shared" si="15"/>
        <v>51</v>
      </c>
      <c r="G19" s="297">
        <f t="shared" si="15"/>
        <v>47</v>
      </c>
      <c r="H19" s="297">
        <f t="shared" si="15"/>
        <v>63</v>
      </c>
      <c r="I19" s="298">
        <f t="shared" si="15"/>
        <v>62</v>
      </c>
      <c r="J19" s="299">
        <f t="shared" si="15"/>
        <v>40</v>
      </c>
      <c r="K19" s="297">
        <f t="shared" si="15"/>
        <v>5</v>
      </c>
      <c r="L19" s="297">
        <f t="shared" si="15"/>
        <v>15</v>
      </c>
      <c r="M19" s="297">
        <f t="shared" si="15"/>
        <v>60</v>
      </c>
      <c r="N19" s="297">
        <f t="shared" si="15"/>
        <v>32</v>
      </c>
      <c r="O19" s="431">
        <f>ROUND(INDEX(AG$19:AG$30,MATCH($S19,$U$19:$U$30,0)),0)</f>
        <v>50</v>
      </c>
      <c r="P19" s="300">
        <f>ROUND(INDEX(AH$19:AH$30,MATCH($S19,$U$19:$U$30,0)),0)</f>
        <v>525</v>
      </c>
      <c r="S19" s="439" t="s">
        <v>322</v>
      </c>
      <c r="T19" s="1115" t="s">
        <v>599</v>
      </c>
      <c r="U19" s="432" t="s">
        <v>318</v>
      </c>
      <c r="V19" s="778">
        <v>2166.377508232516</v>
      </c>
      <c r="W19" s="779">
        <v>1474.1023890730119</v>
      </c>
      <c r="X19" s="779">
        <v>2458.9305087378452</v>
      </c>
      <c r="Y19" s="779">
        <v>1591.8542310204296</v>
      </c>
      <c r="Z19" s="779">
        <v>2045.7652269746786</v>
      </c>
      <c r="AA19" s="779">
        <v>1532.8497777702546</v>
      </c>
      <c r="AB19" s="779">
        <v>2750.38913118665</v>
      </c>
      <c r="AC19" s="779">
        <v>1600.0380050610402</v>
      </c>
      <c r="AD19" s="779">
        <v>1807.53024141013</v>
      </c>
      <c r="AE19" s="779">
        <v>1501.4672322641013</v>
      </c>
      <c r="AF19" s="779">
        <v>1158.2260811618262</v>
      </c>
      <c r="AG19" s="780">
        <v>2067.8133239755075</v>
      </c>
      <c r="AH19" s="780">
        <v>22161.523669045651</v>
      </c>
    </row>
    <row r="20" spans="1:34" s="280" customFormat="1" ht="16.75" customHeight="1" x14ac:dyDescent="0.3">
      <c r="A20" s="279"/>
      <c r="B20" s="1112"/>
      <c r="C20" s="303" t="s">
        <v>272</v>
      </c>
      <c r="D20" s="304">
        <f t="shared" ref="D20:O20" si="16">IF(D19=0,"-",D18/D19-1)</f>
        <v>0.38636363636363646</v>
      </c>
      <c r="E20" s="305">
        <f t="shared" si="16"/>
        <v>-0.3392857142857143</v>
      </c>
      <c r="F20" s="305">
        <f t="shared" si="16"/>
        <v>7.4509803921568629</v>
      </c>
      <c r="G20" s="305">
        <f t="shared" si="16"/>
        <v>1.9361702127659575</v>
      </c>
      <c r="H20" s="305">
        <f t="shared" si="16"/>
        <v>0.90476190476190466</v>
      </c>
      <c r="I20" s="306">
        <f t="shared" si="16"/>
        <v>5.241935483870968</v>
      </c>
      <c r="J20" s="503">
        <f t="shared" si="16"/>
        <v>8.35</v>
      </c>
      <c r="K20" s="305">
        <f t="shared" si="16"/>
        <v>56.8</v>
      </c>
      <c r="L20" s="305">
        <f t="shared" si="16"/>
        <v>13.733333333333333</v>
      </c>
      <c r="M20" s="305">
        <f t="shared" si="16"/>
        <v>3.4333333333333336</v>
      </c>
      <c r="N20" s="305">
        <f t="shared" si="16"/>
        <v>44.34375</v>
      </c>
      <c r="O20" s="670">
        <f t="shared" si="16"/>
        <v>29.66</v>
      </c>
      <c r="P20" s="308">
        <f>P18/P19-1</f>
        <v>9.1142857142857139</v>
      </c>
      <c r="S20" s="439" t="s">
        <v>322</v>
      </c>
      <c r="T20" s="1116"/>
      <c r="U20" s="434" t="s">
        <v>319</v>
      </c>
      <c r="V20" s="781">
        <v>31.570715632395814</v>
      </c>
      <c r="W20" s="782">
        <v>14.542594897295725</v>
      </c>
      <c r="X20" s="782">
        <v>24.956165867700225</v>
      </c>
      <c r="Y20" s="782">
        <v>57.084112615039501</v>
      </c>
      <c r="Z20" s="782">
        <v>31.974088715262862</v>
      </c>
      <c r="AA20" s="782">
        <v>20.085429842660055</v>
      </c>
      <c r="AB20" s="782">
        <v>28.538721610968793</v>
      </c>
      <c r="AC20" s="782">
        <v>5.1329727486034882</v>
      </c>
      <c r="AD20" s="782">
        <v>208.75201007468678</v>
      </c>
      <c r="AE20" s="782">
        <v>21.12524825395128</v>
      </c>
      <c r="AF20" s="782">
        <v>14.126626872030277</v>
      </c>
      <c r="AG20" s="783">
        <v>8.4924099924223277</v>
      </c>
      <c r="AH20" s="783">
        <v>466.51118947925806</v>
      </c>
    </row>
    <row r="21" spans="1:34" s="280" customFormat="1" ht="16.75" customHeight="1" x14ac:dyDescent="0.3">
      <c r="A21" s="279"/>
      <c r="B21" s="1110" t="s">
        <v>45</v>
      </c>
      <c r="C21" s="423" t="str">
        <f>C$6</f>
        <v>令和４年</v>
      </c>
      <c r="D21" s="289">
        <f t="shared" ref="D21:P21" si="17">ROUND(INDEX(V$7:V$18,MATCH($S21,$U$7:$U$18,0)),0)</f>
        <v>162</v>
      </c>
      <c r="E21" s="290">
        <f t="shared" si="17"/>
        <v>169</v>
      </c>
      <c r="F21" s="290">
        <f t="shared" si="17"/>
        <v>313</v>
      </c>
      <c r="G21" s="290">
        <f t="shared" si="17"/>
        <v>155</v>
      </c>
      <c r="H21" s="290">
        <f t="shared" si="17"/>
        <v>372</v>
      </c>
      <c r="I21" s="291">
        <f t="shared" si="17"/>
        <v>572</v>
      </c>
      <c r="J21" s="292">
        <f t="shared" si="17"/>
        <v>425</v>
      </c>
      <c r="K21" s="290">
        <f t="shared" si="17"/>
        <v>881</v>
      </c>
      <c r="L21" s="290">
        <f t="shared" si="17"/>
        <v>325</v>
      </c>
      <c r="M21" s="290">
        <f t="shared" si="17"/>
        <v>466</v>
      </c>
      <c r="N21" s="290">
        <f t="shared" si="17"/>
        <v>1101</v>
      </c>
      <c r="O21" s="424">
        <f t="shared" si="17"/>
        <v>440</v>
      </c>
      <c r="P21" s="293">
        <f t="shared" si="17"/>
        <v>5381</v>
      </c>
      <c r="S21" s="439" t="str">
        <f t="shared" ref="S21:S26" si="18">IF(B21&lt;&gt;0,B21,S20)</f>
        <v>菊池地域</v>
      </c>
      <c r="T21" s="1116"/>
      <c r="U21" s="434" t="s">
        <v>320</v>
      </c>
      <c r="V21" s="781">
        <v>5.4485695442200903</v>
      </c>
      <c r="W21" s="782">
        <v>33.491928456348504</v>
      </c>
      <c r="X21" s="782">
        <v>12.613173143067669</v>
      </c>
      <c r="Y21" s="782">
        <v>83.641025392658491</v>
      </c>
      <c r="Z21" s="782">
        <v>290.75273476435478</v>
      </c>
      <c r="AA21" s="782">
        <v>21.603410625373272</v>
      </c>
      <c r="AB21" s="782">
        <v>29.472758183530985</v>
      </c>
      <c r="AC21" s="782">
        <v>336.51042904087598</v>
      </c>
      <c r="AD21" s="782">
        <v>28.529444713675215</v>
      </c>
      <c r="AE21" s="782">
        <v>16.189702047974446</v>
      </c>
      <c r="AF21" s="782">
        <v>87.241987212431042</v>
      </c>
      <c r="AG21" s="783">
        <v>56.656821379417053</v>
      </c>
      <c r="AH21" s="783">
        <v>1002.4315248064396</v>
      </c>
    </row>
    <row r="22" spans="1:34" s="280" customFormat="1" ht="16.75" customHeight="1" x14ac:dyDescent="0.3">
      <c r="A22" s="279"/>
      <c r="B22" s="1111"/>
      <c r="C22" s="626" t="str">
        <f>C$7</f>
        <v>令和３年</v>
      </c>
      <c r="D22" s="296">
        <f>ROUND(INDEX(V$19:V$30,MATCH($S22,$U$19:$U$30,0)),0)</f>
        <v>90</v>
      </c>
      <c r="E22" s="297">
        <f t="shared" ref="E22:N22" si="19">ROUND(INDEX(W$19:W$30,MATCH($S22,$U$19:$U$30,0)),0)</f>
        <v>186</v>
      </c>
      <c r="F22" s="297">
        <f t="shared" si="19"/>
        <v>63</v>
      </c>
      <c r="G22" s="297">
        <f t="shared" si="19"/>
        <v>133</v>
      </c>
      <c r="H22" s="297">
        <f t="shared" si="19"/>
        <v>111</v>
      </c>
      <c r="I22" s="298">
        <f t="shared" si="19"/>
        <v>142</v>
      </c>
      <c r="J22" s="299">
        <f t="shared" si="19"/>
        <v>185</v>
      </c>
      <c r="K22" s="297">
        <f t="shared" si="19"/>
        <v>131</v>
      </c>
      <c r="L22" s="297">
        <f t="shared" si="19"/>
        <v>96</v>
      </c>
      <c r="M22" s="297">
        <f t="shared" si="19"/>
        <v>147</v>
      </c>
      <c r="N22" s="297">
        <f t="shared" si="19"/>
        <v>116</v>
      </c>
      <c r="O22" s="431">
        <f>ROUND(INDEX(AG$19:AG$30,MATCH($S22,$U$19:$U$30,0)),0)</f>
        <v>157</v>
      </c>
      <c r="P22" s="300">
        <f>ROUND(INDEX(AH$19:AH$30,MATCH($S22,$U$19:$U$30,0)),0)</f>
        <v>1557</v>
      </c>
      <c r="S22" s="439" t="str">
        <f t="shared" si="18"/>
        <v>菊池地域</v>
      </c>
      <c r="T22" s="1116"/>
      <c r="U22" s="434" t="s">
        <v>321</v>
      </c>
      <c r="V22" s="781">
        <v>26.170041763824088</v>
      </c>
      <c r="W22" s="782">
        <v>54.968668626993193</v>
      </c>
      <c r="X22" s="782">
        <v>33.727173939258861</v>
      </c>
      <c r="Y22" s="782">
        <v>38.967319227038352</v>
      </c>
      <c r="Z22" s="782">
        <v>35.197189250911237</v>
      </c>
      <c r="AA22" s="782">
        <v>56.485773949552282</v>
      </c>
      <c r="AB22" s="782">
        <v>144.07699401015211</v>
      </c>
      <c r="AC22" s="782">
        <v>18.678020570133373</v>
      </c>
      <c r="AD22" s="782">
        <v>22.64749833858923</v>
      </c>
      <c r="AE22" s="782">
        <v>111.30319395724257</v>
      </c>
      <c r="AF22" s="782">
        <v>67.959183600255656</v>
      </c>
      <c r="AG22" s="783">
        <v>107.22482294843327</v>
      </c>
      <c r="AH22" s="783">
        <v>717.60599339861403</v>
      </c>
    </row>
    <row r="23" spans="1:34" s="280" customFormat="1" ht="16.75" customHeight="1" x14ac:dyDescent="0.3">
      <c r="A23" s="279"/>
      <c r="B23" s="1112"/>
      <c r="C23" s="303" t="s">
        <v>272</v>
      </c>
      <c r="D23" s="304">
        <f t="shared" ref="D23:O23" si="20">IF(D22=0,"-",D21/D22-1)</f>
        <v>0.8</v>
      </c>
      <c r="E23" s="305">
        <f t="shared" si="20"/>
        <v>-9.1397849462365621E-2</v>
      </c>
      <c r="F23" s="305">
        <f t="shared" si="20"/>
        <v>3.9682539682539684</v>
      </c>
      <c r="G23" s="305">
        <f t="shared" si="20"/>
        <v>0.16541353383458657</v>
      </c>
      <c r="H23" s="305">
        <f t="shared" si="20"/>
        <v>2.3513513513513513</v>
      </c>
      <c r="I23" s="306">
        <f t="shared" si="20"/>
        <v>3.028169014084507</v>
      </c>
      <c r="J23" s="503">
        <f t="shared" si="20"/>
        <v>1.2972972972972974</v>
      </c>
      <c r="K23" s="305">
        <f t="shared" si="20"/>
        <v>5.7251908396946565</v>
      </c>
      <c r="L23" s="305">
        <f t="shared" si="20"/>
        <v>2.3854166666666665</v>
      </c>
      <c r="M23" s="305">
        <f t="shared" si="20"/>
        <v>2.1700680272108843</v>
      </c>
      <c r="N23" s="305">
        <f t="shared" si="20"/>
        <v>8.4913793103448274</v>
      </c>
      <c r="O23" s="670">
        <f t="shared" si="20"/>
        <v>1.8025477707006368</v>
      </c>
      <c r="P23" s="308">
        <f>P21/P22-1</f>
        <v>2.4560051380860628</v>
      </c>
      <c r="S23" s="439" t="str">
        <f t="shared" si="18"/>
        <v>菊池地域</v>
      </c>
      <c r="T23" s="1116"/>
      <c r="U23" s="434" t="s">
        <v>322</v>
      </c>
      <c r="V23" s="781">
        <v>43.549368907344089</v>
      </c>
      <c r="W23" s="782">
        <v>56.228847021485386</v>
      </c>
      <c r="X23" s="782">
        <v>51.353882668339892</v>
      </c>
      <c r="Y23" s="782">
        <v>47.048621948279184</v>
      </c>
      <c r="Z23" s="782">
        <v>63.208960261047586</v>
      </c>
      <c r="AA23" s="782">
        <v>62.093034739108944</v>
      </c>
      <c r="AB23" s="782">
        <v>40.411778535187054</v>
      </c>
      <c r="AC23" s="782">
        <v>4.576799284324168</v>
      </c>
      <c r="AD23" s="782">
        <v>15.286673532236552</v>
      </c>
      <c r="AE23" s="782">
        <v>59.734822727121681</v>
      </c>
      <c r="AF23" s="782">
        <v>31.719878245322256</v>
      </c>
      <c r="AG23" s="783">
        <v>49.957721903944545</v>
      </c>
      <c r="AH23" s="783">
        <v>525.31688081691425</v>
      </c>
    </row>
    <row r="24" spans="1:34" s="280" customFormat="1" ht="16.75" customHeight="1" x14ac:dyDescent="0.3">
      <c r="A24" s="279"/>
      <c r="B24" s="1110" t="s">
        <v>47</v>
      </c>
      <c r="C24" s="423" t="str">
        <f>C$6</f>
        <v>令和４年</v>
      </c>
      <c r="D24" s="289">
        <f t="shared" ref="D24:P24" si="21">ROUND(INDEX(V$7:V$18,MATCH($S24,$U$7:$U$18,0)),0)</f>
        <v>15</v>
      </c>
      <c r="E24" s="290">
        <f t="shared" si="21"/>
        <v>0</v>
      </c>
      <c r="F24" s="290">
        <f t="shared" si="21"/>
        <v>2</v>
      </c>
      <c r="G24" s="290">
        <f t="shared" si="21"/>
        <v>4</v>
      </c>
      <c r="H24" s="290">
        <f t="shared" si="21"/>
        <v>3</v>
      </c>
      <c r="I24" s="291">
        <f t="shared" si="21"/>
        <v>29</v>
      </c>
      <c r="J24" s="292">
        <f t="shared" si="21"/>
        <v>27</v>
      </c>
      <c r="K24" s="290">
        <f t="shared" si="21"/>
        <v>42</v>
      </c>
      <c r="L24" s="290">
        <f t="shared" si="21"/>
        <v>11</v>
      </c>
      <c r="M24" s="290">
        <f t="shared" si="21"/>
        <v>269</v>
      </c>
      <c r="N24" s="290">
        <f t="shared" si="21"/>
        <v>166</v>
      </c>
      <c r="O24" s="424">
        <f t="shared" si="21"/>
        <v>55</v>
      </c>
      <c r="P24" s="293">
        <f t="shared" si="21"/>
        <v>622</v>
      </c>
      <c r="S24" s="439" t="str">
        <f t="shared" si="18"/>
        <v>八代地域</v>
      </c>
      <c r="T24" s="1116"/>
      <c r="U24" s="434" t="s">
        <v>323</v>
      </c>
      <c r="V24" s="781">
        <v>90.000084308725462</v>
      </c>
      <c r="W24" s="782">
        <v>185.88701471899111</v>
      </c>
      <c r="X24" s="782">
        <v>63.328457174822667</v>
      </c>
      <c r="Y24" s="782">
        <v>132.90549739073839</v>
      </c>
      <c r="Z24" s="782">
        <v>110.58537534407731</v>
      </c>
      <c r="AA24" s="782">
        <v>141.57158201010586</v>
      </c>
      <c r="AB24" s="782">
        <v>184.94994393950776</v>
      </c>
      <c r="AC24" s="782">
        <v>131.12792767292223</v>
      </c>
      <c r="AD24" s="782">
        <v>95.525939129979562</v>
      </c>
      <c r="AE24" s="782">
        <v>147.40168619248649</v>
      </c>
      <c r="AF24" s="782">
        <v>116.41429980152391</v>
      </c>
      <c r="AG24" s="783">
        <v>156.83112727996374</v>
      </c>
      <c r="AH24" s="783">
        <v>1556.9631131883821</v>
      </c>
    </row>
    <row r="25" spans="1:34" s="280" customFormat="1" ht="16.75" customHeight="1" x14ac:dyDescent="0.3">
      <c r="A25" s="279"/>
      <c r="B25" s="1111"/>
      <c r="C25" s="626" t="str">
        <f>C$7</f>
        <v>令和３年</v>
      </c>
      <c r="D25" s="296">
        <f>ROUND(INDEX(V$19:V$30,MATCH($S25,$U$19:$U$30,0)),0)</f>
        <v>516</v>
      </c>
      <c r="E25" s="297">
        <f t="shared" ref="E25:N25" si="22">ROUND(INDEX(W$19:W$30,MATCH($S25,$U$19:$U$30,0)),0)</f>
        <v>9</v>
      </c>
      <c r="F25" s="297">
        <f t="shared" si="22"/>
        <v>31</v>
      </c>
      <c r="G25" s="297">
        <f t="shared" si="22"/>
        <v>120</v>
      </c>
      <c r="H25" s="297">
        <f t="shared" si="22"/>
        <v>171</v>
      </c>
      <c r="I25" s="298">
        <f t="shared" si="22"/>
        <v>27</v>
      </c>
      <c r="J25" s="299">
        <f t="shared" si="22"/>
        <v>57</v>
      </c>
      <c r="K25" s="297">
        <f t="shared" si="22"/>
        <v>80</v>
      </c>
      <c r="L25" s="297">
        <f t="shared" si="22"/>
        <v>83</v>
      </c>
      <c r="M25" s="297">
        <f t="shared" si="22"/>
        <v>504</v>
      </c>
      <c r="N25" s="297">
        <f t="shared" si="22"/>
        <v>234</v>
      </c>
      <c r="O25" s="431">
        <f>ROUND(INDEX(AG$19:AG$30,MATCH($S25,$U$19:$U$30,0)),0)</f>
        <v>5022</v>
      </c>
      <c r="P25" s="300">
        <f>ROUND(INDEX(AH$19:AH$30,MATCH($S25,$U$19:$U$30,0)),0)</f>
        <v>6858</v>
      </c>
      <c r="S25" s="439" t="str">
        <f t="shared" si="18"/>
        <v>八代地域</v>
      </c>
      <c r="T25" s="1116"/>
      <c r="U25" s="434" t="s">
        <v>324</v>
      </c>
      <c r="V25" s="781">
        <v>516.1698732216978</v>
      </c>
      <c r="W25" s="782">
        <v>9.383955384678405</v>
      </c>
      <c r="X25" s="782">
        <v>30.832119434604945</v>
      </c>
      <c r="Y25" s="782">
        <v>120.39720189008008</v>
      </c>
      <c r="Z25" s="782">
        <v>171.30666933536133</v>
      </c>
      <c r="AA25" s="782">
        <v>27.427263840857709</v>
      </c>
      <c r="AB25" s="782">
        <v>57.165724135820476</v>
      </c>
      <c r="AC25" s="782">
        <v>79.553049991313216</v>
      </c>
      <c r="AD25" s="782">
        <v>83.051680107996646</v>
      </c>
      <c r="AE25" s="782">
        <v>504.36986525619761</v>
      </c>
      <c r="AF25" s="782">
        <v>234.25668205131751</v>
      </c>
      <c r="AG25" s="783">
        <v>5022.0475741836162</v>
      </c>
      <c r="AH25" s="783">
        <v>6857.8740609699007</v>
      </c>
    </row>
    <row r="26" spans="1:34" s="280" customFormat="1" ht="16.75" customHeight="1" x14ac:dyDescent="0.3">
      <c r="A26" s="279"/>
      <c r="B26" s="1112"/>
      <c r="C26" s="303" t="s">
        <v>272</v>
      </c>
      <c r="D26" s="304">
        <f t="shared" ref="D26:O26" si="23">IF(D25=0,"-",D24/D25-1)</f>
        <v>-0.97093023255813948</v>
      </c>
      <c r="E26" s="305">
        <f t="shared" si="23"/>
        <v>-1</v>
      </c>
      <c r="F26" s="305">
        <f t="shared" si="23"/>
        <v>-0.93548387096774199</v>
      </c>
      <c r="G26" s="305">
        <f t="shared" si="23"/>
        <v>-0.96666666666666667</v>
      </c>
      <c r="H26" s="305">
        <f t="shared" si="23"/>
        <v>-0.98245614035087714</v>
      </c>
      <c r="I26" s="306">
        <f t="shared" si="23"/>
        <v>7.4074074074074181E-2</v>
      </c>
      <c r="J26" s="503">
        <f t="shared" si="23"/>
        <v>-0.52631578947368429</v>
      </c>
      <c r="K26" s="305">
        <f t="shared" si="23"/>
        <v>-0.47499999999999998</v>
      </c>
      <c r="L26" s="305">
        <f t="shared" si="23"/>
        <v>-0.86746987951807231</v>
      </c>
      <c r="M26" s="305">
        <f t="shared" si="23"/>
        <v>-0.46626984126984128</v>
      </c>
      <c r="N26" s="305">
        <f t="shared" si="23"/>
        <v>-0.29059829059829057</v>
      </c>
      <c r="O26" s="670">
        <f t="shared" si="23"/>
        <v>-0.98904818797291916</v>
      </c>
      <c r="P26" s="308">
        <f>P24/P25-1</f>
        <v>-0.90930300379119278</v>
      </c>
      <c r="S26" s="439" t="str">
        <f t="shared" si="18"/>
        <v>八代地域</v>
      </c>
      <c r="T26" s="1116"/>
      <c r="U26" s="434" t="s">
        <v>325</v>
      </c>
      <c r="V26" s="781">
        <v>234.47454161338482</v>
      </c>
      <c r="W26" s="782">
        <v>18.843941952459595</v>
      </c>
      <c r="X26" s="782">
        <v>31.339066457741225</v>
      </c>
      <c r="Y26" s="782">
        <v>50.193241782981893</v>
      </c>
      <c r="Z26" s="782">
        <v>302.01912107091852</v>
      </c>
      <c r="AA26" s="782">
        <v>33.361427593513476</v>
      </c>
      <c r="AB26" s="782">
        <v>38.369995695904329</v>
      </c>
      <c r="AC26" s="782">
        <v>31.628290034184147</v>
      </c>
      <c r="AD26" s="782">
        <v>40.591746234310975</v>
      </c>
      <c r="AE26" s="782">
        <v>222.50186352449083</v>
      </c>
      <c r="AF26" s="782">
        <v>342.60603502841877</v>
      </c>
      <c r="AG26" s="783">
        <v>1.4638482902547731</v>
      </c>
      <c r="AH26" s="783">
        <v>1347.7689611528403</v>
      </c>
    </row>
    <row r="27" spans="1:34" s="280" customFormat="1" ht="16.75" customHeight="1" x14ac:dyDescent="0.3">
      <c r="A27" s="279"/>
      <c r="B27" s="1118" t="s">
        <v>291</v>
      </c>
      <c r="C27" s="423" t="str">
        <f>C$6</f>
        <v>令和４年</v>
      </c>
      <c r="D27" s="289">
        <f t="shared" ref="D27:P27" si="24">ROUND(INDEX(V$7:V$18,MATCH($S27,$U$7:$U$18,0)),0)</f>
        <v>26</v>
      </c>
      <c r="E27" s="290">
        <f t="shared" si="24"/>
        <v>0</v>
      </c>
      <c r="F27" s="290">
        <f t="shared" si="24"/>
        <v>1</v>
      </c>
      <c r="G27" s="290">
        <f t="shared" si="24"/>
        <v>6</v>
      </c>
      <c r="H27" s="290">
        <f t="shared" si="24"/>
        <v>4</v>
      </c>
      <c r="I27" s="291">
        <f t="shared" si="24"/>
        <v>16</v>
      </c>
      <c r="J27" s="292">
        <f t="shared" si="24"/>
        <v>7</v>
      </c>
      <c r="K27" s="290">
        <f t="shared" si="24"/>
        <v>32</v>
      </c>
      <c r="L27" s="290">
        <f t="shared" si="24"/>
        <v>86</v>
      </c>
      <c r="M27" s="290">
        <f t="shared" si="24"/>
        <v>114</v>
      </c>
      <c r="N27" s="290">
        <f t="shared" si="24"/>
        <v>449</v>
      </c>
      <c r="O27" s="424">
        <f t="shared" si="24"/>
        <v>115</v>
      </c>
      <c r="P27" s="293">
        <f t="shared" si="24"/>
        <v>856</v>
      </c>
      <c r="S27" s="439" t="s">
        <v>325</v>
      </c>
      <c r="T27" s="1116"/>
      <c r="U27" s="434" t="s">
        <v>326</v>
      </c>
      <c r="V27" s="781">
        <v>6.462341527122188</v>
      </c>
      <c r="W27" s="782">
        <v>0.47994423084800669</v>
      </c>
      <c r="X27" s="782">
        <v>7.87714446393454</v>
      </c>
      <c r="Y27" s="782">
        <v>0.66627687546045711</v>
      </c>
      <c r="Z27" s="782">
        <v>77.098937002000383</v>
      </c>
      <c r="AA27" s="782">
        <v>60.936206226615589</v>
      </c>
      <c r="AB27" s="782">
        <v>22.457155169775589</v>
      </c>
      <c r="AC27" s="782">
        <v>19.06516975310273</v>
      </c>
      <c r="AD27" s="782">
        <v>34.351106031516267</v>
      </c>
      <c r="AE27" s="782">
        <v>159.48474894609132</v>
      </c>
      <c r="AF27" s="782">
        <v>90.692762311754137</v>
      </c>
      <c r="AG27" s="783">
        <v>5.9467729519842707E-2</v>
      </c>
      <c r="AH27" s="783">
        <v>479.76504862485922</v>
      </c>
    </row>
    <row r="28" spans="1:34" s="280" customFormat="1" ht="16.75" customHeight="1" x14ac:dyDescent="0.3">
      <c r="A28" s="279"/>
      <c r="B28" s="1111"/>
      <c r="C28" s="626" t="str">
        <f>C$7</f>
        <v>令和３年</v>
      </c>
      <c r="D28" s="296">
        <f>ROUND(INDEX(V$19:V$30,MATCH($S28,$U$19:$U$30,0)),0)</f>
        <v>234</v>
      </c>
      <c r="E28" s="297">
        <f t="shared" ref="E28:N28" si="25">ROUND(INDEX(W$19:W$30,MATCH($S28,$U$19:$U$30,0)),0)</f>
        <v>19</v>
      </c>
      <c r="F28" s="297">
        <f t="shared" si="25"/>
        <v>31</v>
      </c>
      <c r="G28" s="297">
        <f t="shared" si="25"/>
        <v>50</v>
      </c>
      <c r="H28" s="297">
        <f t="shared" si="25"/>
        <v>302</v>
      </c>
      <c r="I28" s="298">
        <f t="shared" si="25"/>
        <v>33</v>
      </c>
      <c r="J28" s="299">
        <f t="shared" si="25"/>
        <v>38</v>
      </c>
      <c r="K28" s="297">
        <f t="shared" si="25"/>
        <v>32</v>
      </c>
      <c r="L28" s="297">
        <f t="shared" si="25"/>
        <v>41</v>
      </c>
      <c r="M28" s="297">
        <f t="shared" si="25"/>
        <v>223</v>
      </c>
      <c r="N28" s="297">
        <f t="shared" si="25"/>
        <v>343</v>
      </c>
      <c r="O28" s="431">
        <f>ROUND(INDEX(AG$19:AG$30,MATCH($S28,$U$19:$U$30,0)),0)</f>
        <v>1</v>
      </c>
      <c r="P28" s="300">
        <f>ROUND(INDEX(AH$19:AH$30,MATCH($S28,$U$19:$U$30,0)),0)</f>
        <v>1348</v>
      </c>
      <c r="S28" s="439" t="s">
        <v>325</v>
      </c>
      <c r="T28" s="1116"/>
      <c r="U28" s="434" t="s">
        <v>327</v>
      </c>
      <c r="V28" s="781">
        <v>40.776955248769575</v>
      </c>
      <c r="W28" s="782">
        <v>147.07071563788818</v>
      </c>
      <c r="X28" s="782">
        <v>24.042308112684601</v>
      </c>
      <c r="Y28" s="782">
        <v>10.985049999379925</v>
      </c>
      <c r="Z28" s="782">
        <v>28.942362457954122</v>
      </c>
      <c r="AA28" s="782">
        <v>11.586093401958045</v>
      </c>
      <c r="AB28" s="782">
        <v>38.973929496144258</v>
      </c>
      <c r="AC28" s="782">
        <v>42.886216677940176</v>
      </c>
      <c r="AD28" s="782">
        <v>24.104362194359407</v>
      </c>
      <c r="AE28" s="782">
        <v>31.162621484366504</v>
      </c>
      <c r="AF28" s="782">
        <v>23.753701834009728</v>
      </c>
      <c r="AG28" s="783">
        <v>29.500689343465215</v>
      </c>
      <c r="AH28" s="783">
        <v>453.91158469112048</v>
      </c>
    </row>
    <row r="29" spans="1:34" s="280" customFormat="1" ht="16.75" customHeight="1" x14ac:dyDescent="0.3">
      <c r="A29" s="279"/>
      <c r="B29" s="1112"/>
      <c r="C29" s="303" t="s">
        <v>272</v>
      </c>
      <c r="D29" s="304">
        <f t="shared" ref="D29:O29" si="26">IF(D28=0,"-",D27/D28-1)</f>
        <v>-0.88888888888888884</v>
      </c>
      <c r="E29" s="305">
        <f t="shared" si="26"/>
        <v>-1</v>
      </c>
      <c r="F29" s="305">
        <f t="shared" si="26"/>
        <v>-0.967741935483871</v>
      </c>
      <c r="G29" s="305">
        <f t="shared" si="26"/>
        <v>-0.88</v>
      </c>
      <c r="H29" s="305">
        <f t="shared" si="26"/>
        <v>-0.98675496688741726</v>
      </c>
      <c r="I29" s="306">
        <f t="shared" si="26"/>
        <v>-0.51515151515151514</v>
      </c>
      <c r="J29" s="503">
        <f t="shared" si="26"/>
        <v>-0.81578947368421051</v>
      </c>
      <c r="K29" s="305">
        <f t="shared" si="26"/>
        <v>0</v>
      </c>
      <c r="L29" s="305">
        <f t="shared" si="26"/>
        <v>1.0975609756097562</v>
      </c>
      <c r="M29" s="305">
        <f t="shared" si="26"/>
        <v>-0.4887892376681614</v>
      </c>
      <c r="N29" s="305">
        <f t="shared" si="26"/>
        <v>0.30903790087463556</v>
      </c>
      <c r="O29" s="670">
        <f t="shared" si="26"/>
        <v>114</v>
      </c>
      <c r="P29" s="308">
        <f>P27/P28-1</f>
        <v>-0.36498516320474772</v>
      </c>
      <c r="S29" s="439" t="s">
        <v>325</v>
      </c>
      <c r="T29" s="1116"/>
      <c r="U29" s="434" t="s">
        <v>328</v>
      </c>
      <c r="V29" s="781">
        <v>9</v>
      </c>
      <c r="W29" s="782">
        <v>5</v>
      </c>
      <c r="X29" s="782">
        <v>1</v>
      </c>
      <c r="Y29" s="782">
        <v>16.257421857914078</v>
      </c>
      <c r="Z29" s="782">
        <v>83.149334823433932</v>
      </c>
      <c r="AA29" s="782">
        <v>12</v>
      </c>
      <c r="AB29" s="782">
        <v>5.1938680363585297</v>
      </c>
      <c r="AC29" s="782">
        <v>80.803119165560133</v>
      </c>
      <c r="AD29" s="782">
        <v>9.6292982325192931</v>
      </c>
      <c r="AE29" s="782">
        <v>5.259015345976076</v>
      </c>
      <c r="AF29" s="782">
        <v>23.002761881110832</v>
      </c>
      <c r="AG29" s="783">
        <v>39.952192973455389</v>
      </c>
      <c r="AH29" s="783">
        <v>290.32797382604014</v>
      </c>
    </row>
    <row r="30" spans="1:34" s="280" customFormat="1" ht="16.75" customHeight="1" x14ac:dyDescent="0.3">
      <c r="A30" s="279"/>
      <c r="B30" s="1118" t="s">
        <v>292</v>
      </c>
      <c r="C30" s="423" t="str">
        <f>C$6</f>
        <v>令和４年</v>
      </c>
      <c r="D30" s="289">
        <f t="shared" ref="D30:P30" si="27">ROUND(INDEX(V$7:V$18,MATCH($S30,$U$7:$U$18,0)),0)</f>
        <v>9</v>
      </c>
      <c r="E30" s="290">
        <f t="shared" si="27"/>
        <v>0</v>
      </c>
      <c r="F30" s="290">
        <f t="shared" si="27"/>
        <v>2</v>
      </c>
      <c r="G30" s="290">
        <f t="shared" si="27"/>
        <v>10</v>
      </c>
      <c r="H30" s="290">
        <f t="shared" si="27"/>
        <v>7</v>
      </c>
      <c r="I30" s="291">
        <f t="shared" si="27"/>
        <v>3</v>
      </c>
      <c r="J30" s="292">
        <f t="shared" si="27"/>
        <v>5</v>
      </c>
      <c r="K30" s="290">
        <f t="shared" si="27"/>
        <v>5</v>
      </c>
      <c r="L30" s="290">
        <f t="shared" si="27"/>
        <v>14</v>
      </c>
      <c r="M30" s="290">
        <f t="shared" si="27"/>
        <v>31</v>
      </c>
      <c r="N30" s="290">
        <f t="shared" si="27"/>
        <v>104</v>
      </c>
      <c r="O30" s="424">
        <f t="shared" si="27"/>
        <v>19</v>
      </c>
      <c r="P30" s="293">
        <f t="shared" si="27"/>
        <v>210</v>
      </c>
      <c r="S30" s="439" t="s">
        <v>326</v>
      </c>
      <c r="T30" s="1117"/>
      <c r="U30" s="436" t="s">
        <v>329</v>
      </c>
      <c r="V30" s="775">
        <f>SUM(V19:V29)</f>
        <v>3169.9999999999991</v>
      </c>
      <c r="W30" s="776">
        <f t="shared" ref="W30:AH30" si="28">SUM(W19:W29)</f>
        <v>1999.9999999999998</v>
      </c>
      <c r="X30" s="776">
        <f t="shared" si="28"/>
        <v>2740.0000000000005</v>
      </c>
      <c r="Y30" s="776">
        <f t="shared" si="28"/>
        <v>2150</v>
      </c>
      <c r="Z30" s="776">
        <f t="shared" si="28"/>
        <v>3240.0000000000009</v>
      </c>
      <c r="AA30" s="776">
        <f t="shared" si="28"/>
        <v>1980.0000000000002</v>
      </c>
      <c r="AB30" s="776">
        <f t="shared" si="28"/>
        <v>3339.9999999999995</v>
      </c>
      <c r="AC30" s="776">
        <f t="shared" si="28"/>
        <v>2349.9999999999995</v>
      </c>
      <c r="AD30" s="776">
        <f t="shared" si="28"/>
        <v>2370</v>
      </c>
      <c r="AE30" s="776">
        <f t="shared" si="28"/>
        <v>2780</v>
      </c>
      <c r="AF30" s="776">
        <f t="shared" si="28"/>
        <v>2190.0000000000005</v>
      </c>
      <c r="AG30" s="777">
        <f t="shared" si="28"/>
        <v>7540.0000000000009</v>
      </c>
      <c r="AH30" s="777">
        <f t="shared" si="28"/>
        <v>35860.000000000022</v>
      </c>
    </row>
    <row r="31" spans="1:34" s="280" customFormat="1" ht="16.75" customHeight="1" x14ac:dyDescent="0.3">
      <c r="A31" s="279"/>
      <c r="B31" s="1111"/>
      <c r="C31" s="626" t="str">
        <f>C$7</f>
        <v>令和３年</v>
      </c>
      <c r="D31" s="296">
        <f>ROUND(INDEX(V$19:V$30,MATCH($S31,$U$19:$U$30,0)),0)</f>
        <v>6</v>
      </c>
      <c r="E31" s="297">
        <f t="shared" ref="E31:N31" si="29">ROUND(INDEX(W$19:W$30,MATCH($S31,$U$19:$U$30,0)),0)</f>
        <v>0</v>
      </c>
      <c r="F31" s="297">
        <f t="shared" si="29"/>
        <v>8</v>
      </c>
      <c r="G31" s="297">
        <f t="shared" si="29"/>
        <v>1</v>
      </c>
      <c r="H31" s="297">
        <f t="shared" si="29"/>
        <v>77</v>
      </c>
      <c r="I31" s="298">
        <f t="shared" si="29"/>
        <v>61</v>
      </c>
      <c r="J31" s="299">
        <f t="shared" si="29"/>
        <v>22</v>
      </c>
      <c r="K31" s="297">
        <f t="shared" si="29"/>
        <v>19</v>
      </c>
      <c r="L31" s="297">
        <f t="shared" si="29"/>
        <v>34</v>
      </c>
      <c r="M31" s="297">
        <f t="shared" si="29"/>
        <v>159</v>
      </c>
      <c r="N31" s="297">
        <f t="shared" si="29"/>
        <v>91</v>
      </c>
      <c r="O31" s="431">
        <f>ROUND(INDEX(AG$19:AG$30,MATCH($S31,$U$19:$U$30,0)),0)</f>
        <v>0</v>
      </c>
      <c r="P31" s="300">
        <f>ROUND(INDEX(AH$19:AH$30,MATCH($S31,$U$19:$U$30,0)),0)</f>
        <v>480</v>
      </c>
      <c r="S31" s="439" t="s">
        <v>326</v>
      </c>
    </row>
    <row r="32" spans="1:34" s="280" customFormat="1" ht="16.75" customHeight="1" x14ac:dyDescent="0.3">
      <c r="A32" s="279"/>
      <c r="B32" s="1112"/>
      <c r="C32" s="303" t="s">
        <v>272</v>
      </c>
      <c r="D32" s="304">
        <f t="shared" ref="D32:O32" si="30">IF(D31=0,"-",D30/D31-1)</f>
        <v>0.5</v>
      </c>
      <c r="E32" s="672" t="str">
        <f t="shared" si="30"/>
        <v>-</v>
      </c>
      <c r="F32" s="305">
        <f t="shared" si="30"/>
        <v>-0.75</v>
      </c>
      <c r="G32" s="305">
        <f t="shared" si="30"/>
        <v>9</v>
      </c>
      <c r="H32" s="305">
        <f t="shared" si="30"/>
        <v>-0.90909090909090906</v>
      </c>
      <c r="I32" s="306">
        <f t="shared" si="30"/>
        <v>-0.95081967213114749</v>
      </c>
      <c r="J32" s="503">
        <f t="shared" si="30"/>
        <v>-0.77272727272727271</v>
      </c>
      <c r="K32" s="305">
        <f t="shared" si="30"/>
        <v>-0.73684210526315796</v>
      </c>
      <c r="L32" s="305">
        <f t="shared" si="30"/>
        <v>-0.58823529411764708</v>
      </c>
      <c r="M32" s="305">
        <f t="shared" si="30"/>
        <v>-0.80503144654088055</v>
      </c>
      <c r="N32" s="672">
        <f t="shared" si="30"/>
        <v>0.14285714285714279</v>
      </c>
      <c r="O32" s="1027" t="str">
        <f t="shared" si="30"/>
        <v>-</v>
      </c>
      <c r="P32" s="308">
        <f>P30/P31-1</f>
        <v>-0.5625</v>
      </c>
      <c r="S32" s="439" t="s">
        <v>326</v>
      </c>
      <c r="V32" s="312">
        <f>SUM(V8,V10,V12,V14,V16,V18,V20,V22,V24,V26,V28)</f>
        <v>2435.2543804442662</v>
      </c>
    </row>
    <row r="33" spans="1:19" s="280" customFormat="1" ht="16.75" customHeight="1" x14ac:dyDescent="0.3">
      <c r="A33" s="279"/>
      <c r="B33" s="1110" t="s">
        <v>52</v>
      </c>
      <c r="C33" s="423" t="str">
        <f>C$6</f>
        <v>令和４年</v>
      </c>
      <c r="D33" s="289">
        <f t="shared" ref="D33:P33" si="31">ROUND(INDEX(V$7:V$18,MATCH($S33,$U$7:$U$18,0)),0)</f>
        <v>19</v>
      </c>
      <c r="E33" s="290">
        <f t="shared" si="31"/>
        <v>12</v>
      </c>
      <c r="F33" s="290">
        <f t="shared" si="31"/>
        <v>12</v>
      </c>
      <c r="G33" s="290">
        <f t="shared" si="31"/>
        <v>11</v>
      </c>
      <c r="H33" s="290">
        <f t="shared" si="31"/>
        <v>32</v>
      </c>
      <c r="I33" s="291">
        <f t="shared" si="31"/>
        <v>45</v>
      </c>
      <c r="J33" s="292">
        <f t="shared" si="31"/>
        <v>24</v>
      </c>
      <c r="K33" s="290">
        <f t="shared" si="31"/>
        <v>27</v>
      </c>
      <c r="L33" s="290">
        <f t="shared" si="31"/>
        <v>43</v>
      </c>
      <c r="M33" s="290">
        <f t="shared" si="31"/>
        <v>43</v>
      </c>
      <c r="N33" s="290">
        <f t="shared" si="31"/>
        <v>53</v>
      </c>
      <c r="O33" s="424">
        <f t="shared" si="31"/>
        <v>39</v>
      </c>
      <c r="P33" s="293">
        <f t="shared" si="31"/>
        <v>361</v>
      </c>
      <c r="S33" s="439" t="str">
        <f t="shared" ref="S33:S41" si="32">IF(B33&lt;&gt;0,B33,S32)</f>
        <v>宇城地域</v>
      </c>
    </row>
    <row r="34" spans="1:19" s="280" customFormat="1" ht="16.75" customHeight="1" x14ac:dyDescent="0.3">
      <c r="A34" s="279"/>
      <c r="B34" s="1111"/>
      <c r="C34" s="626" t="str">
        <f>C$7</f>
        <v>令和３年</v>
      </c>
      <c r="D34" s="296">
        <f>ROUND(INDEX(V$19:V$30,MATCH($S34,$U$19:$U$30,0)),0)</f>
        <v>41</v>
      </c>
      <c r="E34" s="297">
        <f t="shared" ref="E34:N34" si="33">ROUND(INDEX(W$19:W$30,MATCH($S34,$U$19:$U$30,0)),0)</f>
        <v>147</v>
      </c>
      <c r="F34" s="297">
        <f t="shared" si="33"/>
        <v>24</v>
      </c>
      <c r="G34" s="297">
        <f t="shared" si="33"/>
        <v>11</v>
      </c>
      <c r="H34" s="297">
        <f t="shared" si="33"/>
        <v>29</v>
      </c>
      <c r="I34" s="298">
        <f t="shared" si="33"/>
        <v>12</v>
      </c>
      <c r="J34" s="299">
        <f t="shared" si="33"/>
        <v>39</v>
      </c>
      <c r="K34" s="297">
        <f t="shared" si="33"/>
        <v>43</v>
      </c>
      <c r="L34" s="297">
        <f t="shared" si="33"/>
        <v>24</v>
      </c>
      <c r="M34" s="297">
        <f t="shared" si="33"/>
        <v>31</v>
      </c>
      <c r="N34" s="297">
        <f t="shared" si="33"/>
        <v>24</v>
      </c>
      <c r="O34" s="431">
        <f>ROUND(INDEX(AG$19:AG$30,MATCH($S34,$U$19:$U$30,0)),0)</f>
        <v>30</v>
      </c>
      <c r="P34" s="300">
        <f>ROUND(INDEX(AH$19:AH$30,MATCH($S34,$U$19:$U$30,0)),0)</f>
        <v>454</v>
      </c>
      <c r="S34" s="439" t="str">
        <f t="shared" si="32"/>
        <v>宇城地域</v>
      </c>
    </row>
    <row r="35" spans="1:19" s="280" customFormat="1" ht="16.75" customHeight="1" x14ac:dyDescent="0.3">
      <c r="A35" s="279"/>
      <c r="B35" s="1112"/>
      <c r="C35" s="303" t="s">
        <v>272</v>
      </c>
      <c r="D35" s="304">
        <f t="shared" ref="D35:O35" si="34">IF(D34=0,"-",D33/D34-1)</f>
        <v>-0.53658536585365857</v>
      </c>
      <c r="E35" s="305">
        <f t="shared" si="34"/>
        <v>-0.91836734693877553</v>
      </c>
      <c r="F35" s="305">
        <f t="shared" si="34"/>
        <v>-0.5</v>
      </c>
      <c r="G35" s="305">
        <f t="shared" si="34"/>
        <v>0</v>
      </c>
      <c r="H35" s="305">
        <f t="shared" si="34"/>
        <v>0.10344827586206895</v>
      </c>
      <c r="I35" s="306">
        <f t="shared" si="34"/>
        <v>2.75</v>
      </c>
      <c r="J35" s="503">
        <f t="shared" si="34"/>
        <v>-0.38461538461538458</v>
      </c>
      <c r="K35" s="305">
        <f t="shared" si="34"/>
        <v>-0.37209302325581395</v>
      </c>
      <c r="L35" s="305">
        <f t="shared" si="34"/>
        <v>0.79166666666666674</v>
      </c>
      <c r="M35" s="305">
        <f t="shared" si="34"/>
        <v>0.38709677419354849</v>
      </c>
      <c r="N35" s="305">
        <f t="shared" si="34"/>
        <v>1.2083333333333335</v>
      </c>
      <c r="O35" s="670">
        <f t="shared" si="34"/>
        <v>0.30000000000000004</v>
      </c>
      <c r="P35" s="308">
        <f>P33/P34-1</f>
        <v>-0.20484581497797361</v>
      </c>
      <c r="S35" s="439" t="str">
        <f t="shared" si="32"/>
        <v>宇城地域</v>
      </c>
    </row>
    <row r="36" spans="1:19" s="280" customFormat="1" ht="16.75" customHeight="1" x14ac:dyDescent="0.3">
      <c r="A36" s="279"/>
      <c r="B36" s="1110" t="s">
        <v>54</v>
      </c>
      <c r="C36" s="423" t="str">
        <f>C$6</f>
        <v>令和４年</v>
      </c>
      <c r="D36" s="289">
        <f t="shared" ref="D36:P36" si="35">ROUND(INDEX(V$7:V$18,MATCH($S36,$U$7:$U$18,0)),0)</f>
        <v>2</v>
      </c>
      <c r="E36" s="290">
        <f t="shared" si="35"/>
        <v>13</v>
      </c>
      <c r="F36" s="290">
        <f t="shared" si="35"/>
        <v>8</v>
      </c>
      <c r="G36" s="290">
        <f t="shared" si="35"/>
        <v>1</v>
      </c>
      <c r="H36" s="290">
        <f t="shared" si="35"/>
        <v>27</v>
      </c>
      <c r="I36" s="291">
        <f t="shared" si="35"/>
        <v>10</v>
      </c>
      <c r="J36" s="292">
        <f t="shared" si="35"/>
        <v>14</v>
      </c>
      <c r="K36" s="290">
        <f t="shared" si="35"/>
        <v>31</v>
      </c>
      <c r="L36" s="290">
        <f t="shared" si="35"/>
        <v>47</v>
      </c>
      <c r="M36" s="290">
        <f t="shared" si="35"/>
        <v>24</v>
      </c>
      <c r="N36" s="290">
        <f t="shared" si="35"/>
        <v>37</v>
      </c>
      <c r="O36" s="424">
        <f t="shared" si="35"/>
        <v>133</v>
      </c>
      <c r="P36" s="293">
        <f t="shared" si="35"/>
        <v>347</v>
      </c>
      <c r="S36" s="439" t="str">
        <f t="shared" si="32"/>
        <v>上益城地域</v>
      </c>
    </row>
    <row r="37" spans="1:19" s="280" customFormat="1" ht="16.75" customHeight="1" x14ac:dyDescent="0.3">
      <c r="A37" s="279"/>
      <c r="B37" s="1111"/>
      <c r="C37" s="626" t="str">
        <f>C$7</f>
        <v>令和３年</v>
      </c>
      <c r="D37" s="296">
        <f>ROUND(INDEX(V$19:V$30,MATCH($S37,$U$19:$U$30,0)),0)</f>
        <v>9</v>
      </c>
      <c r="E37" s="297">
        <f t="shared" ref="E37:N37" si="36">ROUND(INDEX(W$19:W$30,MATCH($S37,$U$19:$U$30,0)),0)</f>
        <v>5</v>
      </c>
      <c r="F37" s="297">
        <f t="shared" si="36"/>
        <v>1</v>
      </c>
      <c r="G37" s="297">
        <f t="shared" si="36"/>
        <v>16</v>
      </c>
      <c r="H37" s="297">
        <f t="shared" si="36"/>
        <v>83</v>
      </c>
      <c r="I37" s="298">
        <f t="shared" si="36"/>
        <v>12</v>
      </c>
      <c r="J37" s="299">
        <f t="shared" si="36"/>
        <v>5</v>
      </c>
      <c r="K37" s="297">
        <f t="shared" si="36"/>
        <v>81</v>
      </c>
      <c r="L37" s="297">
        <f t="shared" si="36"/>
        <v>10</v>
      </c>
      <c r="M37" s="297">
        <f t="shared" si="36"/>
        <v>5</v>
      </c>
      <c r="N37" s="297">
        <f t="shared" si="36"/>
        <v>23</v>
      </c>
      <c r="O37" s="431">
        <f>ROUND(INDEX(AG$19:AG$30,MATCH($S37,$U$19:$U$30,0)),0)</f>
        <v>40</v>
      </c>
      <c r="P37" s="300">
        <f>ROUND(INDEX(AH$19:AH$30,MATCH($S37,$U$19:$U$30,0)),0)</f>
        <v>290</v>
      </c>
      <c r="S37" s="439" t="str">
        <f t="shared" si="32"/>
        <v>上益城地域</v>
      </c>
    </row>
    <row r="38" spans="1:19" s="280" customFormat="1" ht="16.75" customHeight="1" thickBot="1" x14ac:dyDescent="0.35">
      <c r="A38" s="279"/>
      <c r="B38" s="1113"/>
      <c r="C38" s="313" t="s">
        <v>272</v>
      </c>
      <c r="D38" s="314">
        <f t="shared" ref="D38:O38" si="37">IF(D37=0,"-",D36/D37-1)</f>
        <v>-0.77777777777777779</v>
      </c>
      <c r="E38" s="315">
        <f t="shared" si="37"/>
        <v>1.6</v>
      </c>
      <c r="F38" s="315">
        <f t="shared" si="37"/>
        <v>7</v>
      </c>
      <c r="G38" s="315">
        <f t="shared" si="37"/>
        <v>-0.9375</v>
      </c>
      <c r="H38" s="315">
        <f t="shared" si="37"/>
        <v>-0.67469879518072284</v>
      </c>
      <c r="I38" s="316">
        <f t="shared" si="37"/>
        <v>-0.16666666666666663</v>
      </c>
      <c r="J38" s="504">
        <f t="shared" si="37"/>
        <v>1.7999999999999998</v>
      </c>
      <c r="K38" s="315">
        <f t="shared" si="37"/>
        <v>-0.61728395061728403</v>
      </c>
      <c r="L38" s="315">
        <f t="shared" si="37"/>
        <v>3.7</v>
      </c>
      <c r="M38" s="315">
        <f t="shared" si="37"/>
        <v>3.8</v>
      </c>
      <c r="N38" s="315">
        <f t="shared" si="37"/>
        <v>0.60869565217391308</v>
      </c>
      <c r="O38" s="671">
        <f t="shared" si="37"/>
        <v>2.3250000000000002</v>
      </c>
      <c r="P38" s="318">
        <f>P36/P37-1</f>
        <v>0.19655172413793109</v>
      </c>
      <c r="S38" s="439" t="str">
        <f t="shared" si="32"/>
        <v>上益城地域</v>
      </c>
    </row>
    <row r="39" spans="1:19" s="280" customFormat="1" ht="16.75" customHeight="1" thickTop="1" x14ac:dyDescent="0.3">
      <c r="A39" s="279"/>
      <c r="B39" s="1111" t="s">
        <v>311</v>
      </c>
      <c r="C39" s="586" t="str">
        <f>C$6</f>
        <v>令和４年</v>
      </c>
      <c r="D39" s="320">
        <f t="shared" ref="D39:P39" si="38">ROUND(INDEX(V$7:V$18,MATCH($S39,$U$7:$U$18,0)),0)</f>
        <v>1660</v>
      </c>
      <c r="E39" s="321">
        <f t="shared" si="38"/>
        <v>500</v>
      </c>
      <c r="F39" s="321">
        <f t="shared" si="38"/>
        <v>1920</v>
      </c>
      <c r="G39" s="321">
        <f t="shared" si="38"/>
        <v>2820</v>
      </c>
      <c r="H39" s="321">
        <f t="shared" si="38"/>
        <v>2920</v>
      </c>
      <c r="I39" s="582">
        <f t="shared" si="38"/>
        <v>4910</v>
      </c>
      <c r="J39" s="583">
        <f t="shared" si="38"/>
        <v>5020</v>
      </c>
      <c r="K39" s="321">
        <f t="shared" si="38"/>
        <v>5540</v>
      </c>
      <c r="L39" s="321">
        <f t="shared" si="38"/>
        <v>2950</v>
      </c>
      <c r="M39" s="321">
        <f t="shared" si="38"/>
        <v>9800</v>
      </c>
      <c r="N39" s="321">
        <f t="shared" si="38"/>
        <v>25070</v>
      </c>
      <c r="O39" s="584">
        <f t="shared" si="38"/>
        <v>37050</v>
      </c>
      <c r="P39" s="533">
        <f t="shared" si="38"/>
        <v>100160</v>
      </c>
      <c r="S39" s="439" t="str">
        <f t="shared" si="32"/>
        <v>合計</v>
      </c>
    </row>
    <row r="40" spans="1:19" s="280" customFormat="1" ht="16.5" customHeight="1" x14ac:dyDescent="0.3">
      <c r="A40" s="279"/>
      <c r="B40" s="1111"/>
      <c r="C40" s="430" t="str">
        <f>C$7</f>
        <v>令和３年</v>
      </c>
      <c r="D40" s="296">
        <f>ROUND(INDEX(V$19:V$30,MATCH($S40,$U$19:$U$30,0)),0)</f>
        <v>3170</v>
      </c>
      <c r="E40" s="297">
        <f t="shared" ref="E40:N40" si="39">ROUND(INDEX(W$19:W$30,MATCH($S40,$U$19:$U$30,0)),0)</f>
        <v>2000</v>
      </c>
      <c r="F40" s="297">
        <f t="shared" si="39"/>
        <v>2740</v>
      </c>
      <c r="G40" s="297">
        <f t="shared" si="39"/>
        <v>2150</v>
      </c>
      <c r="H40" s="297">
        <f t="shared" si="39"/>
        <v>3240</v>
      </c>
      <c r="I40" s="298">
        <f t="shared" si="39"/>
        <v>1980</v>
      </c>
      <c r="J40" s="299">
        <f t="shared" si="39"/>
        <v>3340</v>
      </c>
      <c r="K40" s="297">
        <f t="shared" si="39"/>
        <v>2350</v>
      </c>
      <c r="L40" s="297">
        <f t="shared" si="39"/>
        <v>2370</v>
      </c>
      <c r="M40" s="297">
        <f t="shared" si="39"/>
        <v>2780</v>
      </c>
      <c r="N40" s="297">
        <f t="shared" si="39"/>
        <v>2190</v>
      </c>
      <c r="O40" s="431">
        <f>ROUND(INDEX(AG$19:AG$30,MATCH($S40,$U$19:$U$30,0)),0)</f>
        <v>7540</v>
      </c>
      <c r="P40" s="300">
        <f>ROUND(INDEX(AH$19:AH$30,MATCH($S40,$U$19:$U$30,0)),0)</f>
        <v>35860</v>
      </c>
      <c r="S40" s="439" t="str">
        <f t="shared" si="32"/>
        <v>合計</v>
      </c>
    </row>
    <row r="41" spans="1:19" s="280" customFormat="1" ht="16.75" customHeight="1" thickBot="1" x14ac:dyDescent="0.35">
      <c r="A41" s="279"/>
      <c r="B41" s="1114"/>
      <c r="C41" s="322" t="s">
        <v>272</v>
      </c>
      <c r="D41" s="323">
        <f>D39/D40-1</f>
        <v>-0.47634069400630918</v>
      </c>
      <c r="E41" s="324">
        <f t="shared" ref="E41:O41" si="40">E39/E40-1</f>
        <v>-0.75</v>
      </c>
      <c r="F41" s="324">
        <f t="shared" si="40"/>
        <v>-0.2992700729927007</v>
      </c>
      <c r="G41" s="324">
        <f t="shared" si="40"/>
        <v>0.31162790697674425</v>
      </c>
      <c r="H41" s="324">
        <f t="shared" si="40"/>
        <v>-9.8765432098765427E-2</v>
      </c>
      <c r="I41" s="325">
        <f t="shared" si="40"/>
        <v>1.4797979797979797</v>
      </c>
      <c r="J41" s="505">
        <f t="shared" si="40"/>
        <v>0.50299401197604787</v>
      </c>
      <c r="K41" s="324">
        <f t="shared" si="40"/>
        <v>1.3574468085106384</v>
      </c>
      <c r="L41" s="324">
        <f t="shared" si="40"/>
        <v>0.24472573839662437</v>
      </c>
      <c r="M41" s="324">
        <f t="shared" si="40"/>
        <v>2.5251798561151078</v>
      </c>
      <c r="N41" s="324">
        <f t="shared" si="40"/>
        <v>10.447488584474886</v>
      </c>
      <c r="O41" s="326">
        <f t="shared" si="40"/>
        <v>3.9137931034482758</v>
      </c>
      <c r="P41" s="327">
        <f>P39/P40-1</f>
        <v>1.7930842163970997</v>
      </c>
      <c r="S41" s="439" t="str">
        <f t="shared" si="32"/>
        <v>合計</v>
      </c>
    </row>
    <row r="42" spans="1:19" ht="12" customHeight="1" x14ac:dyDescent="0.15">
      <c r="B42" s="19" t="s">
        <v>348</v>
      </c>
      <c r="J42" s="19" t="s">
        <v>349</v>
      </c>
    </row>
    <row r="43" spans="1:19" ht="12" customHeight="1" x14ac:dyDescent="0.3">
      <c r="B43" s="3" t="s">
        <v>692</v>
      </c>
      <c r="J43" s="418" t="s">
        <v>653</v>
      </c>
    </row>
    <row r="44" spans="1:19" ht="12" customHeight="1" x14ac:dyDescent="0.3">
      <c r="B44" s="3" t="s">
        <v>766</v>
      </c>
      <c r="J44" s="418" t="s">
        <v>649</v>
      </c>
    </row>
    <row r="45" spans="1:19" ht="12" customHeight="1" x14ac:dyDescent="0.3">
      <c r="B45" s="3" t="s">
        <v>767</v>
      </c>
      <c r="J45" s="418" t="s">
        <v>650</v>
      </c>
    </row>
    <row r="46" spans="1:19" ht="12" customHeight="1" x14ac:dyDescent="0.3">
      <c r="J46" s="418"/>
    </row>
  </sheetData>
  <mergeCells count="14">
    <mergeCell ref="T7:T18"/>
    <mergeCell ref="T19:T30"/>
    <mergeCell ref="B39:B41"/>
    <mergeCell ref="B6:B8"/>
    <mergeCell ref="B9:B11"/>
    <mergeCell ref="B12:B14"/>
    <mergeCell ref="B15:B17"/>
    <mergeCell ref="B18:B20"/>
    <mergeCell ref="B21:B23"/>
    <mergeCell ref="B24:B26"/>
    <mergeCell ref="B27:B29"/>
    <mergeCell ref="B30:B32"/>
    <mergeCell ref="B33:B35"/>
    <mergeCell ref="B36:B38"/>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5">
    <tabColor theme="7"/>
  </sheetPr>
  <dimension ref="A2:R51"/>
  <sheetViews>
    <sheetView showGridLines="0" view="pageBreakPreview" zoomScale="70" zoomScaleNormal="100" zoomScaleSheetLayoutView="70" workbookViewId="0"/>
  </sheetViews>
  <sheetFormatPr defaultColWidth="9" defaultRowHeight="14" x14ac:dyDescent="0.3"/>
  <cols>
    <col min="1" max="1" width="3.08203125" style="2" customWidth="1"/>
    <col min="2" max="9" width="9" style="1"/>
    <col min="10" max="10" width="3.08203125" style="1" customWidth="1"/>
    <col min="11" max="11" width="9" style="1"/>
    <col min="12" max="12" width="12.33203125" style="1" customWidth="1"/>
    <col min="13" max="13" width="10.83203125" style="1" customWidth="1"/>
    <col min="14" max="14" width="9" style="1" customWidth="1"/>
    <col min="15" max="15" width="9" style="1"/>
    <col min="16" max="16" width="12.33203125" style="1" customWidth="1"/>
    <col min="17" max="18" width="10.83203125" style="1" customWidth="1"/>
    <col min="19" max="16384" width="9" style="1"/>
  </cols>
  <sheetData>
    <row r="2" spans="2:18" x14ac:dyDescent="0.3">
      <c r="L2" s="1" t="s">
        <v>56</v>
      </c>
    </row>
    <row r="3" spans="2:18" x14ac:dyDescent="0.3">
      <c r="B3" s="1" t="s">
        <v>693</v>
      </c>
      <c r="L3" s="1" t="s">
        <v>688</v>
      </c>
    </row>
    <row r="5" spans="2:18" x14ac:dyDescent="0.3">
      <c r="B5" s="6"/>
      <c r="C5" s="7"/>
      <c r="D5" s="7"/>
      <c r="E5" s="7"/>
      <c r="F5" s="7"/>
      <c r="G5" s="7"/>
      <c r="H5" s="7"/>
      <c r="I5" s="8"/>
      <c r="L5" s="1" t="s">
        <v>331</v>
      </c>
    </row>
    <row r="6" spans="2:18" x14ac:dyDescent="0.3">
      <c r="B6" s="9"/>
      <c r="I6" s="10"/>
      <c r="L6" s="21" t="s">
        <v>350</v>
      </c>
      <c r="M6" s="49" t="s">
        <v>186</v>
      </c>
      <c r="O6" s="21" t="s">
        <v>351</v>
      </c>
      <c r="P6" s="22" t="s">
        <v>350</v>
      </c>
      <c r="Q6" s="50" t="s">
        <v>186</v>
      </c>
      <c r="R6" s="23" t="s">
        <v>352</v>
      </c>
    </row>
    <row r="7" spans="2:18" x14ac:dyDescent="0.3">
      <c r="B7" s="9"/>
      <c r="I7" s="10"/>
      <c r="L7" s="26" t="s">
        <v>318</v>
      </c>
      <c r="M7" s="787">
        <f>'【本】2.地域別の延べ宿泊者数（日本人）_P18、19'!AH$7</f>
        <v>2520320.0593801904</v>
      </c>
      <c r="N7" s="48">
        <f>_xlfn.RANK.EQ(M7,M$7:M$17,0)</f>
        <v>1</v>
      </c>
      <c r="O7" s="27">
        <v>1</v>
      </c>
      <c r="P7" s="28" t="str">
        <f>INDEX(L$7:L$17,MATCH($O7,$N$7:$N$17,0))</f>
        <v>熊本市</v>
      </c>
      <c r="Q7" s="28">
        <f>INDEX(M$7:M$17,MATCH($O7,$N$7:$N$17,0))</f>
        <v>2520320.0593801904</v>
      </c>
      <c r="R7" s="29">
        <f>Q7/SUM(Q$7:Q$17)</f>
        <v>0.40645865604743209</v>
      </c>
    </row>
    <row r="8" spans="2:18" x14ac:dyDescent="0.3">
      <c r="B8" s="9"/>
      <c r="I8" s="10"/>
      <c r="L8" s="30" t="s">
        <v>319</v>
      </c>
      <c r="M8" s="788">
        <f>'【本】2.地域別の延べ宿泊者数（日本人）_P18、19'!AH$8</f>
        <v>1248906.4536045187</v>
      </c>
      <c r="N8" s="48">
        <f t="shared" ref="N8:N17" si="0">_xlfn.RANK.EQ(M8,M$7:M$17,0)</f>
        <v>2</v>
      </c>
      <c r="O8" s="31">
        <v>2</v>
      </c>
      <c r="P8" s="32" t="str">
        <f t="shared" ref="P8:P17" si="1">INDEX(L$7:L$17,MATCH($O8,$N$7:$N$17,0))</f>
        <v>阿蘇地域</v>
      </c>
      <c r="Q8" s="32">
        <f t="shared" ref="Q8:Q17" si="2">INDEX(M$7:M$17,MATCH($O8,$N$7:$N$17,0))</f>
        <v>1248906.4536045187</v>
      </c>
      <c r="R8" s="33">
        <f t="shared" ref="R8:R17" si="3">Q8/SUM(Q$7:Q$17)</f>
        <v>0.20141443415956298</v>
      </c>
    </row>
    <row r="9" spans="2:18" x14ac:dyDescent="0.3">
      <c r="B9" s="9"/>
      <c r="I9" s="10"/>
      <c r="L9" s="30" t="s">
        <v>320</v>
      </c>
      <c r="M9" s="788">
        <f>'【本】2.地域別の延べ宿泊者数（日本人）_P18、19'!AH$9</f>
        <v>560415.19803092827</v>
      </c>
      <c r="N9" s="48">
        <f t="shared" si="0"/>
        <v>3</v>
      </c>
      <c r="O9" s="31">
        <v>3</v>
      </c>
      <c r="P9" s="32" t="str">
        <f t="shared" si="1"/>
        <v>天草地域</v>
      </c>
      <c r="Q9" s="32">
        <f t="shared" si="2"/>
        <v>560415.19803092827</v>
      </c>
      <c r="R9" s="33">
        <f t="shared" si="3"/>
        <v>9.0379635464324634E-2</v>
      </c>
    </row>
    <row r="10" spans="2:18" x14ac:dyDescent="0.3">
      <c r="B10" s="9"/>
      <c r="I10" s="10"/>
      <c r="L10" s="30" t="s">
        <v>321</v>
      </c>
      <c r="M10" s="788">
        <f>'【本】2.地域別の延べ宿泊者数（日本人）_P18、19'!AH$10</f>
        <v>205408.92952193916</v>
      </c>
      <c r="N10" s="48">
        <f t="shared" si="0"/>
        <v>8</v>
      </c>
      <c r="O10" s="31">
        <v>4</v>
      </c>
      <c r="P10" s="32" t="str">
        <f t="shared" si="1"/>
        <v>菊池地域</v>
      </c>
      <c r="Q10" s="32">
        <f t="shared" si="2"/>
        <v>501008.67252824007</v>
      </c>
      <c r="R10" s="33">
        <f t="shared" si="3"/>
        <v>8.0798988583226386E-2</v>
      </c>
    </row>
    <row r="11" spans="2:18" x14ac:dyDescent="0.3">
      <c r="B11" s="9"/>
      <c r="I11" s="10"/>
      <c r="L11" s="30" t="s">
        <v>322</v>
      </c>
      <c r="M11" s="788">
        <f>'【本】2.地域別の延べ宿泊者数（日本人）_P18、19'!AH$11</f>
        <v>331703.93358576996</v>
      </c>
      <c r="N11" s="48">
        <f t="shared" si="0"/>
        <v>5</v>
      </c>
      <c r="O11" s="31">
        <v>5</v>
      </c>
      <c r="P11" s="32" t="str">
        <f t="shared" si="1"/>
        <v>荒尾・玉名地域</v>
      </c>
      <c r="Q11" s="32">
        <f t="shared" si="2"/>
        <v>331703.93358576996</v>
      </c>
      <c r="R11" s="33">
        <f t="shared" si="3"/>
        <v>5.3494767281293355E-2</v>
      </c>
    </row>
    <row r="12" spans="2:18" x14ac:dyDescent="0.3">
      <c r="B12" s="9"/>
      <c r="I12" s="10"/>
      <c r="L12" s="30" t="s">
        <v>323</v>
      </c>
      <c r="M12" s="788">
        <f>'【本】2.地域別の延べ宿泊者数（日本人）_P18、19'!AH$12</f>
        <v>501008.67252824007</v>
      </c>
      <c r="N12" s="48">
        <f t="shared" si="0"/>
        <v>4</v>
      </c>
      <c r="O12" s="31">
        <v>6</v>
      </c>
      <c r="P12" s="32" t="str">
        <f t="shared" si="1"/>
        <v>八代地域</v>
      </c>
      <c r="Q12" s="32">
        <f t="shared" si="2"/>
        <v>314235.14044781483</v>
      </c>
      <c r="R12" s="33">
        <f t="shared" si="3"/>
        <v>5.0677528988403678E-2</v>
      </c>
    </row>
    <row r="13" spans="2:18" x14ac:dyDescent="0.3">
      <c r="B13" s="9"/>
      <c r="I13" s="10"/>
      <c r="L13" s="30" t="s">
        <v>324</v>
      </c>
      <c r="M13" s="788">
        <f>'【本】2.地域別の延べ宿泊者数（日本人）_P18、19'!AH$13</f>
        <v>314235.14044781483</v>
      </c>
      <c r="N13" s="48">
        <f t="shared" si="0"/>
        <v>6</v>
      </c>
      <c r="O13" s="31">
        <v>7</v>
      </c>
      <c r="P13" s="32" t="str">
        <f t="shared" si="1"/>
        <v>人吉・球磨地域</v>
      </c>
      <c r="Q13" s="32">
        <f t="shared" si="2"/>
        <v>213100.8447872558</v>
      </c>
      <c r="R13" s="33">
        <f t="shared" si="3"/>
        <v>3.4367334677366974E-2</v>
      </c>
    </row>
    <row r="14" spans="2:18" x14ac:dyDescent="0.3">
      <c r="B14" s="9"/>
      <c r="I14" s="10"/>
      <c r="L14" s="30" t="s">
        <v>325</v>
      </c>
      <c r="M14" s="788">
        <f>'【本】2.地域別の延べ宿泊者数（日本人）_P18、19'!AH$14</f>
        <v>213100.8447872558</v>
      </c>
      <c r="N14" s="48">
        <f t="shared" si="0"/>
        <v>7</v>
      </c>
      <c r="O14" s="31">
        <v>8</v>
      </c>
      <c r="P14" s="32" t="str">
        <f t="shared" si="1"/>
        <v>山鹿市</v>
      </c>
      <c r="Q14" s="32">
        <f t="shared" si="2"/>
        <v>205408.92952193916</v>
      </c>
      <c r="R14" s="33">
        <f t="shared" si="3"/>
        <v>3.3126839237299657E-2</v>
      </c>
    </row>
    <row r="15" spans="2:18" x14ac:dyDescent="0.3">
      <c r="B15" s="9"/>
      <c r="I15" s="10"/>
      <c r="L15" s="30" t="s">
        <v>326</v>
      </c>
      <c r="M15" s="788">
        <f>'【本】2.地域別の延べ宿泊者数（日本人）_P18、19'!AH$15</f>
        <v>126572.39839557152</v>
      </c>
      <c r="N15" s="48">
        <f t="shared" si="0"/>
        <v>9</v>
      </c>
      <c r="O15" s="31">
        <v>9</v>
      </c>
      <c r="P15" s="32" t="str">
        <f t="shared" si="1"/>
        <v>水俣・芦北地域</v>
      </c>
      <c r="Q15" s="32">
        <f t="shared" si="2"/>
        <v>126572.39839557152</v>
      </c>
      <c r="R15" s="33">
        <f t="shared" si="3"/>
        <v>2.0412664158700588E-2</v>
      </c>
    </row>
    <row r="16" spans="2:18" x14ac:dyDescent="0.3">
      <c r="B16" s="9"/>
      <c r="I16" s="10"/>
      <c r="L16" s="30" t="s">
        <v>327</v>
      </c>
      <c r="M16" s="788">
        <f>'【本】2.地域別の延べ宿泊者数（日本人）_P18、19'!AH$16</f>
        <v>84137.735243891468</v>
      </c>
      <c r="N16" s="48">
        <f t="shared" si="0"/>
        <v>11</v>
      </c>
      <c r="O16" s="31">
        <v>10</v>
      </c>
      <c r="P16" s="32" t="str">
        <f t="shared" si="1"/>
        <v>上益城地域</v>
      </c>
      <c r="Q16" s="32">
        <f t="shared" si="2"/>
        <v>94870.634473878265</v>
      </c>
      <c r="R16" s="33">
        <f t="shared" si="3"/>
        <v>1.5300037169129562E-2</v>
      </c>
    </row>
    <row r="17" spans="2:18" x14ac:dyDescent="0.3">
      <c r="B17" s="9"/>
      <c r="I17" s="10"/>
      <c r="L17" s="34" t="s">
        <v>328</v>
      </c>
      <c r="M17" s="789">
        <f>'【本】2.地域別の延べ宿泊者数（日本人）_P18、19'!AH$17</f>
        <v>94870.634473878265</v>
      </c>
      <c r="N17" s="48">
        <f t="shared" si="0"/>
        <v>10</v>
      </c>
      <c r="O17" s="35">
        <v>11</v>
      </c>
      <c r="P17" s="36" t="str">
        <f t="shared" si="1"/>
        <v>宇城地域</v>
      </c>
      <c r="Q17" s="36">
        <f t="shared" si="2"/>
        <v>84137.735243891468</v>
      </c>
      <c r="R17" s="37">
        <f t="shared" si="3"/>
        <v>1.3569114233260141E-2</v>
      </c>
    </row>
    <row r="18" spans="2:18" x14ac:dyDescent="0.3">
      <c r="B18" s="9"/>
      <c r="I18" s="10"/>
    </row>
    <row r="19" spans="2:18" x14ac:dyDescent="0.3">
      <c r="B19" s="9"/>
      <c r="I19" s="10"/>
    </row>
    <row r="20" spans="2:18" x14ac:dyDescent="0.3">
      <c r="B20" s="9"/>
      <c r="I20" s="10"/>
    </row>
    <row r="21" spans="2:18" x14ac:dyDescent="0.3">
      <c r="B21" s="9"/>
      <c r="I21" s="10"/>
    </row>
    <row r="22" spans="2:18" x14ac:dyDescent="0.3">
      <c r="B22" s="9"/>
      <c r="I22" s="10"/>
    </row>
    <row r="23" spans="2:18" x14ac:dyDescent="0.3">
      <c r="B23" s="9"/>
      <c r="I23" s="10"/>
    </row>
    <row r="24" spans="2:18" x14ac:dyDescent="0.3">
      <c r="B24" s="9"/>
      <c r="I24" s="10"/>
    </row>
    <row r="25" spans="2:18" x14ac:dyDescent="0.3">
      <c r="B25" s="9"/>
      <c r="I25" s="10"/>
    </row>
    <row r="26" spans="2:18" x14ac:dyDescent="0.3">
      <c r="B26" s="11"/>
      <c r="C26" s="12"/>
      <c r="D26" s="12"/>
      <c r="E26" s="12"/>
      <c r="F26" s="12"/>
      <c r="G26" s="12"/>
      <c r="H26" s="12"/>
      <c r="I26" s="13"/>
    </row>
    <row r="27" spans="2:18" x14ac:dyDescent="0.3">
      <c r="L27" s="1" t="s">
        <v>56</v>
      </c>
    </row>
    <row r="28" spans="2:18" x14ac:dyDescent="0.3">
      <c r="B28" s="1" t="s">
        <v>694</v>
      </c>
      <c r="L28" s="1" t="s">
        <v>688</v>
      </c>
    </row>
    <row r="30" spans="2:18" x14ac:dyDescent="0.3">
      <c r="B30" s="6"/>
      <c r="C30" s="7"/>
      <c r="D30" s="7"/>
      <c r="E30" s="7"/>
      <c r="F30" s="7"/>
      <c r="G30" s="7"/>
      <c r="H30" s="7"/>
      <c r="I30" s="8"/>
      <c r="L30" s="1" t="s">
        <v>331</v>
      </c>
    </row>
    <row r="31" spans="2:18" x14ac:dyDescent="0.3">
      <c r="B31" s="9"/>
      <c r="I31" s="10"/>
      <c r="L31" s="21" t="s">
        <v>350</v>
      </c>
      <c r="M31" s="49" t="s">
        <v>186</v>
      </c>
      <c r="O31" s="21" t="s">
        <v>351</v>
      </c>
      <c r="P31" s="22" t="s">
        <v>350</v>
      </c>
      <c r="Q31" s="50" t="s">
        <v>186</v>
      </c>
      <c r="R31" s="23" t="s">
        <v>352</v>
      </c>
    </row>
    <row r="32" spans="2:18" x14ac:dyDescent="0.3">
      <c r="B32" s="9"/>
      <c r="I32" s="10"/>
      <c r="L32" s="26" t="s">
        <v>318</v>
      </c>
      <c r="M32" s="787">
        <f>'【本】2.地域別の延べ宿泊者数（外国人）_P20、21'!AH$7</f>
        <v>49107.54878106805</v>
      </c>
      <c r="N32" s="48">
        <f>_xlfn.RANK.EQ(M32,M$32:M$42,0)</f>
        <v>1</v>
      </c>
      <c r="O32" s="27">
        <v>1</v>
      </c>
      <c r="P32" s="28" t="str">
        <f>INDEX(L$32:L$42,MATCH($O32,$N$32:$N$42,0))</f>
        <v>熊本市</v>
      </c>
      <c r="Q32" s="28">
        <f>INDEX(M$32:M$42,MATCH($O32,$N$32:$N$42,0))</f>
        <v>49107.54878106805</v>
      </c>
      <c r="R32" s="29">
        <f>Q32/SUM(Q$32:Q$42)</f>
        <v>0.49029102217520015</v>
      </c>
    </row>
    <row r="33" spans="2:18" x14ac:dyDescent="0.3">
      <c r="B33" s="9"/>
      <c r="I33" s="10"/>
      <c r="L33" s="30" t="s">
        <v>319</v>
      </c>
      <c r="M33" s="788">
        <f>'【本】2.地域別の延べ宿泊者数（外国人）_P20、21'!AH$8</f>
        <v>34498.197989297732</v>
      </c>
      <c r="N33" s="48">
        <f t="shared" ref="N33:N42" si="4">_xlfn.RANK.EQ(M33,M$32:M$42,0)</f>
        <v>2</v>
      </c>
      <c r="O33" s="31">
        <v>2</v>
      </c>
      <c r="P33" s="32" t="str">
        <f t="shared" ref="P33:P42" si="5">INDEX(L$32:L$42,MATCH($O33,$N$32:$N$42,0))</f>
        <v>阿蘇地域</v>
      </c>
      <c r="Q33" s="32">
        <f t="shared" ref="Q33:Q42" si="6">INDEX(M$32:M$42,MATCH($O33,$N$32:$N$42,0))</f>
        <v>34498.197989297732</v>
      </c>
      <c r="R33" s="33">
        <f t="shared" ref="R33:R42" si="7">Q33/SUM(Q$32:Q$42)</f>
        <v>0.34443089046822817</v>
      </c>
    </row>
    <row r="34" spans="2:18" x14ac:dyDescent="0.3">
      <c r="B34" s="9"/>
      <c r="I34" s="10"/>
      <c r="L34" s="30" t="s">
        <v>320</v>
      </c>
      <c r="M34" s="788">
        <f>'【本】2.地域別の延べ宿泊者数（外国人）_P20、21'!AH$9</f>
        <v>824.91184772859879</v>
      </c>
      <c r="N34" s="48">
        <f t="shared" si="4"/>
        <v>7</v>
      </c>
      <c r="O34" s="31">
        <v>3</v>
      </c>
      <c r="P34" s="32" t="str">
        <f t="shared" si="5"/>
        <v>菊池地域</v>
      </c>
      <c r="Q34" s="32">
        <f t="shared" si="6"/>
        <v>5381.4498033173722</v>
      </c>
      <c r="R34" s="33">
        <f t="shared" si="7"/>
        <v>5.372853238136354E-2</v>
      </c>
    </row>
    <row r="35" spans="2:18" x14ac:dyDescent="0.3">
      <c r="B35" s="9"/>
      <c r="I35" s="10"/>
      <c r="L35" s="30" t="s">
        <v>321</v>
      </c>
      <c r="M35" s="788">
        <f>'【本】2.地域別の延べ宿泊者数（外国人）_P20、21'!AH$10</f>
        <v>2643.0077298338879</v>
      </c>
      <c r="N35" s="48">
        <f t="shared" si="4"/>
        <v>5</v>
      </c>
      <c r="O35" s="31">
        <v>4</v>
      </c>
      <c r="P35" s="32" t="str">
        <f t="shared" si="5"/>
        <v>荒尾・玉名地域</v>
      </c>
      <c r="Q35" s="32">
        <f t="shared" si="6"/>
        <v>5309.7154843135531</v>
      </c>
      <c r="R35" s="33">
        <f t="shared" si="7"/>
        <v>5.3012335106964389E-2</v>
      </c>
    </row>
    <row r="36" spans="2:18" x14ac:dyDescent="0.3">
      <c r="B36" s="9"/>
      <c r="I36" s="10"/>
      <c r="L36" s="30" t="s">
        <v>322</v>
      </c>
      <c r="M36" s="788">
        <f>'【本】2.地域別の延べ宿泊者数（外国人）_P20、21'!AH$11</f>
        <v>5309.7154843135531</v>
      </c>
      <c r="N36" s="48">
        <f t="shared" si="4"/>
        <v>4</v>
      </c>
      <c r="O36" s="31">
        <v>5</v>
      </c>
      <c r="P36" s="32" t="str">
        <f t="shared" si="5"/>
        <v>山鹿市</v>
      </c>
      <c r="Q36" s="32">
        <f t="shared" si="6"/>
        <v>2643.0077298338879</v>
      </c>
      <c r="R36" s="33">
        <f t="shared" si="7"/>
        <v>2.6387856727574759E-2</v>
      </c>
    </row>
    <row r="37" spans="2:18" x14ac:dyDescent="0.3">
      <c r="B37" s="9"/>
      <c r="I37" s="10"/>
      <c r="L37" s="30" t="s">
        <v>323</v>
      </c>
      <c r="M37" s="788">
        <f>'【本】2.地域別の延べ宿泊者数（外国人）_P20、21'!AH$12</f>
        <v>5381.4498033173722</v>
      </c>
      <c r="N37" s="48">
        <f t="shared" si="4"/>
        <v>3</v>
      </c>
      <c r="O37" s="31">
        <v>6</v>
      </c>
      <c r="P37" s="32" t="str">
        <f t="shared" si="5"/>
        <v>人吉・球磨地域</v>
      </c>
      <c r="Q37" s="32">
        <f t="shared" si="6"/>
        <v>855.79286833738615</v>
      </c>
      <c r="R37" s="33">
        <f t="shared" si="7"/>
        <v>8.5442578707806121E-3</v>
      </c>
    </row>
    <row r="38" spans="2:18" x14ac:dyDescent="0.3">
      <c r="B38" s="9"/>
      <c r="I38" s="10"/>
      <c r="L38" s="30" t="s">
        <v>324</v>
      </c>
      <c r="M38" s="788">
        <f>'【本】2.地域別の延べ宿泊者数（外国人）_P20、21'!AH$13</f>
        <v>621.98957553148057</v>
      </c>
      <c r="N38" s="48">
        <f t="shared" si="4"/>
        <v>8</v>
      </c>
      <c r="O38" s="31">
        <v>7</v>
      </c>
      <c r="P38" s="32" t="str">
        <f t="shared" si="5"/>
        <v>天草地域</v>
      </c>
      <c r="Q38" s="32">
        <f t="shared" si="6"/>
        <v>824.91184772859879</v>
      </c>
      <c r="R38" s="33">
        <f t="shared" si="7"/>
        <v>8.2359409717312187E-3</v>
      </c>
    </row>
    <row r="39" spans="2:18" x14ac:dyDescent="0.3">
      <c r="B39" s="9"/>
      <c r="I39" s="10"/>
      <c r="L39" s="30" t="s">
        <v>325</v>
      </c>
      <c r="M39" s="788">
        <f>'【本】2.地域別の延べ宿泊者数（外国人）_P20、21'!AH$14</f>
        <v>855.79286833738615</v>
      </c>
      <c r="N39" s="48">
        <f t="shared" si="4"/>
        <v>6</v>
      </c>
      <c r="O39" s="31">
        <v>8</v>
      </c>
      <c r="P39" s="32" t="str">
        <f t="shared" si="5"/>
        <v>八代地域</v>
      </c>
      <c r="Q39" s="32">
        <f t="shared" si="6"/>
        <v>621.98957553148057</v>
      </c>
      <c r="R39" s="33">
        <f t="shared" si="7"/>
        <v>6.2099598196034399E-3</v>
      </c>
    </row>
    <row r="40" spans="2:18" x14ac:dyDescent="0.3">
      <c r="B40" s="9"/>
      <c r="I40" s="10"/>
      <c r="L40" s="30" t="s">
        <v>326</v>
      </c>
      <c r="M40" s="788">
        <f>'【本】2.地域別の延べ宿泊者数（外国人）_P20、21'!AH$15</f>
        <v>209.83957280112372</v>
      </c>
      <c r="N40" s="48">
        <f t="shared" si="4"/>
        <v>11</v>
      </c>
      <c r="O40" s="31">
        <v>9</v>
      </c>
      <c r="P40" s="32" t="str">
        <f t="shared" si="5"/>
        <v>宇城地域</v>
      </c>
      <c r="Q40" s="32">
        <f t="shared" si="6"/>
        <v>360.73973141284068</v>
      </c>
      <c r="R40" s="33">
        <f t="shared" si="7"/>
        <v>3.6016346986106297E-3</v>
      </c>
    </row>
    <row r="41" spans="2:18" x14ac:dyDescent="0.3">
      <c r="B41" s="9"/>
      <c r="I41" s="10"/>
      <c r="L41" s="30" t="s">
        <v>327</v>
      </c>
      <c r="M41" s="788">
        <f>'【本】2.地域別の延べ宿泊者数（外国人）_P20、21'!AH$16</f>
        <v>360.73973141284068</v>
      </c>
      <c r="N41" s="48">
        <f t="shared" si="4"/>
        <v>9</v>
      </c>
      <c r="O41" s="31">
        <v>10</v>
      </c>
      <c r="P41" s="32" t="str">
        <f t="shared" si="5"/>
        <v>上益城地域</v>
      </c>
      <c r="Q41" s="32">
        <f t="shared" si="6"/>
        <v>346.80661635797946</v>
      </c>
      <c r="R41" s="33">
        <f t="shared" si="7"/>
        <v>3.4625261217849385E-3</v>
      </c>
    </row>
    <row r="42" spans="2:18" x14ac:dyDescent="0.3">
      <c r="B42" s="9"/>
      <c r="I42" s="10"/>
      <c r="L42" s="34" t="s">
        <v>328</v>
      </c>
      <c r="M42" s="789">
        <f>'【本】2.地域別の延べ宿泊者数（外国人）_P20、21'!AH$17</f>
        <v>346.80661635797946</v>
      </c>
      <c r="N42" s="48">
        <f t="shared" si="4"/>
        <v>10</v>
      </c>
      <c r="O42" s="35">
        <v>11</v>
      </c>
      <c r="P42" s="36" t="str">
        <f t="shared" si="5"/>
        <v>水俣・芦北地域</v>
      </c>
      <c r="Q42" s="36">
        <f t="shared" si="6"/>
        <v>209.83957280112372</v>
      </c>
      <c r="R42" s="37">
        <f t="shared" si="7"/>
        <v>2.0950436581581842E-3</v>
      </c>
    </row>
    <row r="43" spans="2:18" x14ac:dyDescent="0.3">
      <c r="B43" s="9"/>
      <c r="I43" s="10"/>
    </row>
    <row r="44" spans="2:18" x14ac:dyDescent="0.3">
      <c r="B44" s="9"/>
      <c r="I44" s="10"/>
    </row>
    <row r="45" spans="2:18" x14ac:dyDescent="0.3">
      <c r="B45" s="9"/>
      <c r="I45" s="10"/>
    </row>
    <row r="46" spans="2:18" x14ac:dyDescent="0.3">
      <c r="B46" s="9"/>
      <c r="I46" s="10"/>
    </row>
    <row r="47" spans="2:18" x14ac:dyDescent="0.3">
      <c r="B47" s="9"/>
      <c r="I47" s="10"/>
    </row>
    <row r="48" spans="2:18" x14ac:dyDescent="0.3">
      <c r="B48" s="9"/>
      <c r="I48" s="10"/>
    </row>
    <row r="49" spans="2:9" x14ac:dyDescent="0.3">
      <c r="B49" s="9"/>
      <c r="I49" s="10"/>
    </row>
    <row r="50" spans="2:9" x14ac:dyDescent="0.3">
      <c r="B50" s="9"/>
      <c r="I50" s="10"/>
    </row>
    <row r="51" spans="2:9" x14ac:dyDescent="0.3">
      <c r="B51" s="11"/>
      <c r="C51" s="12"/>
      <c r="D51" s="12"/>
      <c r="E51" s="12"/>
      <c r="F51" s="12"/>
      <c r="G51" s="12"/>
      <c r="H51" s="12"/>
      <c r="I51" s="13"/>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2"/>
  <dimension ref="G51"/>
  <sheetViews>
    <sheetView view="pageBreakPreview" zoomScale="70" zoomScaleNormal="100" zoomScaleSheetLayoutView="70" workbookViewId="0"/>
  </sheetViews>
  <sheetFormatPr defaultRowHeight="13.5" x14ac:dyDescent="0.3"/>
  <sheetData>
    <row r="51" spans="7:7" x14ac:dyDescent="0.3">
      <c r="G51" t="s">
        <v>586</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&amp;C&amp;"-,標準"&amp;8&amp;K01+038令和4年熊本県観光統計表&amp;R&amp;"-,標準"&amp;8&amp;K01+038P. &amp;P-2 </oddFooter>
    <evenFooter>&amp;L&amp;"-,標準"&amp;8&amp;K6B6B6BP. &amp;P-2 &amp;C&amp;"-,標準"&amp;8&amp;K6B6B6B令和4年熊本県観光統計表</even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0">
    <tabColor theme="7"/>
  </sheetPr>
  <dimension ref="A1:AM123"/>
  <sheetViews>
    <sheetView showGridLines="0" view="pageBreakPreview" zoomScale="70" zoomScaleNormal="85" zoomScaleSheetLayoutView="70" workbookViewId="0"/>
  </sheetViews>
  <sheetFormatPr defaultColWidth="9" defaultRowHeight="14" x14ac:dyDescent="0.3"/>
  <cols>
    <col min="1" max="1" width="3.08203125" style="360" customWidth="1"/>
    <col min="2" max="3" width="10.58203125" style="361" customWidth="1"/>
    <col min="4" max="7" width="9" style="361"/>
    <col min="8" max="8" width="11.5" style="361" customWidth="1"/>
    <col min="9" max="9" width="4" style="361" customWidth="1"/>
    <col min="10" max="11" width="10.58203125" style="361" customWidth="1"/>
    <col min="12" max="15" width="9" style="361"/>
    <col min="16" max="16" width="11.5" style="361" customWidth="1"/>
    <col min="17" max="17" width="9" style="361" customWidth="1"/>
    <col min="18" max="18" width="8" style="361" customWidth="1"/>
    <col min="19" max="20" width="9" style="361"/>
    <col min="21" max="21" width="13.08203125" style="361" customWidth="1"/>
    <col min="22" max="22" width="9.33203125" style="361" customWidth="1"/>
    <col min="23" max="34" width="6.83203125" style="361" customWidth="1"/>
    <col min="35" max="39" width="10.08203125" style="361" customWidth="1"/>
    <col min="40" max="16384" width="9" style="361"/>
  </cols>
  <sheetData>
    <row r="1" spans="1:39" ht="14.25" customHeight="1" x14ac:dyDescent="0.3">
      <c r="A1" s="360" t="s">
        <v>353</v>
      </c>
    </row>
    <row r="2" spans="1:39" ht="14.25" customHeight="1" x14ac:dyDescent="0.3">
      <c r="U2" s="361" t="s">
        <v>131</v>
      </c>
    </row>
    <row r="3" spans="1:39" ht="14.25" customHeight="1" x14ac:dyDescent="0.3">
      <c r="B3" s="610" t="s">
        <v>695</v>
      </c>
      <c r="J3" s="610" t="s">
        <v>696</v>
      </c>
      <c r="U3" s="361" t="s">
        <v>354</v>
      </c>
    </row>
    <row r="4" spans="1:39" ht="14.25" customHeight="1" thickBot="1" x14ac:dyDescent="0.35">
      <c r="P4" s="362" t="s">
        <v>294</v>
      </c>
    </row>
    <row r="5" spans="1:39" ht="16.5" customHeight="1" x14ac:dyDescent="0.3">
      <c r="B5" s="363" t="s">
        <v>355</v>
      </c>
      <c r="C5" s="364" t="s">
        <v>315</v>
      </c>
      <c r="D5" s="365" t="s">
        <v>356</v>
      </c>
      <c r="E5" s="366" t="s">
        <v>357</v>
      </c>
      <c r="F5" s="366" t="s">
        <v>358</v>
      </c>
      <c r="G5" s="529" t="s">
        <v>359</v>
      </c>
      <c r="H5" s="532" t="s">
        <v>360</v>
      </c>
      <c r="I5" s="367"/>
      <c r="J5" s="363" t="s">
        <v>361</v>
      </c>
      <c r="K5" s="364" t="s">
        <v>315</v>
      </c>
      <c r="L5" s="365" t="s">
        <v>356</v>
      </c>
      <c r="M5" s="366" t="s">
        <v>357</v>
      </c>
      <c r="N5" s="366" t="s">
        <v>358</v>
      </c>
      <c r="O5" s="529" t="s">
        <v>359</v>
      </c>
      <c r="P5" s="532" t="s">
        <v>360</v>
      </c>
      <c r="U5" s="615"/>
      <c r="V5" s="617"/>
      <c r="W5" s="618" t="s">
        <v>594</v>
      </c>
      <c r="X5" s="618" t="s">
        <v>333</v>
      </c>
      <c r="Y5" s="618" t="s">
        <v>334</v>
      </c>
      <c r="Z5" s="618" t="s">
        <v>335</v>
      </c>
      <c r="AA5" s="618" t="s">
        <v>336</v>
      </c>
      <c r="AB5" s="618" t="s">
        <v>337</v>
      </c>
      <c r="AC5" s="618" t="s">
        <v>338</v>
      </c>
      <c r="AD5" s="618" t="s">
        <v>339</v>
      </c>
      <c r="AE5" s="618" t="s">
        <v>340</v>
      </c>
      <c r="AF5" s="618" t="s">
        <v>341</v>
      </c>
      <c r="AG5" s="618" t="s">
        <v>342</v>
      </c>
      <c r="AH5" s="623" t="s">
        <v>343</v>
      </c>
      <c r="AI5" s="625" t="s">
        <v>356</v>
      </c>
      <c r="AJ5" s="619" t="s">
        <v>357</v>
      </c>
      <c r="AK5" s="619" t="s">
        <v>358</v>
      </c>
      <c r="AL5" s="620" t="s">
        <v>359</v>
      </c>
      <c r="AM5" s="624" t="s">
        <v>360</v>
      </c>
    </row>
    <row r="6" spans="1:39" ht="16.5" customHeight="1" x14ac:dyDescent="0.3">
      <c r="B6" s="1126" t="s">
        <v>362</v>
      </c>
      <c r="C6" s="421" t="s">
        <v>641</v>
      </c>
      <c r="D6" s="289">
        <f>AVERAGEIFS(AI$6:AI$63,$V$6:$V$63,$R6)</f>
        <v>20783</v>
      </c>
      <c r="E6" s="290">
        <f>AVERAGEIFS(AJ$6:AJ$63,$V$6:$V$63,$R6)</f>
        <v>28470</v>
      </c>
      <c r="F6" s="290">
        <f>AVERAGEIFS(AK$6:AK$63,$V$6:$V$63,$R6)</f>
        <v>33168</v>
      </c>
      <c r="G6" s="530">
        <f>AVERAGEIFS(AL$6:AL$63,$V$6:$V$63,$R6)</f>
        <v>35258</v>
      </c>
      <c r="H6" s="293">
        <f>SUM(D6:G6)</f>
        <v>117679</v>
      </c>
      <c r="I6" s="368"/>
      <c r="J6" s="1126" t="s">
        <v>363</v>
      </c>
      <c r="K6" s="421" t="s">
        <v>641</v>
      </c>
      <c r="L6" s="289">
        <f>AVERAGEIFS(AI$6:AI$63,$V$6:$V$63,$S6)</f>
        <v>333</v>
      </c>
      <c r="M6" s="290">
        <f>AVERAGEIFS(AJ$6:AJ$63,$V$6:$V$63,$S6)</f>
        <v>375</v>
      </c>
      <c r="N6" s="290">
        <f>AVERAGEIFS(AK$6:AK$63,$V$6:$V$63,$S6)</f>
        <v>387</v>
      </c>
      <c r="O6" s="530">
        <f>AVERAGEIFS(AL$6:AL$63,$V$6:$V$63,$S6)</f>
        <v>724</v>
      </c>
      <c r="P6" s="293">
        <f>SUM(L6:O6)</f>
        <v>1819</v>
      </c>
      <c r="R6" s="361" t="str">
        <f>B6</f>
        <v>熊本県</v>
      </c>
      <c r="S6" s="361" t="str">
        <f>J6</f>
        <v>北海道</v>
      </c>
      <c r="U6" s="1123" t="s">
        <v>636</v>
      </c>
      <c r="V6" s="790" t="s">
        <v>187</v>
      </c>
      <c r="W6" s="800">
        <v>118</v>
      </c>
      <c r="X6" s="800">
        <v>120</v>
      </c>
      <c r="Y6" s="800">
        <v>95</v>
      </c>
      <c r="Z6" s="800">
        <v>168</v>
      </c>
      <c r="AA6" s="800">
        <v>102</v>
      </c>
      <c r="AB6" s="800">
        <v>105</v>
      </c>
      <c r="AC6" s="800">
        <v>126</v>
      </c>
      <c r="AD6" s="800">
        <v>122</v>
      </c>
      <c r="AE6" s="800">
        <v>139</v>
      </c>
      <c r="AF6" s="800">
        <v>224</v>
      </c>
      <c r="AG6" s="800">
        <v>314</v>
      </c>
      <c r="AH6" s="801">
        <v>186</v>
      </c>
      <c r="AI6" s="791">
        <f>SUM(W6:Y6)</f>
        <v>333</v>
      </c>
      <c r="AJ6" s="792">
        <f>SUM(Z6:AB6)</f>
        <v>375</v>
      </c>
      <c r="AK6" s="792">
        <f>SUM(AC6:AE6)</f>
        <v>387</v>
      </c>
      <c r="AL6" s="793">
        <f>SUM(AF6:AH6)</f>
        <v>724</v>
      </c>
      <c r="AM6" s="794">
        <f>SUM(AI6:AL6)</f>
        <v>1819</v>
      </c>
    </row>
    <row r="7" spans="1:39" ht="16.5" customHeight="1" x14ac:dyDescent="0.3">
      <c r="B7" s="1127"/>
      <c r="C7" s="422" t="s">
        <v>640</v>
      </c>
      <c r="D7" s="296">
        <f>AVERAGEIFS(AI$64:AI$121,$V$64:$V$121,$R7)</f>
        <v>15923</v>
      </c>
      <c r="E7" s="297">
        <f>AVERAGEIFS(AJ$64:AJ$121,$V$64:$V$121,$R7)</f>
        <v>20065</v>
      </c>
      <c r="F7" s="297">
        <f>AVERAGEIFS(AK$64:AK$121,$V$64:$V$121,$R7)</f>
        <v>25647</v>
      </c>
      <c r="G7" s="531">
        <f>AVERAGEIFS(AL$64:AL$121,$V$64:$V$121,$R7)</f>
        <v>46110</v>
      </c>
      <c r="H7" s="300">
        <f>SUM(D7:G7)</f>
        <v>107745</v>
      </c>
      <c r="I7" s="368"/>
      <c r="J7" s="1127"/>
      <c r="K7" s="422" t="s">
        <v>640</v>
      </c>
      <c r="L7" s="296">
        <f>AVERAGEIFS(AI$64:AI$121,$V$64:$V$121,$S7)</f>
        <v>570</v>
      </c>
      <c r="M7" s="297">
        <f>AVERAGEIFS(AJ$64:AJ$121,$V$64:$V$121,$S7)</f>
        <v>272</v>
      </c>
      <c r="N7" s="297">
        <f>AVERAGEIFS(AK$64:AK$121,$V$64:$V$121,$S7)</f>
        <v>223</v>
      </c>
      <c r="O7" s="531">
        <f>AVERAGEIFS(AL$64:AL$121,$V$64:$V$121,$S7)</f>
        <v>615</v>
      </c>
      <c r="P7" s="300">
        <f>SUM(L7:O7)</f>
        <v>1680</v>
      </c>
      <c r="R7" s="361" t="str">
        <f>B6</f>
        <v>熊本県</v>
      </c>
      <c r="S7" s="361" t="str">
        <f>J6</f>
        <v>北海道</v>
      </c>
      <c r="U7" s="1124"/>
      <c r="V7" s="790" t="s">
        <v>188</v>
      </c>
      <c r="W7" s="802">
        <v>8</v>
      </c>
      <c r="X7" s="802">
        <v>4</v>
      </c>
      <c r="Y7" s="802">
        <v>15</v>
      </c>
      <c r="Z7" s="802">
        <v>22</v>
      </c>
      <c r="AA7" s="802">
        <v>3</v>
      </c>
      <c r="AB7" s="802">
        <v>20</v>
      </c>
      <c r="AC7" s="802">
        <v>17</v>
      </c>
      <c r="AD7" s="802">
        <v>15</v>
      </c>
      <c r="AE7" s="802">
        <v>17</v>
      </c>
      <c r="AF7" s="802">
        <v>27</v>
      </c>
      <c r="AG7" s="802">
        <v>20</v>
      </c>
      <c r="AH7" s="803">
        <v>22</v>
      </c>
      <c r="AI7" s="791">
        <f t="shared" ref="AI7:AI63" si="0">SUM(W7:Y7)</f>
        <v>27</v>
      </c>
      <c r="AJ7" s="792">
        <f t="shared" ref="AJ7:AJ70" si="1">SUM(Z7:AB7)</f>
        <v>45</v>
      </c>
      <c r="AK7" s="792">
        <f t="shared" ref="AK7:AK70" si="2">SUM(AC7:AE7)</f>
        <v>49</v>
      </c>
      <c r="AL7" s="793">
        <f t="shared" ref="AL7:AL70" si="3">SUM(AF7:AH7)</f>
        <v>69</v>
      </c>
      <c r="AM7" s="794">
        <f t="shared" ref="AM7:AM70" si="4">SUM(AI7:AL7)</f>
        <v>190</v>
      </c>
    </row>
    <row r="8" spans="1:39" ht="16.5" customHeight="1" x14ac:dyDescent="0.3">
      <c r="B8" s="1128"/>
      <c r="C8" s="369" t="s">
        <v>601</v>
      </c>
      <c r="D8" s="304">
        <f>D6/D7-1</f>
        <v>0.30521886579162216</v>
      </c>
      <c r="E8" s="305">
        <f>E6/E7-1</f>
        <v>0.41888861201096428</v>
      </c>
      <c r="F8" s="305">
        <f>F6/F7-1</f>
        <v>0.29325067259328574</v>
      </c>
      <c r="G8" s="307">
        <f>G6/G7-1</f>
        <v>-0.23535024940360005</v>
      </c>
      <c r="H8" s="308">
        <f>H6/H7-1</f>
        <v>9.219917397559052E-2</v>
      </c>
      <c r="I8" s="370"/>
      <c r="J8" s="1128"/>
      <c r="K8" s="369" t="s">
        <v>601</v>
      </c>
      <c r="L8" s="304">
        <f>L6/L7-1</f>
        <v>-0.41578947368421049</v>
      </c>
      <c r="M8" s="305">
        <f>M6/M7-1</f>
        <v>0.37867647058823528</v>
      </c>
      <c r="N8" s="305">
        <f>N6/N7-1</f>
        <v>0.73542600896860977</v>
      </c>
      <c r="O8" s="307">
        <f>O6/O7-1</f>
        <v>0.17723577235772359</v>
      </c>
      <c r="P8" s="308">
        <f>P6/P7-1</f>
        <v>8.2738095238095166E-2</v>
      </c>
      <c r="U8" s="1124"/>
      <c r="V8" s="790" t="s">
        <v>189</v>
      </c>
      <c r="W8" s="802">
        <v>30</v>
      </c>
      <c r="X8" s="802">
        <v>5</v>
      </c>
      <c r="Y8" s="802">
        <v>14</v>
      </c>
      <c r="Z8" s="802">
        <v>8</v>
      </c>
      <c r="AA8" s="802">
        <v>0</v>
      </c>
      <c r="AB8" s="802">
        <v>6</v>
      </c>
      <c r="AC8" s="802">
        <v>17</v>
      </c>
      <c r="AD8" s="802">
        <v>7</v>
      </c>
      <c r="AE8" s="802">
        <v>6</v>
      </c>
      <c r="AF8" s="802">
        <v>50</v>
      </c>
      <c r="AG8" s="802">
        <v>21</v>
      </c>
      <c r="AH8" s="803">
        <v>26</v>
      </c>
      <c r="AI8" s="791">
        <f t="shared" si="0"/>
        <v>49</v>
      </c>
      <c r="AJ8" s="792">
        <f t="shared" si="1"/>
        <v>14</v>
      </c>
      <c r="AK8" s="792">
        <f t="shared" si="2"/>
        <v>30</v>
      </c>
      <c r="AL8" s="793">
        <f t="shared" si="3"/>
        <v>97</v>
      </c>
      <c r="AM8" s="794">
        <f t="shared" si="4"/>
        <v>190</v>
      </c>
    </row>
    <row r="9" spans="1:39" ht="16.5" customHeight="1" x14ac:dyDescent="0.3">
      <c r="B9" s="1126" t="s">
        <v>364</v>
      </c>
      <c r="C9" s="421" t="str">
        <f>C$6</f>
        <v>令和４年</v>
      </c>
      <c r="D9" s="289">
        <f>AVERAGEIFS(AI$6:AI$63,$V$6:$V$63,$R9)</f>
        <v>16606</v>
      </c>
      <c r="E9" s="290">
        <f>AVERAGEIFS(AJ$6:AJ$63,$V$6:$V$63,$R9)</f>
        <v>25490</v>
      </c>
      <c r="F9" s="290">
        <f>AVERAGEIFS(AK$6:AK$63,$V$6:$V$63,$R9)</f>
        <v>28459</v>
      </c>
      <c r="G9" s="530">
        <f>AVERAGEIFS(AL$6:AL$63,$V$6:$V$63,$R9)</f>
        <v>30471</v>
      </c>
      <c r="H9" s="293">
        <f>SUM(D9:G9)</f>
        <v>101026</v>
      </c>
      <c r="I9" s="368"/>
      <c r="J9" s="1126" t="s">
        <v>365</v>
      </c>
      <c r="K9" s="421" t="str">
        <f>K$6</f>
        <v>令和４年</v>
      </c>
      <c r="L9" s="289">
        <f>AVERAGEIFS(AI$6:AI$63,$V$6:$V$63,$S9)</f>
        <v>250</v>
      </c>
      <c r="M9" s="290">
        <f>AVERAGEIFS(AJ$6:AJ$63,$V$6:$V$63,$S9)</f>
        <v>289</v>
      </c>
      <c r="N9" s="290">
        <f>AVERAGEIFS(AK$6:AK$63,$V$6:$V$63,$S9)</f>
        <v>410</v>
      </c>
      <c r="O9" s="530">
        <f>AVERAGEIFS(AL$6:AL$63,$V$6:$V$63,$S9)</f>
        <v>993</v>
      </c>
      <c r="P9" s="293">
        <f>SUM(L9:O9)</f>
        <v>1942</v>
      </c>
      <c r="R9" s="361" t="str">
        <f>B9</f>
        <v>福岡県</v>
      </c>
      <c r="S9" s="361" t="str">
        <f>J9</f>
        <v>東北</v>
      </c>
      <c r="U9" s="1124"/>
      <c r="V9" s="790" t="s">
        <v>190</v>
      </c>
      <c r="W9" s="802">
        <v>57</v>
      </c>
      <c r="X9" s="802">
        <v>39</v>
      </c>
      <c r="Y9" s="802">
        <v>14</v>
      </c>
      <c r="Z9" s="802">
        <v>47</v>
      </c>
      <c r="AA9" s="802">
        <v>29</v>
      </c>
      <c r="AB9" s="802">
        <v>54</v>
      </c>
      <c r="AC9" s="802">
        <v>27</v>
      </c>
      <c r="AD9" s="802">
        <v>54</v>
      </c>
      <c r="AE9" s="802">
        <v>77</v>
      </c>
      <c r="AF9" s="802">
        <v>192</v>
      </c>
      <c r="AG9" s="802">
        <v>90</v>
      </c>
      <c r="AH9" s="803">
        <v>57</v>
      </c>
      <c r="AI9" s="791">
        <f t="shared" si="0"/>
        <v>110</v>
      </c>
      <c r="AJ9" s="792">
        <f t="shared" si="1"/>
        <v>130</v>
      </c>
      <c r="AK9" s="792">
        <f t="shared" si="2"/>
        <v>158</v>
      </c>
      <c r="AL9" s="793">
        <f t="shared" si="3"/>
        <v>339</v>
      </c>
      <c r="AM9" s="794">
        <f t="shared" si="4"/>
        <v>737</v>
      </c>
    </row>
    <row r="10" spans="1:39" ht="16.5" customHeight="1" x14ac:dyDescent="0.3">
      <c r="B10" s="1127"/>
      <c r="C10" s="422" t="str">
        <f>C$7</f>
        <v>令和３年</v>
      </c>
      <c r="D10" s="296">
        <f>AVERAGEIFS(AI$64:AI$121,$V$64:$V$121,$R10)</f>
        <v>14437</v>
      </c>
      <c r="E10" s="297">
        <f>AVERAGEIFS(AJ$64:AJ$121,$V$64:$V$121,$R10)</f>
        <v>15046</v>
      </c>
      <c r="F10" s="297">
        <f>AVERAGEIFS(AK$64:AK$121,$V$64:$V$121,$R10)</f>
        <v>17863</v>
      </c>
      <c r="G10" s="531">
        <f>AVERAGEIFS(AL$64:AL$121,$V$64:$V$121,$R10)</f>
        <v>19575</v>
      </c>
      <c r="H10" s="300">
        <f>SUM(D10:G10)</f>
        <v>66921</v>
      </c>
      <c r="I10" s="368"/>
      <c r="J10" s="1127"/>
      <c r="K10" s="422" t="str">
        <f>K$7</f>
        <v>令和３年</v>
      </c>
      <c r="L10" s="296">
        <f>AVERAGEIFS(AI$64:AI$121,$V$64:$V$121,$S10)</f>
        <v>159</v>
      </c>
      <c r="M10" s="297">
        <f>AVERAGEIFS(AJ$64:AJ$121,$V$64:$V$121,$S10)</f>
        <v>211</v>
      </c>
      <c r="N10" s="297">
        <f>AVERAGEIFS(AK$64:AK$121,$V$64:$V$121,$S10)</f>
        <v>197</v>
      </c>
      <c r="O10" s="531">
        <f>AVERAGEIFS(AL$64:AL$121,$V$64:$V$121,$S10)</f>
        <v>418</v>
      </c>
      <c r="P10" s="300">
        <f>SUM(L10:O10)</f>
        <v>985</v>
      </c>
      <c r="R10" s="361" t="str">
        <f>B9</f>
        <v>福岡県</v>
      </c>
      <c r="S10" s="361" t="str">
        <f>J9</f>
        <v>東北</v>
      </c>
      <c r="U10" s="1124"/>
      <c r="V10" s="790" t="s">
        <v>191</v>
      </c>
      <c r="W10" s="802">
        <v>4</v>
      </c>
      <c r="X10" s="802">
        <v>4</v>
      </c>
      <c r="Y10" s="802">
        <v>3</v>
      </c>
      <c r="Z10" s="802">
        <v>8</v>
      </c>
      <c r="AA10" s="802">
        <v>5</v>
      </c>
      <c r="AB10" s="802">
        <v>11</v>
      </c>
      <c r="AC10" s="802">
        <v>9</v>
      </c>
      <c r="AD10" s="802">
        <v>10</v>
      </c>
      <c r="AE10" s="802">
        <v>15</v>
      </c>
      <c r="AF10" s="802">
        <v>19</v>
      </c>
      <c r="AG10" s="802">
        <v>22</v>
      </c>
      <c r="AH10" s="803">
        <v>10</v>
      </c>
      <c r="AI10" s="791">
        <f t="shared" si="0"/>
        <v>11</v>
      </c>
      <c r="AJ10" s="792">
        <f t="shared" si="1"/>
        <v>24</v>
      </c>
      <c r="AK10" s="792">
        <f t="shared" si="2"/>
        <v>34</v>
      </c>
      <c r="AL10" s="793">
        <f t="shared" si="3"/>
        <v>51</v>
      </c>
      <c r="AM10" s="794">
        <f t="shared" si="4"/>
        <v>120</v>
      </c>
    </row>
    <row r="11" spans="1:39" ht="16.5" customHeight="1" x14ac:dyDescent="0.3">
      <c r="B11" s="1128"/>
      <c r="C11" s="369" t="s">
        <v>601</v>
      </c>
      <c r="D11" s="304">
        <f>D9/D10-1</f>
        <v>0.15023896931495462</v>
      </c>
      <c r="E11" s="305">
        <f>E9/E10-1</f>
        <v>0.69413797687092904</v>
      </c>
      <c r="F11" s="305">
        <f>F9/F10-1</f>
        <v>0.5931814364888317</v>
      </c>
      <c r="G11" s="307">
        <f>G9/G10-1</f>
        <v>0.55662835249042142</v>
      </c>
      <c r="H11" s="308">
        <f>H9/H10-1</f>
        <v>0.50963075865572849</v>
      </c>
      <c r="I11" s="370"/>
      <c r="J11" s="1128"/>
      <c r="K11" s="369" t="s">
        <v>601</v>
      </c>
      <c r="L11" s="304">
        <f>L9/L10-1</f>
        <v>0.57232704402515733</v>
      </c>
      <c r="M11" s="305">
        <f>M9/M10-1</f>
        <v>0.36966824644549767</v>
      </c>
      <c r="N11" s="305">
        <f>N9/N10-1</f>
        <v>1.0812182741116749</v>
      </c>
      <c r="O11" s="307">
        <f>O9/O10-1</f>
        <v>1.3755980861244019</v>
      </c>
      <c r="P11" s="308">
        <f>P9/P10-1</f>
        <v>0.97157360406091375</v>
      </c>
      <c r="U11" s="1124"/>
      <c r="V11" s="790" t="s">
        <v>192</v>
      </c>
      <c r="W11" s="802">
        <v>8</v>
      </c>
      <c r="X11" s="802">
        <v>12</v>
      </c>
      <c r="Y11" s="802">
        <v>8</v>
      </c>
      <c r="Z11" s="802">
        <v>2</v>
      </c>
      <c r="AA11" s="802">
        <v>13</v>
      </c>
      <c r="AB11" s="802">
        <v>25</v>
      </c>
      <c r="AC11" s="802">
        <v>7</v>
      </c>
      <c r="AD11" s="802">
        <v>6</v>
      </c>
      <c r="AE11" s="802">
        <v>19</v>
      </c>
      <c r="AF11" s="802">
        <v>31</v>
      </c>
      <c r="AG11" s="802">
        <v>46</v>
      </c>
      <c r="AH11" s="803">
        <v>26</v>
      </c>
      <c r="AI11" s="791">
        <f t="shared" si="0"/>
        <v>28</v>
      </c>
      <c r="AJ11" s="792">
        <f t="shared" si="1"/>
        <v>40</v>
      </c>
      <c r="AK11" s="792">
        <f t="shared" si="2"/>
        <v>32</v>
      </c>
      <c r="AL11" s="793">
        <f t="shared" si="3"/>
        <v>103</v>
      </c>
      <c r="AM11" s="794">
        <f t="shared" si="4"/>
        <v>203</v>
      </c>
    </row>
    <row r="12" spans="1:39" ht="16.5" customHeight="1" x14ac:dyDescent="0.3">
      <c r="B12" s="1126" t="s">
        <v>366</v>
      </c>
      <c r="C12" s="421" t="str">
        <f>C$6</f>
        <v>令和４年</v>
      </c>
      <c r="D12" s="289">
        <f>AVERAGEIFS(AI$6:AI$63,$V$6:$V$63,$R12)</f>
        <v>1267</v>
      </c>
      <c r="E12" s="290">
        <f>AVERAGEIFS(AJ$6:AJ$63,$V$6:$V$63,$R12)</f>
        <v>2557</v>
      </c>
      <c r="F12" s="290">
        <f>AVERAGEIFS(AK$6:AK$63,$V$6:$V$63,$R12)</f>
        <v>2115</v>
      </c>
      <c r="G12" s="530">
        <f>AVERAGEIFS(AL$6:AL$63,$V$6:$V$63,$R12)</f>
        <v>2983</v>
      </c>
      <c r="H12" s="293">
        <f>SUM(D12:G12)</f>
        <v>8922</v>
      </c>
      <c r="I12" s="368"/>
      <c r="J12" s="1126" t="s">
        <v>367</v>
      </c>
      <c r="K12" s="421" t="str">
        <f>K$6</f>
        <v>令和４年</v>
      </c>
      <c r="L12" s="289">
        <f>AVERAGEIFS(AI$6:AI$63,$V$6:$V$63,$S12)</f>
        <v>9865</v>
      </c>
      <c r="M12" s="290">
        <f>AVERAGEIFS(AJ$6:AJ$63,$V$6:$V$63,$S12)</f>
        <v>10225</v>
      </c>
      <c r="N12" s="290">
        <f>AVERAGEIFS(AK$6:AK$63,$V$6:$V$63,$S12)</f>
        <v>16107</v>
      </c>
      <c r="O12" s="530">
        <f>AVERAGEIFS(AL$6:AL$63,$V$6:$V$63,$S12)</f>
        <v>22313</v>
      </c>
      <c r="P12" s="293">
        <f>SUM(L12:O12)</f>
        <v>58510</v>
      </c>
      <c r="R12" s="361" t="str">
        <f>B12</f>
        <v>佐賀県</v>
      </c>
      <c r="S12" s="361" t="str">
        <f>J12</f>
        <v>関東</v>
      </c>
      <c r="U12" s="1124"/>
      <c r="V12" s="790" t="s">
        <v>193</v>
      </c>
      <c r="W12" s="802">
        <v>15</v>
      </c>
      <c r="X12" s="802">
        <v>4</v>
      </c>
      <c r="Y12" s="802">
        <v>6</v>
      </c>
      <c r="Z12" s="802">
        <v>18</v>
      </c>
      <c r="AA12" s="802">
        <v>6</v>
      </c>
      <c r="AB12" s="802">
        <v>12</v>
      </c>
      <c r="AC12" s="802">
        <v>44</v>
      </c>
      <c r="AD12" s="802">
        <v>29</v>
      </c>
      <c r="AE12" s="802">
        <v>34</v>
      </c>
      <c r="AF12" s="802">
        <v>113</v>
      </c>
      <c r="AG12" s="802">
        <v>151</v>
      </c>
      <c r="AH12" s="803">
        <v>70</v>
      </c>
      <c r="AI12" s="791">
        <f t="shared" si="0"/>
        <v>25</v>
      </c>
      <c r="AJ12" s="792">
        <f t="shared" si="1"/>
        <v>36</v>
      </c>
      <c r="AK12" s="792">
        <f t="shared" si="2"/>
        <v>107</v>
      </c>
      <c r="AL12" s="793">
        <f t="shared" si="3"/>
        <v>334</v>
      </c>
      <c r="AM12" s="794">
        <f t="shared" si="4"/>
        <v>502</v>
      </c>
    </row>
    <row r="13" spans="1:39" ht="16.5" customHeight="1" x14ac:dyDescent="0.3">
      <c r="B13" s="1127"/>
      <c r="C13" s="422" t="str">
        <f>C$7</f>
        <v>令和３年</v>
      </c>
      <c r="D13" s="296">
        <f>AVERAGEIFS(AI$64:AI$121,$V$64:$V$121,$R13)</f>
        <v>1092</v>
      </c>
      <c r="E13" s="297">
        <f>AVERAGEIFS(AJ$64:AJ$121,$V$64:$V$121,$R13)</f>
        <v>989</v>
      </c>
      <c r="F13" s="297">
        <f>AVERAGEIFS(AK$64:AK$121,$V$64:$V$121,$R13)</f>
        <v>1341</v>
      </c>
      <c r="G13" s="531">
        <f>AVERAGEIFS(AL$64:AL$121,$V$64:$V$121,$R13)</f>
        <v>1144</v>
      </c>
      <c r="H13" s="300">
        <f>SUM(D13:G13)</f>
        <v>4566</v>
      </c>
      <c r="I13" s="368"/>
      <c r="J13" s="1127"/>
      <c r="K13" s="422" t="str">
        <f>K$7</f>
        <v>令和３年</v>
      </c>
      <c r="L13" s="296">
        <f>AVERAGEIFS(AI$64:AI$121,$V$64:$V$121,$S13)</f>
        <v>6770</v>
      </c>
      <c r="M13" s="297">
        <f>AVERAGEIFS(AJ$64:AJ$121,$V$64:$V$121,$S13)</f>
        <v>9349</v>
      </c>
      <c r="N13" s="297">
        <f>AVERAGEIFS(AK$64:AK$121,$V$64:$V$121,$S13)</f>
        <v>9196</v>
      </c>
      <c r="O13" s="531">
        <f>AVERAGEIFS(AL$64:AL$121,$V$64:$V$121,$S13)</f>
        <v>15492</v>
      </c>
      <c r="P13" s="300">
        <f>SUM(L13:O13)</f>
        <v>40807</v>
      </c>
      <c r="R13" s="361" t="str">
        <f>B12</f>
        <v>佐賀県</v>
      </c>
      <c r="S13" s="361" t="str">
        <f>J12</f>
        <v>関東</v>
      </c>
      <c r="U13" s="1124"/>
      <c r="V13" s="790" t="s">
        <v>194</v>
      </c>
      <c r="W13" s="802">
        <v>86</v>
      </c>
      <c r="X13" s="802">
        <v>52</v>
      </c>
      <c r="Y13" s="802">
        <v>58</v>
      </c>
      <c r="Z13" s="802">
        <v>97</v>
      </c>
      <c r="AA13" s="802">
        <v>30</v>
      </c>
      <c r="AB13" s="802">
        <v>74</v>
      </c>
      <c r="AC13" s="802">
        <v>83</v>
      </c>
      <c r="AD13" s="802">
        <v>119</v>
      </c>
      <c r="AE13" s="802">
        <v>113</v>
      </c>
      <c r="AF13" s="802">
        <v>166</v>
      </c>
      <c r="AG13" s="802">
        <v>437</v>
      </c>
      <c r="AH13" s="803">
        <v>119</v>
      </c>
      <c r="AI13" s="791">
        <f t="shared" si="0"/>
        <v>196</v>
      </c>
      <c r="AJ13" s="792">
        <f t="shared" si="1"/>
        <v>201</v>
      </c>
      <c r="AK13" s="792">
        <f t="shared" si="2"/>
        <v>315</v>
      </c>
      <c r="AL13" s="793">
        <f t="shared" si="3"/>
        <v>722</v>
      </c>
      <c r="AM13" s="794">
        <f t="shared" si="4"/>
        <v>1434</v>
      </c>
    </row>
    <row r="14" spans="1:39" ht="16.5" customHeight="1" x14ac:dyDescent="0.3">
      <c r="B14" s="1128"/>
      <c r="C14" s="369" t="s">
        <v>601</v>
      </c>
      <c r="D14" s="304">
        <f>D12/D13-1</f>
        <v>0.16025641025641035</v>
      </c>
      <c r="E14" s="305">
        <f>E12/E13-1</f>
        <v>1.5854398382204247</v>
      </c>
      <c r="F14" s="305">
        <f>F12/F13-1</f>
        <v>0.57718120805369133</v>
      </c>
      <c r="G14" s="307">
        <f>G12/G13-1</f>
        <v>1.6075174825174825</v>
      </c>
      <c r="H14" s="308">
        <f>H12/H13-1</f>
        <v>0.95400788436268069</v>
      </c>
      <c r="I14" s="370"/>
      <c r="J14" s="1128"/>
      <c r="K14" s="369" t="s">
        <v>601</v>
      </c>
      <c r="L14" s="304">
        <f>L12/L13-1</f>
        <v>0.45716395864106341</v>
      </c>
      <c r="M14" s="305">
        <f>M12/M13-1</f>
        <v>9.3699860947694891E-2</v>
      </c>
      <c r="N14" s="305">
        <f>N12/N13-1</f>
        <v>0.75152240104393209</v>
      </c>
      <c r="O14" s="307">
        <f>O12/O13-1</f>
        <v>0.44029176349083388</v>
      </c>
      <c r="P14" s="308">
        <f>P12/P13-1</f>
        <v>0.43382262847060549</v>
      </c>
      <c r="U14" s="1124"/>
      <c r="V14" s="790" t="s">
        <v>195</v>
      </c>
      <c r="W14" s="802">
        <v>56</v>
      </c>
      <c r="X14" s="802">
        <v>21</v>
      </c>
      <c r="Y14" s="802">
        <v>34</v>
      </c>
      <c r="Z14" s="802">
        <v>19</v>
      </c>
      <c r="AA14" s="802">
        <v>20</v>
      </c>
      <c r="AB14" s="802">
        <v>40</v>
      </c>
      <c r="AC14" s="802">
        <v>55</v>
      </c>
      <c r="AD14" s="802">
        <v>66</v>
      </c>
      <c r="AE14" s="802">
        <v>60</v>
      </c>
      <c r="AF14" s="802">
        <v>99</v>
      </c>
      <c r="AG14" s="802">
        <v>350</v>
      </c>
      <c r="AH14" s="803">
        <v>73</v>
      </c>
      <c r="AI14" s="791">
        <f t="shared" si="0"/>
        <v>111</v>
      </c>
      <c r="AJ14" s="792">
        <f t="shared" si="1"/>
        <v>79</v>
      </c>
      <c r="AK14" s="792">
        <f t="shared" si="2"/>
        <v>181</v>
      </c>
      <c r="AL14" s="793">
        <f t="shared" si="3"/>
        <v>522</v>
      </c>
      <c r="AM14" s="794">
        <f t="shared" si="4"/>
        <v>893</v>
      </c>
    </row>
    <row r="15" spans="1:39" ht="16.5" customHeight="1" x14ac:dyDescent="0.3">
      <c r="B15" s="1126" t="s">
        <v>368</v>
      </c>
      <c r="C15" s="421" t="str">
        <f>C$6</f>
        <v>令和４年</v>
      </c>
      <c r="D15" s="289">
        <f>AVERAGEIFS(AI$6:AI$63,$V$6:$V$63,$R15)</f>
        <v>1674</v>
      </c>
      <c r="E15" s="290">
        <f>AVERAGEIFS(AJ$6:AJ$63,$V$6:$V$63,$R15)</f>
        <v>2209</v>
      </c>
      <c r="F15" s="290">
        <f>AVERAGEIFS(AK$6:AK$63,$V$6:$V$63,$R15)</f>
        <v>3970</v>
      </c>
      <c r="G15" s="530">
        <f>AVERAGEIFS(AL$6:AL$63,$V$6:$V$63,$R15)</f>
        <v>4250</v>
      </c>
      <c r="H15" s="293">
        <f>SUM(D15:G15)</f>
        <v>12103</v>
      </c>
      <c r="I15" s="368"/>
      <c r="J15" s="1126" t="s">
        <v>369</v>
      </c>
      <c r="K15" s="421" t="str">
        <f>K$6</f>
        <v>令和４年</v>
      </c>
      <c r="L15" s="289">
        <f>AVERAGEIFS(AI$6:AI$63,$V$6:$V$63,$S15)</f>
        <v>214</v>
      </c>
      <c r="M15" s="290">
        <f>AVERAGEIFS(AJ$6:AJ$63,$V$6:$V$63,$S15)</f>
        <v>365</v>
      </c>
      <c r="N15" s="290">
        <f>AVERAGEIFS(AK$6:AK$63,$V$6:$V$63,$S15)</f>
        <v>483</v>
      </c>
      <c r="O15" s="530">
        <f>AVERAGEIFS(AL$6:AL$63,$V$6:$V$63,$S15)</f>
        <v>1701</v>
      </c>
      <c r="P15" s="293">
        <f>SUM(L15:O15)</f>
        <v>2763</v>
      </c>
      <c r="R15" s="361" t="str">
        <f>B15</f>
        <v>長崎県</v>
      </c>
      <c r="S15" s="361" t="str">
        <f>J15</f>
        <v>北陸信越</v>
      </c>
      <c r="U15" s="1124"/>
      <c r="V15" s="790" t="s">
        <v>196</v>
      </c>
      <c r="W15" s="802">
        <v>37</v>
      </c>
      <c r="X15" s="802">
        <v>29</v>
      </c>
      <c r="Y15" s="802">
        <v>14</v>
      </c>
      <c r="Z15" s="802">
        <v>43</v>
      </c>
      <c r="AA15" s="802">
        <v>21</v>
      </c>
      <c r="AB15" s="802">
        <v>37</v>
      </c>
      <c r="AC15" s="802">
        <v>57</v>
      </c>
      <c r="AD15" s="802">
        <v>67</v>
      </c>
      <c r="AE15" s="802">
        <v>49</v>
      </c>
      <c r="AF15" s="802">
        <v>72</v>
      </c>
      <c r="AG15" s="802">
        <v>102</v>
      </c>
      <c r="AH15" s="803">
        <v>52</v>
      </c>
      <c r="AI15" s="791">
        <f t="shared" si="0"/>
        <v>80</v>
      </c>
      <c r="AJ15" s="792">
        <f t="shared" si="1"/>
        <v>101</v>
      </c>
      <c r="AK15" s="792">
        <f t="shared" si="2"/>
        <v>173</v>
      </c>
      <c r="AL15" s="793">
        <f t="shared" si="3"/>
        <v>226</v>
      </c>
      <c r="AM15" s="794">
        <f t="shared" si="4"/>
        <v>580</v>
      </c>
    </row>
    <row r="16" spans="1:39" ht="16.5" customHeight="1" x14ac:dyDescent="0.3">
      <c r="B16" s="1127"/>
      <c r="C16" s="422" t="str">
        <f>C$7</f>
        <v>令和３年</v>
      </c>
      <c r="D16" s="296">
        <f>AVERAGEIFS(AI$64:AI$121,$V$64:$V$121,$R16)</f>
        <v>1041</v>
      </c>
      <c r="E16" s="297">
        <f>AVERAGEIFS(AJ$64:AJ$121,$V$64:$V$121,$R16)</f>
        <v>844</v>
      </c>
      <c r="F16" s="297">
        <f>AVERAGEIFS(AK$64:AK$121,$V$64:$V$121,$R16)</f>
        <v>1217</v>
      </c>
      <c r="G16" s="531">
        <f>AVERAGEIFS(AL$64:AL$121,$V$64:$V$121,$R16)</f>
        <v>1995</v>
      </c>
      <c r="H16" s="300">
        <f>SUM(D16:G16)</f>
        <v>5097</v>
      </c>
      <c r="I16" s="368"/>
      <c r="J16" s="1127"/>
      <c r="K16" s="422" t="str">
        <f>K$7</f>
        <v>令和３年</v>
      </c>
      <c r="L16" s="296">
        <f>AVERAGEIFS(AI$64:AI$121,$V$64:$V$121,$S16)</f>
        <v>204</v>
      </c>
      <c r="M16" s="297">
        <f>AVERAGEIFS(AJ$64:AJ$121,$V$64:$V$121,$S16)</f>
        <v>292</v>
      </c>
      <c r="N16" s="297">
        <f>AVERAGEIFS(AK$64:AK$121,$V$64:$V$121,$S16)</f>
        <v>273</v>
      </c>
      <c r="O16" s="531">
        <f>AVERAGEIFS(AL$64:AL$121,$V$64:$V$121,$S16)</f>
        <v>536</v>
      </c>
      <c r="P16" s="300">
        <f>SUM(L16:O16)</f>
        <v>1305</v>
      </c>
      <c r="R16" s="361" t="str">
        <f>B15</f>
        <v>長崎県</v>
      </c>
      <c r="S16" s="361" t="str">
        <f>J15</f>
        <v>北陸信越</v>
      </c>
      <c r="U16" s="1124"/>
      <c r="V16" s="790" t="s">
        <v>197</v>
      </c>
      <c r="W16" s="802">
        <v>311</v>
      </c>
      <c r="X16" s="802">
        <v>242</v>
      </c>
      <c r="Y16" s="802">
        <v>286</v>
      </c>
      <c r="Z16" s="802">
        <v>309</v>
      </c>
      <c r="AA16" s="802">
        <v>222</v>
      </c>
      <c r="AB16" s="802">
        <v>341</v>
      </c>
      <c r="AC16" s="802">
        <v>440</v>
      </c>
      <c r="AD16" s="802">
        <v>560</v>
      </c>
      <c r="AE16" s="802">
        <v>493</v>
      </c>
      <c r="AF16" s="802">
        <v>709</v>
      </c>
      <c r="AG16" s="802">
        <v>709</v>
      </c>
      <c r="AH16" s="803">
        <v>880</v>
      </c>
      <c r="AI16" s="791">
        <f t="shared" si="0"/>
        <v>839</v>
      </c>
      <c r="AJ16" s="792">
        <f t="shared" si="1"/>
        <v>872</v>
      </c>
      <c r="AK16" s="792">
        <f t="shared" si="2"/>
        <v>1493</v>
      </c>
      <c r="AL16" s="793">
        <f t="shared" si="3"/>
        <v>2298</v>
      </c>
      <c r="AM16" s="794">
        <f t="shared" si="4"/>
        <v>5502</v>
      </c>
    </row>
    <row r="17" spans="2:39" ht="16.5" customHeight="1" x14ac:dyDescent="0.3">
      <c r="B17" s="1128"/>
      <c r="C17" s="369" t="s">
        <v>601</v>
      </c>
      <c r="D17" s="304">
        <f>D15/D16-1</f>
        <v>0.60806916426512969</v>
      </c>
      <c r="E17" s="305">
        <f>E15/E16-1</f>
        <v>1.6172985781990521</v>
      </c>
      <c r="F17" s="305">
        <f>F15/F16-1</f>
        <v>2.2621199671322927</v>
      </c>
      <c r="G17" s="307">
        <f>G15/G16-1</f>
        <v>1.1303258145363411</v>
      </c>
      <c r="H17" s="308">
        <f>H15/H16-1</f>
        <v>1.3745340396311554</v>
      </c>
      <c r="I17" s="370"/>
      <c r="J17" s="1128"/>
      <c r="K17" s="369" t="s">
        <v>601</v>
      </c>
      <c r="L17" s="304">
        <f>L15/L16-1</f>
        <v>4.9019607843137303E-2</v>
      </c>
      <c r="M17" s="305">
        <f>M15/M16-1</f>
        <v>0.25</v>
      </c>
      <c r="N17" s="305">
        <f>N15/N16-1</f>
        <v>0.76923076923076916</v>
      </c>
      <c r="O17" s="307">
        <f>O15/O16-1</f>
        <v>2.1735074626865671</v>
      </c>
      <c r="P17" s="308">
        <f>P15/P16-1</f>
        <v>1.1172413793103448</v>
      </c>
      <c r="U17" s="1124"/>
      <c r="V17" s="790" t="s">
        <v>198</v>
      </c>
      <c r="W17" s="802">
        <v>439</v>
      </c>
      <c r="X17" s="802">
        <v>267</v>
      </c>
      <c r="Y17" s="802">
        <v>294</v>
      </c>
      <c r="Z17" s="802">
        <v>373</v>
      </c>
      <c r="AA17" s="802">
        <v>235</v>
      </c>
      <c r="AB17" s="802">
        <v>406</v>
      </c>
      <c r="AC17" s="802">
        <v>599</v>
      </c>
      <c r="AD17" s="802">
        <v>706</v>
      </c>
      <c r="AE17" s="802">
        <v>428</v>
      </c>
      <c r="AF17" s="802">
        <v>763</v>
      </c>
      <c r="AG17" s="802">
        <v>766</v>
      </c>
      <c r="AH17" s="803">
        <v>573</v>
      </c>
      <c r="AI17" s="791">
        <f t="shared" si="0"/>
        <v>1000</v>
      </c>
      <c r="AJ17" s="792">
        <f t="shared" si="1"/>
        <v>1014</v>
      </c>
      <c r="AK17" s="792">
        <f t="shared" si="2"/>
        <v>1733</v>
      </c>
      <c r="AL17" s="793">
        <f t="shared" si="3"/>
        <v>2102</v>
      </c>
      <c r="AM17" s="794">
        <f t="shared" si="4"/>
        <v>5849</v>
      </c>
    </row>
    <row r="18" spans="2:39" ht="16.5" customHeight="1" x14ac:dyDescent="0.3">
      <c r="B18" s="1129" t="s">
        <v>370</v>
      </c>
      <c r="C18" s="421" t="str">
        <f>C$6</f>
        <v>令和４年</v>
      </c>
      <c r="D18" s="289">
        <f>AVERAGEIFS(AI$6:AI$63,$V$6:$V$63,$R18)</f>
        <v>1655</v>
      </c>
      <c r="E18" s="290">
        <f>AVERAGEIFS(AJ$6:AJ$63,$V$6:$V$63,$R18)</f>
        <v>3153</v>
      </c>
      <c r="F18" s="290">
        <f>AVERAGEIFS(AK$6:AK$63,$V$6:$V$63,$R18)</f>
        <v>3525</v>
      </c>
      <c r="G18" s="530">
        <f>AVERAGEIFS(AL$6:AL$63,$V$6:$V$63,$R18)</f>
        <v>3783</v>
      </c>
      <c r="H18" s="293">
        <f>SUM(D18:G18)</f>
        <v>12116</v>
      </c>
      <c r="I18" s="368"/>
      <c r="J18" s="1129" t="s">
        <v>371</v>
      </c>
      <c r="K18" s="421" t="str">
        <f>K$6</f>
        <v>令和４年</v>
      </c>
      <c r="L18" s="289">
        <f>AVERAGEIFS(AI$6:AI$63,$V$6:$V$63,$S18)</f>
        <v>1672</v>
      </c>
      <c r="M18" s="290">
        <f>AVERAGEIFS(AJ$6:AJ$63,$V$6:$V$63,$S18)</f>
        <v>2334</v>
      </c>
      <c r="N18" s="290">
        <f>AVERAGEIFS(AK$6:AK$63,$V$6:$V$63,$S18)</f>
        <v>3259</v>
      </c>
      <c r="O18" s="530">
        <f>AVERAGEIFS(AL$6:AL$63,$V$6:$V$63,$S18)</f>
        <v>7364</v>
      </c>
      <c r="P18" s="293">
        <f>SUM(L18:O18)</f>
        <v>14629</v>
      </c>
      <c r="R18" s="361" t="str">
        <f>B18</f>
        <v>大分県</v>
      </c>
      <c r="S18" s="361" t="str">
        <f>J18</f>
        <v>中部</v>
      </c>
      <c r="U18" s="1124"/>
      <c r="V18" s="790" t="s">
        <v>199</v>
      </c>
      <c r="W18" s="802">
        <v>2146</v>
      </c>
      <c r="X18" s="802">
        <v>1451</v>
      </c>
      <c r="Y18" s="802">
        <v>1631</v>
      </c>
      <c r="Z18" s="802">
        <v>2434</v>
      </c>
      <c r="AA18" s="802">
        <v>1322</v>
      </c>
      <c r="AB18" s="802">
        <v>2072</v>
      </c>
      <c r="AC18" s="802">
        <v>2694</v>
      </c>
      <c r="AD18" s="802">
        <v>3336</v>
      </c>
      <c r="AE18" s="802">
        <v>2076</v>
      </c>
      <c r="AF18" s="802">
        <v>3838</v>
      </c>
      <c r="AG18" s="802">
        <v>3758</v>
      </c>
      <c r="AH18" s="803">
        <v>2989</v>
      </c>
      <c r="AI18" s="791">
        <f t="shared" si="0"/>
        <v>5228</v>
      </c>
      <c r="AJ18" s="792">
        <f t="shared" si="1"/>
        <v>5828</v>
      </c>
      <c r="AK18" s="792">
        <f t="shared" si="2"/>
        <v>8106</v>
      </c>
      <c r="AL18" s="793">
        <f t="shared" si="3"/>
        <v>10585</v>
      </c>
      <c r="AM18" s="794">
        <f t="shared" si="4"/>
        <v>29747</v>
      </c>
    </row>
    <row r="19" spans="2:39" ht="16.5" customHeight="1" x14ac:dyDescent="0.3">
      <c r="B19" s="1130"/>
      <c r="C19" s="422" t="str">
        <f>C$7</f>
        <v>令和３年</v>
      </c>
      <c r="D19" s="296">
        <f>AVERAGEIFS(AI$64:AI$121,$V$64:$V$121,$R19)</f>
        <v>1440</v>
      </c>
      <c r="E19" s="297">
        <f>AVERAGEIFS(AJ$64:AJ$121,$V$64:$V$121,$R19)</f>
        <v>1268</v>
      </c>
      <c r="F19" s="297">
        <f>AVERAGEIFS(AK$64:AK$121,$V$64:$V$121,$R19)</f>
        <v>1509</v>
      </c>
      <c r="G19" s="531">
        <f>AVERAGEIFS(AL$64:AL$121,$V$64:$V$121,$R19)</f>
        <v>1885</v>
      </c>
      <c r="H19" s="300">
        <f>SUM(D19:G19)</f>
        <v>6102</v>
      </c>
      <c r="I19" s="368"/>
      <c r="J19" s="1130"/>
      <c r="K19" s="422" t="str">
        <f>K$7</f>
        <v>令和３年</v>
      </c>
      <c r="L19" s="296">
        <f>AVERAGEIFS(AI$64:AI$121,$V$64:$V$121,$S19)</f>
        <v>1354</v>
      </c>
      <c r="M19" s="297">
        <f>AVERAGEIFS(AJ$64:AJ$121,$V$64:$V$121,$S19)</f>
        <v>1568</v>
      </c>
      <c r="N19" s="297">
        <f>AVERAGEIFS(AK$64:AK$121,$V$64:$V$121,$S19)</f>
        <v>1892</v>
      </c>
      <c r="O19" s="531">
        <f>AVERAGEIFS(AL$64:AL$121,$V$64:$V$121,$S19)</f>
        <v>4535</v>
      </c>
      <c r="P19" s="300">
        <f>SUM(L19:O19)</f>
        <v>9349</v>
      </c>
      <c r="R19" s="361" t="str">
        <f>B18</f>
        <v>大分県</v>
      </c>
      <c r="S19" s="361" t="str">
        <f>J18</f>
        <v>中部</v>
      </c>
      <c r="U19" s="1124"/>
      <c r="V19" s="790" t="s">
        <v>200</v>
      </c>
      <c r="W19" s="802">
        <v>1163</v>
      </c>
      <c r="X19" s="802">
        <v>593</v>
      </c>
      <c r="Y19" s="802">
        <v>604</v>
      </c>
      <c r="Z19" s="802">
        <v>787</v>
      </c>
      <c r="AA19" s="802">
        <v>424</v>
      </c>
      <c r="AB19" s="802">
        <v>839</v>
      </c>
      <c r="AC19" s="802">
        <v>1026</v>
      </c>
      <c r="AD19" s="802">
        <v>1723</v>
      </c>
      <c r="AE19" s="802">
        <v>1276</v>
      </c>
      <c r="AF19" s="802">
        <v>1437</v>
      </c>
      <c r="AG19" s="802">
        <v>2522</v>
      </c>
      <c r="AH19" s="803">
        <v>1750</v>
      </c>
      <c r="AI19" s="791">
        <f t="shared" si="0"/>
        <v>2360</v>
      </c>
      <c r="AJ19" s="792">
        <f t="shared" si="1"/>
        <v>2050</v>
      </c>
      <c r="AK19" s="792">
        <f t="shared" si="2"/>
        <v>4025</v>
      </c>
      <c r="AL19" s="793">
        <f t="shared" si="3"/>
        <v>5709</v>
      </c>
      <c r="AM19" s="794">
        <f t="shared" si="4"/>
        <v>14144</v>
      </c>
    </row>
    <row r="20" spans="2:39" ht="16.5" customHeight="1" x14ac:dyDescent="0.3">
      <c r="B20" s="1131"/>
      <c r="C20" s="369" t="s">
        <v>601</v>
      </c>
      <c r="D20" s="304">
        <f>D18/D19-1</f>
        <v>0.14930555555555558</v>
      </c>
      <c r="E20" s="305">
        <f>E18/E19-1</f>
        <v>1.4865930599369084</v>
      </c>
      <c r="F20" s="305">
        <f>F18/F19-1</f>
        <v>1.3359840954274356</v>
      </c>
      <c r="G20" s="307">
        <f>G18/G19-1</f>
        <v>1.0068965517241377</v>
      </c>
      <c r="H20" s="308">
        <f>H18/H19-1</f>
        <v>0.98557849885283511</v>
      </c>
      <c r="I20" s="370"/>
      <c r="J20" s="1131"/>
      <c r="K20" s="369" t="s">
        <v>601</v>
      </c>
      <c r="L20" s="304">
        <f>L18/L19-1</f>
        <v>0.23485967503692762</v>
      </c>
      <c r="M20" s="305">
        <f>M18/M19-1</f>
        <v>0.48852040816326525</v>
      </c>
      <c r="N20" s="305">
        <f>N18/N19-1</f>
        <v>0.72251585623678638</v>
      </c>
      <c r="O20" s="307">
        <f>O18/O19-1</f>
        <v>0.62381477398015428</v>
      </c>
      <c r="P20" s="308">
        <f>P18/P19-1</f>
        <v>0.56476628516418859</v>
      </c>
      <c r="U20" s="1124"/>
      <c r="V20" s="790" t="s">
        <v>201</v>
      </c>
      <c r="W20" s="802">
        <v>29</v>
      </c>
      <c r="X20" s="802">
        <v>1</v>
      </c>
      <c r="Y20" s="802">
        <v>16</v>
      </c>
      <c r="Z20" s="802">
        <v>38</v>
      </c>
      <c r="AA20" s="802">
        <v>17</v>
      </c>
      <c r="AB20" s="802">
        <v>17</v>
      </c>
      <c r="AC20" s="802">
        <v>35</v>
      </c>
      <c r="AD20" s="802">
        <v>32</v>
      </c>
      <c r="AE20" s="802">
        <v>28</v>
      </c>
      <c r="AF20" s="802">
        <v>56</v>
      </c>
      <c r="AG20" s="802">
        <v>75</v>
      </c>
      <c r="AH20" s="803">
        <v>187</v>
      </c>
      <c r="AI20" s="791">
        <f t="shared" si="0"/>
        <v>46</v>
      </c>
      <c r="AJ20" s="792">
        <f t="shared" si="1"/>
        <v>72</v>
      </c>
      <c r="AK20" s="792">
        <f t="shared" si="2"/>
        <v>95</v>
      </c>
      <c r="AL20" s="793">
        <f t="shared" si="3"/>
        <v>318</v>
      </c>
      <c r="AM20" s="794">
        <f t="shared" si="4"/>
        <v>531</v>
      </c>
    </row>
    <row r="21" spans="2:39" ht="16.5" customHeight="1" x14ac:dyDescent="0.3">
      <c r="B21" s="1126" t="s">
        <v>372</v>
      </c>
      <c r="C21" s="421" t="str">
        <f>C$6</f>
        <v>令和４年</v>
      </c>
      <c r="D21" s="289">
        <f>AVERAGEIFS(AI$6:AI$63,$V$6:$V$63,$R21)</f>
        <v>1955</v>
      </c>
      <c r="E21" s="290">
        <f>AVERAGEIFS(AJ$6:AJ$63,$V$6:$V$63,$R21)</f>
        <v>3798</v>
      </c>
      <c r="F21" s="290">
        <f>AVERAGEIFS(AK$6:AK$63,$V$6:$V$63,$R21)</f>
        <v>3242</v>
      </c>
      <c r="G21" s="530">
        <f>AVERAGEIFS(AL$6:AL$63,$V$6:$V$63,$R21)</f>
        <v>4649</v>
      </c>
      <c r="H21" s="293">
        <f>SUM(D21:G21)</f>
        <v>13644</v>
      </c>
      <c r="I21" s="368"/>
      <c r="J21" s="1126" t="s">
        <v>373</v>
      </c>
      <c r="K21" s="421" t="str">
        <f>K$6</f>
        <v>令和４年</v>
      </c>
      <c r="L21" s="289">
        <f>AVERAGEIFS(AI$6:AI$63,$V$6:$V$63,$S21)</f>
        <v>4271</v>
      </c>
      <c r="M21" s="290">
        <f>AVERAGEIFS(AJ$6:AJ$63,$V$6:$V$63,$S21)</f>
        <v>5437</v>
      </c>
      <c r="N21" s="290">
        <f>AVERAGEIFS(AK$6:AK$63,$V$6:$V$63,$S21)</f>
        <v>7108</v>
      </c>
      <c r="O21" s="530">
        <f>AVERAGEIFS(AL$6:AL$63,$V$6:$V$63,$S21)</f>
        <v>12528</v>
      </c>
      <c r="P21" s="293">
        <f>SUM(L21:O21)</f>
        <v>29344</v>
      </c>
      <c r="R21" s="361" t="str">
        <f>B21</f>
        <v>宮崎県</v>
      </c>
      <c r="S21" s="361" t="str">
        <f>J21</f>
        <v>近畿</v>
      </c>
      <c r="U21" s="1124"/>
      <c r="V21" s="790" t="s">
        <v>202</v>
      </c>
      <c r="W21" s="802">
        <v>4</v>
      </c>
      <c r="X21" s="802">
        <v>3</v>
      </c>
      <c r="Y21" s="802">
        <v>17</v>
      </c>
      <c r="Z21" s="802">
        <v>15</v>
      </c>
      <c r="AA21" s="802">
        <v>1</v>
      </c>
      <c r="AB21" s="802">
        <v>21</v>
      </c>
      <c r="AC21" s="802">
        <v>36</v>
      </c>
      <c r="AD21" s="802">
        <v>19</v>
      </c>
      <c r="AE21" s="802">
        <v>37</v>
      </c>
      <c r="AF21" s="802">
        <v>41</v>
      </c>
      <c r="AG21" s="802">
        <v>77</v>
      </c>
      <c r="AH21" s="803">
        <v>37</v>
      </c>
      <c r="AI21" s="791">
        <f t="shared" si="0"/>
        <v>24</v>
      </c>
      <c r="AJ21" s="792">
        <f t="shared" si="1"/>
        <v>37</v>
      </c>
      <c r="AK21" s="792">
        <f t="shared" si="2"/>
        <v>92</v>
      </c>
      <c r="AL21" s="793">
        <f t="shared" si="3"/>
        <v>155</v>
      </c>
      <c r="AM21" s="794">
        <f t="shared" si="4"/>
        <v>308</v>
      </c>
    </row>
    <row r="22" spans="2:39" ht="16.5" customHeight="1" x14ac:dyDescent="0.3">
      <c r="B22" s="1127"/>
      <c r="C22" s="422" t="str">
        <f>C$7</f>
        <v>令和３年</v>
      </c>
      <c r="D22" s="296">
        <f>AVERAGEIFS(AI$64:AI$121,$V$64:$V$121,$R22)</f>
        <v>1378</v>
      </c>
      <c r="E22" s="297">
        <f>AVERAGEIFS(AJ$64:AJ$121,$V$64:$V$121,$R22)</f>
        <v>1116</v>
      </c>
      <c r="F22" s="297">
        <f>AVERAGEIFS(AK$64:AK$121,$V$64:$V$121,$R22)</f>
        <v>1323</v>
      </c>
      <c r="G22" s="531">
        <f>AVERAGEIFS(AL$64:AL$121,$V$64:$V$121,$R22)</f>
        <v>2721</v>
      </c>
      <c r="H22" s="300">
        <f>SUM(D22:G22)</f>
        <v>6538</v>
      </c>
      <c r="I22" s="368"/>
      <c r="J22" s="1127"/>
      <c r="K22" s="422" t="str">
        <f>K$7</f>
        <v>令和３年</v>
      </c>
      <c r="L22" s="296">
        <f>AVERAGEIFS(AI$64:AI$121,$V$64:$V$121,$S22)</f>
        <v>3766</v>
      </c>
      <c r="M22" s="297">
        <f>AVERAGEIFS(AJ$64:AJ$121,$V$64:$V$121,$S22)</f>
        <v>3867</v>
      </c>
      <c r="N22" s="297">
        <f>AVERAGEIFS(AK$64:AK$121,$V$64:$V$121,$S22)</f>
        <v>4983</v>
      </c>
      <c r="O22" s="531">
        <f>AVERAGEIFS(AL$64:AL$121,$V$64:$V$121,$S22)</f>
        <v>9377</v>
      </c>
      <c r="P22" s="300">
        <f>SUM(L22:O22)</f>
        <v>21993</v>
      </c>
      <c r="R22" s="361" t="str">
        <f>B21</f>
        <v>宮崎県</v>
      </c>
      <c r="S22" s="361" t="str">
        <f>J21</f>
        <v>近畿</v>
      </c>
      <c r="U22" s="1124"/>
      <c r="V22" s="790" t="s">
        <v>203</v>
      </c>
      <c r="W22" s="802">
        <v>26</v>
      </c>
      <c r="X22" s="802">
        <v>23</v>
      </c>
      <c r="Y22" s="802">
        <v>13</v>
      </c>
      <c r="Z22" s="802">
        <v>42</v>
      </c>
      <c r="AA22" s="802">
        <v>11</v>
      </c>
      <c r="AB22" s="802">
        <v>37</v>
      </c>
      <c r="AC22" s="802">
        <v>47</v>
      </c>
      <c r="AD22" s="802">
        <v>33</v>
      </c>
      <c r="AE22" s="802">
        <v>43</v>
      </c>
      <c r="AF22" s="802">
        <v>89</v>
      </c>
      <c r="AG22" s="802">
        <v>271</v>
      </c>
      <c r="AH22" s="803">
        <v>619</v>
      </c>
      <c r="AI22" s="791">
        <f t="shared" si="0"/>
        <v>62</v>
      </c>
      <c r="AJ22" s="792">
        <f t="shared" si="1"/>
        <v>90</v>
      </c>
      <c r="AK22" s="792">
        <f t="shared" si="2"/>
        <v>123</v>
      </c>
      <c r="AL22" s="793">
        <f t="shared" si="3"/>
        <v>979</v>
      </c>
      <c r="AM22" s="794">
        <f t="shared" si="4"/>
        <v>1254</v>
      </c>
    </row>
    <row r="23" spans="2:39" ht="16.5" customHeight="1" x14ac:dyDescent="0.3">
      <c r="B23" s="1128"/>
      <c r="C23" s="369" t="s">
        <v>601</v>
      </c>
      <c r="D23" s="304">
        <f>D21/D22-1</f>
        <v>0.41872278664731488</v>
      </c>
      <c r="E23" s="305">
        <f>E21/E22-1</f>
        <v>2.403225806451613</v>
      </c>
      <c r="F23" s="305">
        <f>F21/F22-1</f>
        <v>1.4504913076341648</v>
      </c>
      <c r="G23" s="307">
        <f>G21/G22-1</f>
        <v>0.70856302829841966</v>
      </c>
      <c r="H23" s="308">
        <f>H21/H22-1</f>
        <v>1.086876720709697</v>
      </c>
      <c r="I23" s="370"/>
      <c r="J23" s="1128"/>
      <c r="K23" s="369" t="s">
        <v>601</v>
      </c>
      <c r="L23" s="304">
        <f>L21/L22-1</f>
        <v>0.13409453000531069</v>
      </c>
      <c r="M23" s="305">
        <f>M21/M22-1</f>
        <v>0.40599948280320652</v>
      </c>
      <c r="N23" s="305">
        <f>N21/N22-1</f>
        <v>0.42644992976118812</v>
      </c>
      <c r="O23" s="307">
        <f>O21/O22-1</f>
        <v>0.33603497920443637</v>
      </c>
      <c r="P23" s="308">
        <f>P21/P22-1</f>
        <v>0.33424271359068802</v>
      </c>
      <c r="U23" s="1124"/>
      <c r="V23" s="790" t="s">
        <v>204</v>
      </c>
      <c r="W23" s="802">
        <v>7</v>
      </c>
      <c r="X23" s="802">
        <v>3</v>
      </c>
      <c r="Y23" s="802">
        <v>7</v>
      </c>
      <c r="Z23" s="802">
        <v>25</v>
      </c>
      <c r="AA23" s="802">
        <v>4</v>
      </c>
      <c r="AB23" s="802">
        <v>12</v>
      </c>
      <c r="AC23" s="802">
        <v>51</v>
      </c>
      <c r="AD23" s="802">
        <v>32</v>
      </c>
      <c r="AE23" s="802">
        <v>8</v>
      </c>
      <c r="AF23" s="802">
        <v>52</v>
      </c>
      <c r="AG23" s="802">
        <v>61</v>
      </c>
      <c r="AH23" s="803">
        <v>17</v>
      </c>
      <c r="AI23" s="791">
        <f t="shared" si="0"/>
        <v>17</v>
      </c>
      <c r="AJ23" s="792">
        <f t="shared" si="1"/>
        <v>41</v>
      </c>
      <c r="AK23" s="792">
        <f t="shared" si="2"/>
        <v>91</v>
      </c>
      <c r="AL23" s="793">
        <f t="shared" si="3"/>
        <v>130</v>
      </c>
      <c r="AM23" s="794">
        <f t="shared" si="4"/>
        <v>279</v>
      </c>
    </row>
    <row r="24" spans="2:39" ht="16.5" customHeight="1" x14ac:dyDescent="0.3">
      <c r="B24" s="1126" t="s">
        <v>374</v>
      </c>
      <c r="C24" s="421" t="str">
        <f>C$6</f>
        <v>令和４年</v>
      </c>
      <c r="D24" s="289">
        <f>AVERAGEIFS(AI$6:AI$63,$V$6:$V$63,$R24)</f>
        <v>2636</v>
      </c>
      <c r="E24" s="290">
        <f>AVERAGEIFS(AJ$6:AJ$63,$V$6:$V$63,$R24)</f>
        <v>3606</v>
      </c>
      <c r="F24" s="290">
        <f>AVERAGEIFS(AK$6:AK$63,$V$6:$V$63,$R24)</f>
        <v>6771</v>
      </c>
      <c r="G24" s="530">
        <f>AVERAGEIFS(AL$6:AL$63,$V$6:$V$63,$R24)</f>
        <v>9109</v>
      </c>
      <c r="H24" s="293">
        <f>SUM(D24:G24)</f>
        <v>22122</v>
      </c>
      <c r="I24" s="368"/>
      <c r="J24" s="1126" t="s">
        <v>245</v>
      </c>
      <c r="K24" s="421" t="str">
        <f>K$6</f>
        <v>令和４年</v>
      </c>
      <c r="L24" s="289">
        <f>AVERAGEIFS(AI$6:AI$63,$V$6:$V$63,$S24)</f>
        <v>2223</v>
      </c>
      <c r="M24" s="290">
        <f>AVERAGEIFS(AJ$6:AJ$63,$V$6:$V$63,$S24)</f>
        <v>3761</v>
      </c>
      <c r="N24" s="290">
        <f>AVERAGEIFS(AK$6:AK$63,$V$6:$V$63,$S24)</f>
        <v>3150</v>
      </c>
      <c r="O24" s="530">
        <f>AVERAGEIFS(AL$6:AL$63,$V$6:$V$63,$S24)</f>
        <v>5744</v>
      </c>
      <c r="P24" s="293">
        <f>SUM(L24:O24)</f>
        <v>14878</v>
      </c>
      <c r="R24" s="361" t="str">
        <f>B24</f>
        <v>鹿児島県</v>
      </c>
      <c r="S24" s="361" t="str">
        <f>J24</f>
        <v>中国</v>
      </c>
      <c r="U24" s="1124"/>
      <c r="V24" s="790" t="s">
        <v>205</v>
      </c>
      <c r="W24" s="802">
        <v>23</v>
      </c>
      <c r="X24" s="802">
        <v>12</v>
      </c>
      <c r="Y24" s="802">
        <v>16</v>
      </c>
      <c r="Z24" s="802">
        <v>26</v>
      </c>
      <c r="AA24" s="802">
        <v>19</v>
      </c>
      <c r="AB24" s="802">
        <v>35</v>
      </c>
      <c r="AC24" s="802">
        <v>37</v>
      </c>
      <c r="AD24" s="802">
        <v>20</v>
      </c>
      <c r="AE24" s="802">
        <v>24</v>
      </c>
      <c r="AF24" s="802">
        <v>58</v>
      </c>
      <c r="AG24" s="802">
        <v>65</v>
      </c>
      <c r="AH24" s="803">
        <v>26</v>
      </c>
      <c r="AI24" s="791">
        <f t="shared" si="0"/>
        <v>51</v>
      </c>
      <c r="AJ24" s="792">
        <f t="shared" si="1"/>
        <v>80</v>
      </c>
      <c r="AK24" s="792">
        <f t="shared" si="2"/>
        <v>81</v>
      </c>
      <c r="AL24" s="793">
        <f t="shared" si="3"/>
        <v>149</v>
      </c>
      <c r="AM24" s="794">
        <f t="shared" si="4"/>
        <v>361</v>
      </c>
    </row>
    <row r="25" spans="2:39" ht="16.5" customHeight="1" x14ac:dyDescent="0.3">
      <c r="B25" s="1127"/>
      <c r="C25" s="422" t="str">
        <f>C$7</f>
        <v>令和３年</v>
      </c>
      <c r="D25" s="296">
        <f>AVERAGEIFS(AI$64:AI$121,$V$64:$V$121,$R25)</f>
        <v>1665</v>
      </c>
      <c r="E25" s="297">
        <f>AVERAGEIFS(AJ$64:AJ$121,$V$64:$V$121,$R25)</f>
        <v>2237</v>
      </c>
      <c r="F25" s="297">
        <f>AVERAGEIFS(AK$64:AK$121,$V$64:$V$121,$R25)</f>
        <v>2028</v>
      </c>
      <c r="G25" s="531">
        <f>AVERAGEIFS(AL$64:AL$121,$V$64:$V$121,$R25)</f>
        <v>4230</v>
      </c>
      <c r="H25" s="300">
        <f>SUM(D25:G25)</f>
        <v>10160</v>
      </c>
      <c r="I25" s="368"/>
      <c r="J25" s="1127"/>
      <c r="K25" s="422" t="str">
        <f>K$7</f>
        <v>令和３年</v>
      </c>
      <c r="L25" s="296">
        <f>AVERAGEIFS(AI$64:AI$121,$V$64:$V$121,$S25)</f>
        <v>1448</v>
      </c>
      <c r="M25" s="297">
        <f>AVERAGEIFS(AJ$64:AJ$121,$V$64:$V$121,$S25)</f>
        <v>2025</v>
      </c>
      <c r="N25" s="297">
        <f>AVERAGEIFS(AK$64:AK$121,$V$64:$V$121,$S25)</f>
        <v>1912</v>
      </c>
      <c r="O25" s="531">
        <f>AVERAGEIFS(AL$64:AL$121,$V$64:$V$121,$S25)</f>
        <v>4338</v>
      </c>
      <c r="P25" s="300">
        <f>SUM(L25:O25)</f>
        <v>9723</v>
      </c>
      <c r="R25" s="361" t="str">
        <f>B24</f>
        <v>鹿児島県</v>
      </c>
      <c r="S25" s="361" t="str">
        <f>J24</f>
        <v>中国</v>
      </c>
      <c r="U25" s="1124"/>
      <c r="V25" s="790" t="s">
        <v>206</v>
      </c>
      <c r="W25" s="802">
        <v>49</v>
      </c>
      <c r="X25" s="802">
        <v>23</v>
      </c>
      <c r="Y25" s="802">
        <v>10</v>
      </c>
      <c r="Z25" s="802">
        <v>74</v>
      </c>
      <c r="AA25" s="802">
        <v>20</v>
      </c>
      <c r="AB25" s="802">
        <v>72</v>
      </c>
      <c r="AC25" s="802">
        <v>51</v>
      </c>
      <c r="AD25" s="802">
        <v>41</v>
      </c>
      <c r="AE25" s="802">
        <v>81</v>
      </c>
      <c r="AF25" s="802">
        <v>69</v>
      </c>
      <c r="AG25" s="802">
        <v>122</v>
      </c>
      <c r="AH25" s="803">
        <v>58</v>
      </c>
      <c r="AI25" s="791">
        <f t="shared" si="0"/>
        <v>82</v>
      </c>
      <c r="AJ25" s="792">
        <f t="shared" si="1"/>
        <v>166</v>
      </c>
      <c r="AK25" s="792">
        <f t="shared" si="2"/>
        <v>173</v>
      </c>
      <c r="AL25" s="793">
        <f t="shared" si="3"/>
        <v>249</v>
      </c>
      <c r="AM25" s="794">
        <f t="shared" si="4"/>
        <v>670</v>
      </c>
    </row>
    <row r="26" spans="2:39" ht="16.5" customHeight="1" x14ac:dyDescent="0.3">
      <c r="B26" s="1128"/>
      <c r="C26" s="369" t="s">
        <v>601</v>
      </c>
      <c r="D26" s="304">
        <f>D24/D25-1</f>
        <v>0.58318318318318307</v>
      </c>
      <c r="E26" s="305">
        <f>E24/E25-1</f>
        <v>0.61198033080017877</v>
      </c>
      <c r="F26" s="305">
        <f>F24/F25-1</f>
        <v>2.3387573964497039</v>
      </c>
      <c r="G26" s="307">
        <f>G24/G25-1</f>
        <v>1.1534278959810873</v>
      </c>
      <c r="H26" s="308">
        <f>H24/H25-1</f>
        <v>1.1773622047244094</v>
      </c>
      <c r="I26" s="370"/>
      <c r="J26" s="1128"/>
      <c r="K26" s="369" t="s">
        <v>601</v>
      </c>
      <c r="L26" s="304">
        <f>L24/L25-1</f>
        <v>0.53522099447513805</v>
      </c>
      <c r="M26" s="305">
        <f>M24/M25-1</f>
        <v>0.85728395061728402</v>
      </c>
      <c r="N26" s="305">
        <f>N24/N25-1</f>
        <v>0.64748953974895396</v>
      </c>
      <c r="O26" s="307">
        <f>O24/O25-1</f>
        <v>0.32411249423697552</v>
      </c>
      <c r="P26" s="308">
        <f>P24/P25-1</f>
        <v>0.53018615653604861</v>
      </c>
      <c r="U26" s="1124"/>
      <c r="V26" s="790" t="s">
        <v>207</v>
      </c>
      <c r="W26" s="802">
        <v>59</v>
      </c>
      <c r="X26" s="802">
        <v>35</v>
      </c>
      <c r="Y26" s="802">
        <v>55</v>
      </c>
      <c r="Z26" s="802">
        <v>57</v>
      </c>
      <c r="AA26" s="802">
        <v>56</v>
      </c>
      <c r="AB26" s="802">
        <v>84</v>
      </c>
      <c r="AC26" s="802">
        <v>117</v>
      </c>
      <c r="AD26" s="802">
        <v>160</v>
      </c>
      <c r="AE26" s="802">
        <v>74</v>
      </c>
      <c r="AF26" s="802">
        <v>155</v>
      </c>
      <c r="AG26" s="802">
        <v>119</v>
      </c>
      <c r="AH26" s="803">
        <v>108</v>
      </c>
      <c r="AI26" s="791">
        <f t="shared" si="0"/>
        <v>149</v>
      </c>
      <c r="AJ26" s="792">
        <f t="shared" si="1"/>
        <v>197</v>
      </c>
      <c r="AK26" s="792">
        <f t="shared" si="2"/>
        <v>351</v>
      </c>
      <c r="AL26" s="793">
        <f t="shared" si="3"/>
        <v>382</v>
      </c>
      <c r="AM26" s="794">
        <f t="shared" si="4"/>
        <v>1079</v>
      </c>
    </row>
    <row r="27" spans="2:39" ht="16.5" customHeight="1" x14ac:dyDescent="0.3">
      <c r="B27" s="1129" t="s">
        <v>375</v>
      </c>
      <c r="C27" s="421" t="str">
        <f>C$6</f>
        <v>令和４年</v>
      </c>
      <c r="D27" s="289">
        <f>AVERAGEIFS(AI$6:AI$63,$V$6:$V$63,$R27)</f>
        <v>5228</v>
      </c>
      <c r="E27" s="290">
        <f>AVERAGEIFS(AJ$6:AJ$63,$V$6:$V$63,$R27)</f>
        <v>5828</v>
      </c>
      <c r="F27" s="290">
        <f>AVERAGEIFS(AK$6:AK$63,$V$6:$V$63,$R27)</f>
        <v>8106</v>
      </c>
      <c r="G27" s="530">
        <f>AVERAGEIFS(AL$6:AL$63,$V$6:$V$63,$R27)</f>
        <v>10585</v>
      </c>
      <c r="H27" s="293">
        <f>SUM(D27:G27)</f>
        <v>29747</v>
      </c>
      <c r="I27" s="368"/>
      <c r="J27" s="1129" t="s">
        <v>376</v>
      </c>
      <c r="K27" s="421" t="str">
        <f>K$6</f>
        <v>令和４年</v>
      </c>
      <c r="L27" s="289">
        <f>AVERAGEIFS(AI$6:AI$63,$V$6:$V$63,$S27)</f>
        <v>422</v>
      </c>
      <c r="M27" s="290">
        <f>AVERAGEIFS(AJ$6:AJ$63,$V$6:$V$63,$S27)</f>
        <v>609</v>
      </c>
      <c r="N27" s="290">
        <f>AVERAGEIFS(AK$6:AK$63,$V$6:$V$63,$S27)</f>
        <v>892</v>
      </c>
      <c r="O27" s="530">
        <f>AVERAGEIFS(AL$6:AL$63,$V$6:$V$63,$S27)</f>
        <v>1091</v>
      </c>
      <c r="P27" s="293">
        <f>SUM(L27:O27)</f>
        <v>3014</v>
      </c>
      <c r="R27" s="361" t="str">
        <f>B27</f>
        <v>東京都</v>
      </c>
      <c r="S27" s="361" t="str">
        <f>J27</f>
        <v>四国</v>
      </c>
      <c r="U27" s="1124"/>
      <c r="V27" s="790" t="s">
        <v>208</v>
      </c>
      <c r="W27" s="802">
        <v>112</v>
      </c>
      <c r="X27" s="802">
        <v>118</v>
      </c>
      <c r="Y27" s="802">
        <v>114</v>
      </c>
      <c r="Z27" s="802">
        <v>103</v>
      </c>
      <c r="AA27" s="802">
        <v>85</v>
      </c>
      <c r="AB27" s="802">
        <v>136</v>
      </c>
      <c r="AC27" s="802">
        <v>187</v>
      </c>
      <c r="AD27" s="802">
        <v>223</v>
      </c>
      <c r="AE27" s="802">
        <v>115</v>
      </c>
      <c r="AF27" s="802">
        <v>260</v>
      </c>
      <c r="AG27" s="802">
        <v>277</v>
      </c>
      <c r="AH27" s="803">
        <v>592</v>
      </c>
      <c r="AI27" s="791">
        <f t="shared" si="0"/>
        <v>344</v>
      </c>
      <c r="AJ27" s="792">
        <f t="shared" si="1"/>
        <v>324</v>
      </c>
      <c r="AK27" s="792">
        <f t="shared" si="2"/>
        <v>525</v>
      </c>
      <c r="AL27" s="793">
        <f t="shared" si="3"/>
        <v>1129</v>
      </c>
      <c r="AM27" s="794">
        <f t="shared" si="4"/>
        <v>2322</v>
      </c>
    </row>
    <row r="28" spans="2:39" ht="16.5" customHeight="1" x14ac:dyDescent="0.3">
      <c r="B28" s="1130"/>
      <c r="C28" s="422" t="str">
        <f>C$7</f>
        <v>令和３年</v>
      </c>
      <c r="D28" s="296">
        <f>AVERAGEIFS(AI$64:AI$121,$V$64:$V$121,$R28)</f>
        <v>3479</v>
      </c>
      <c r="E28" s="297">
        <f>AVERAGEIFS(AJ$64:AJ$121,$V$64:$V$121,$R28)</f>
        <v>5232</v>
      </c>
      <c r="F28" s="297">
        <f>AVERAGEIFS(AK$64:AK$121,$V$64:$V$121,$R28)</f>
        <v>5252</v>
      </c>
      <c r="G28" s="531">
        <f>AVERAGEIFS(AL$64:AL$121,$V$64:$V$121,$R28)</f>
        <v>7619</v>
      </c>
      <c r="H28" s="300">
        <f>SUM(D28:G28)</f>
        <v>21582</v>
      </c>
      <c r="I28" s="368"/>
      <c r="J28" s="1130"/>
      <c r="K28" s="422" t="str">
        <f>K$7</f>
        <v>令和３年</v>
      </c>
      <c r="L28" s="296">
        <f>AVERAGEIFS(AI$64:AI$121,$V$64:$V$121,$S28)</f>
        <v>270</v>
      </c>
      <c r="M28" s="297">
        <f>AVERAGEIFS(AJ$64:AJ$121,$V$64:$V$121,$S28)</f>
        <v>574</v>
      </c>
      <c r="N28" s="297">
        <f>AVERAGEIFS(AK$64:AK$121,$V$64:$V$121,$S28)</f>
        <v>341</v>
      </c>
      <c r="O28" s="531">
        <f>AVERAGEIFS(AL$64:AL$121,$V$64:$V$121,$S28)</f>
        <v>669</v>
      </c>
      <c r="P28" s="300">
        <f>SUM(L28:O28)</f>
        <v>1854</v>
      </c>
      <c r="R28" s="361" t="str">
        <f>B27</f>
        <v>東京都</v>
      </c>
      <c r="S28" s="361" t="str">
        <f>J27</f>
        <v>四国</v>
      </c>
      <c r="U28" s="1124"/>
      <c r="V28" s="790" t="s">
        <v>209</v>
      </c>
      <c r="W28" s="802">
        <v>430</v>
      </c>
      <c r="X28" s="802">
        <v>259</v>
      </c>
      <c r="Y28" s="802">
        <v>357</v>
      </c>
      <c r="Z28" s="802">
        <v>414</v>
      </c>
      <c r="AA28" s="802">
        <v>769</v>
      </c>
      <c r="AB28" s="802">
        <v>424</v>
      </c>
      <c r="AC28" s="802">
        <v>668</v>
      </c>
      <c r="AD28" s="802">
        <v>758</v>
      </c>
      <c r="AE28" s="802">
        <v>572</v>
      </c>
      <c r="AF28" s="802">
        <v>1759</v>
      </c>
      <c r="AG28" s="802">
        <v>1600</v>
      </c>
      <c r="AH28" s="803">
        <v>1309</v>
      </c>
      <c r="AI28" s="791">
        <f t="shared" si="0"/>
        <v>1046</v>
      </c>
      <c r="AJ28" s="792">
        <f t="shared" si="1"/>
        <v>1607</v>
      </c>
      <c r="AK28" s="792">
        <f t="shared" si="2"/>
        <v>1998</v>
      </c>
      <c r="AL28" s="793">
        <f t="shared" si="3"/>
        <v>4668</v>
      </c>
      <c r="AM28" s="794">
        <f t="shared" si="4"/>
        <v>9319</v>
      </c>
    </row>
    <row r="29" spans="2:39" ht="16.5" customHeight="1" x14ac:dyDescent="0.3">
      <c r="B29" s="1131"/>
      <c r="C29" s="369" t="s">
        <v>601</v>
      </c>
      <c r="D29" s="304">
        <f>D27/D28-1</f>
        <v>0.50273066973268188</v>
      </c>
      <c r="E29" s="305">
        <f>E27/E28-1</f>
        <v>0.11391437308868491</v>
      </c>
      <c r="F29" s="305">
        <f>F27/F28-1</f>
        <v>0.5434120335110435</v>
      </c>
      <c r="G29" s="307">
        <f>G27/G28-1</f>
        <v>0.38928993306208159</v>
      </c>
      <c r="H29" s="308">
        <f>H27/H28-1</f>
        <v>0.37832452970067654</v>
      </c>
      <c r="I29" s="370"/>
      <c r="J29" s="1131"/>
      <c r="K29" s="369" t="s">
        <v>601</v>
      </c>
      <c r="L29" s="304">
        <f>L27/L28-1</f>
        <v>0.56296296296296289</v>
      </c>
      <c r="M29" s="305">
        <f>M27/M28-1</f>
        <v>6.0975609756097615E-2</v>
      </c>
      <c r="N29" s="305">
        <f>N27/N28-1</f>
        <v>1.6158357771260996</v>
      </c>
      <c r="O29" s="307">
        <f>O27/O28-1</f>
        <v>0.63079222720478323</v>
      </c>
      <c r="P29" s="308">
        <f>P27/P28-1</f>
        <v>0.62567421790722766</v>
      </c>
      <c r="U29" s="1124"/>
      <c r="V29" s="790" t="s">
        <v>210</v>
      </c>
      <c r="W29" s="802">
        <v>57</v>
      </c>
      <c r="X29" s="802">
        <v>29</v>
      </c>
      <c r="Y29" s="802">
        <v>30</v>
      </c>
      <c r="Z29" s="802">
        <v>67</v>
      </c>
      <c r="AA29" s="802">
        <v>20</v>
      </c>
      <c r="AB29" s="802">
        <v>78</v>
      </c>
      <c r="AC29" s="802">
        <v>88</v>
      </c>
      <c r="AD29" s="802">
        <v>97</v>
      </c>
      <c r="AE29" s="802">
        <v>109</v>
      </c>
      <c r="AF29" s="802">
        <v>775</v>
      </c>
      <c r="AG29" s="802">
        <v>185</v>
      </c>
      <c r="AH29" s="803">
        <v>95</v>
      </c>
      <c r="AI29" s="791">
        <f t="shared" si="0"/>
        <v>116</v>
      </c>
      <c r="AJ29" s="792">
        <f t="shared" si="1"/>
        <v>165</v>
      </c>
      <c r="AK29" s="792">
        <f t="shared" si="2"/>
        <v>294</v>
      </c>
      <c r="AL29" s="793">
        <f t="shared" si="3"/>
        <v>1055</v>
      </c>
      <c r="AM29" s="794">
        <f t="shared" si="4"/>
        <v>1630</v>
      </c>
    </row>
    <row r="30" spans="2:39" ht="16.5" customHeight="1" x14ac:dyDescent="0.3">
      <c r="B30" s="1129" t="s">
        <v>377</v>
      </c>
      <c r="C30" s="421" t="str">
        <f>C$6</f>
        <v>令和４年</v>
      </c>
      <c r="D30" s="289">
        <f>AVERAGEIFS(AI$6:AI$63,$V$6:$V$63,$R30)</f>
        <v>2292</v>
      </c>
      <c r="E30" s="290">
        <f>AVERAGEIFS(AJ$6:AJ$63,$V$6:$V$63,$R30)</f>
        <v>1978</v>
      </c>
      <c r="F30" s="290">
        <f>AVERAGEIFS(AK$6:AK$63,$V$6:$V$63,$R30)</f>
        <v>3025</v>
      </c>
      <c r="G30" s="530">
        <f>AVERAGEIFS(AL$6:AL$63,$V$6:$V$63,$R30)</f>
        <v>5989</v>
      </c>
      <c r="H30" s="293">
        <f>SUM(D30:G30)</f>
        <v>13284</v>
      </c>
      <c r="I30" s="368"/>
      <c r="J30" s="1129" t="s">
        <v>378</v>
      </c>
      <c r="K30" s="421" t="str">
        <f>K$6</f>
        <v>令和４年</v>
      </c>
      <c r="L30" s="289">
        <f>AVERAGEIFS(AI$6:AI$63,$V$6:$V$63,$S30)</f>
        <v>46576</v>
      </c>
      <c r="M30" s="290">
        <f>AVERAGEIFS(AJ$6:AJ$63,$V$6:$V$63,$S30)</f>
        <v>69283</v>
      </c>
      <c r="N30" s="290">
        <f>AVERAGEIFS(AK$6:AK$63,$V$6:$V$63,$S30)</f>
        <v>81250</v>
      </c>
      <c r="O30" s="530">
        <f>AVERAGEIFS(AL$6:AL$63,$V$6:$V$63,$S30)</f>
        <v>90503</v>
      </c>
      <c r="P30" s="293">
        <f>SUM(L30:O30)</f>
        <v>287612</v>
      </c>
      <c r="R30" s="361" t="str">
        <f>B30</f>
        <v>大阪府</v>
      </c>
      <c r="S30" s="361" t="str">
        <f>J30</f>
        <v>九州</v>
      </c>
      <c r="U30" s="1124"/>
      <c r="V30" s="790" t="s">
        <v>211</v>
      </c>
      <c r="W30" s="802">
        <v>80</v>
      </c>
      <c r="X30" s="802">
        <v>55</v>
      </c>
      <c r="Y30" s="802">
        <v>39</v>
      </c>
      <c r="Z30" s="802">
        <v>49</v>
      </c>
      <c r="AA30" s="802">
        <v>147</v>
      </c>
      <c r="AB30" s="802">
        <v>58</v>
      </c>
      <c r="AC30" s="802">
        <v>81</v>
      </c>
      <c r="AD30" s="802">
        <v>151</v>
      </c>
      <c r="AE30" s="802">
        <v>66</v>
      </c>
      <c r="AF30" s="802">
        <v>155</v>
      </c>
      <c r="AG30" s="802">
        <v>156</v>
      </c>
      <c r="AH30" s="803">
        <v>1215</v>
      </c>
      <c r="AI30" s="791">
        <f t="shared" si="0"/>
        <v>174</v>
      </c>
      <c r="AJ30" s="792">
        <f t="shared" si="1"/>
        <v>254</v>
      </c>
      <c r="AK30" s="792">
        <f t="shared" si="2"/>
        <v>298</v>
      </c>
      <c r="AL30" s="793">
        <f t="shared" si="3"/>
        <v>1526</v>
      </c>
      <c r="AM30" s="794">
        <f t="shared" si="4"/>
        <v>2252</v>
      </c>
    </row>
    <row r="31" spans="2:39" ht="16.5" customHeight="1" x14ac:dyDescent="0.3">
      <c r="B31" s="1130"/>
      <c r="C31" s="422" t="str">
        <f>C$7</f>
        <v>令和３年</v>
      </c>
      <c r="D31" s="296">
        <f>AVERAGEIFS(AI$64:AI$121,$V$64:$V$121,$R31)</f>
        <v>1740</v>
      </c>
      <c r="E31" s="297">
        <f>AVERAGEIFS(AJ$64:AJ$121,$V$64:$V$121,$R31)</f>
        <v>2053</v>
      </c>
      <c r="F31" s="297">
        <f>AVERAGEIFS(AK$64:AK$121,$V$64:$V$121,$R31)</f>
        <v>2479</v>
      </c>
      <c r="G31" s="531">
        <f>AVERAGEIFS(AL$64:AL$121,$V$64:$V$121,$R31)</f>
        <v>3002</v>
      </c>
      <c r="H31" s="300">
        <f>SUM(D31:G31)</f>
        <v>9274</v>
      </c>
      <c r="I31" s="368"/>
      <c r="J31" s="1130"/>
      <c r="K31" s="422" t="str">
        <f>K$7</f>
        <v>令和３年</v>
      </c>
      <c r="L31" s="296">
        <f>AVERAGEIFS(AI$64:AI$121,$V$64:$V$121,$S31)</f>
        <v>36976</v>
      </c>
      <c r="M31" s="297">
        <f>AVERAGEIFS(AJ$64:AJ$121,$V$64:$V$121,$S31)</f>
        <v>41565</v>
      </c>
      <c r="N31" s="297">
        <f>AVERAGEIFS(AK$64:AK$121,$V$64:$V$121,$S31)</f>
        <v>50928</v>
      </c>
      <c r="O31" s="531">
        <f>AVERAGEIFS(AL$64:AL$121,$V$64:$V$121,$S31)</f>
        <v>77660</v>
      </c>
      <c r="P31" s="300">
        <f>SUM(L31:O31)</f>
        <v>207129</v>
      </c>
      <c r="R31" s="361" t="str">
        <f>B30</f>
        <v>大阪府</v>
      </c>
      <c r="S31" s="361" t="str">
        <f>J30</f>
        <v>九州</v>
      </c>
      <c r="U31" s="1124"/>
      <c r="V31" s="790" t="s">
        <v>212</v>
      </c>
      <c r="W31" s="804">
        <v>211</v>
      </c>
      <c r="X31" s="804">
        <v>190</v>
      </c>
      <c r="Y31" s="804">
        <v>170</v>
      </c>
      <c r="Z31" s="804">
        <v>304</v>
      </c>
      <c r="AA31" s="804">
        <v>153</v>
      </c>
      <c r="AB31" s="804">
        <v>169</v>
      </c>
      <c r="AC31" s="804">
        <v>225</v>
      </c>
      <c r="AD31" s="804">
        <v>389</v>
      </c>
      <c r="AE31" s="804">
        <v>241</v>
      </c>
      <c r="AF31" s="804">
        <v>350</v>
      </c>
      <c r="AG31" s="804">
        <v>980</v>
      </c>
      <c r="AH31" s="805">
        <v>281</v>
      </c>
      <c r="AI31" s="791">
        <f t="shared" si="0"/>
        <v>571</v>
      </c>
      <c r="AJ31" s="792">
        <f t="shared" si="1"/>
        <v>626</v>
      </c>
      <c r="AK31" s="792">
        <f t="shared" si="2"/>
        <v>855</v>
      </c>
      <c r="AL31" s="793">
        <f t="shared" si="3"/>
        <v>1611</v>
      </c>
      <c r="AM31" s="794">
        <f t="shared" si="4"/>
        <v>3663</v>
      </c>
    </row>
    <row r="32" spans="2:39" ht="16.5" customHeight="1" x14ac:dyDescent="0.3">
      <c r="B32" s="1131"/>
      <c r="C32" s="369" t="s">
        <v>601</v>
      </c>
      <c r="D32" s="304">
        <f>D30/D31-1</f>
        <v>0.3172413793103448</v>
      </c>
      <c r="E32" s="305">
        <f>E30/E31-1</f>
        <v>-3.6531904529956138E-2</v>
      </c>
      <c r="F32" s="305">
        <f>F30/F31-1</f>
        <v>0.22025010084711583</v>
      </c>
      <c r="G32" s="307">
        <f>G30/G31-1</f>
        <v>0.99500333111259165</v>
      </c>
      <c r="H32" s="308">
        <f>H30/H31-1</f>
        <v>0.43239163252102664</v>
      </c>
      <c r="I32" s="370"/>
      <c r="J32" s="1131"/>
      <c r="K32" s="369" t="s">
        <v>601</v>
      </c>
      <c r="L32" s="304">
        <f>L30/L31-1</f>
        <v>0.25962786672436167</v>
      </c>
      <c r="M32" s="305">
        <f>M30/M31-1</f>
        <v>0.66685913629255378</v>
      </c>
      <c r="N32" s="305">
        <f>N30/N31-1</f>
        <v>0.59538956958843858</v>
      </c>
      <c r="O32" s="307">
        <f>O30/O31-1</f>
        <v>0.16537471027556006</v>
      </c>
      <c r="P32" s="308">
        <f>P30/P31-1</f>
        <v>0.38856461432247547</v>
      </c>
      <c r="U32" s="1124"/>
      <c r="V32" s="790" t="s">
        <v>213</v>
      </c>
      <c r="W32" s="806">
        <v>1105</v>
      </c>
      <c r="X32" s="804">
        <v>587</v>
      </c>
      <c r="Y32" s="804">
        <v>600</v>
      </c>
      <c r="Z32" s="804">
        <v>689</v>
      </c>
      <c r="AA32" s="804">
        <v>624</v>
      </c>
      <c r="AB32" s="804">
        <v>665</v>
      </c>
      <c r="AC32" s="804">
        <v>1044</v>
      </c>
      <c r="AD32" s="804">
        <v>1137</v>
      </c>
      <c r="AE32" s="804">
        <v>844</v>
      </c>
      <c r="AF32" s="804">
        <v>2084</v>
      </c>
      <c r="AG32" s="804">
        <v>1630</v>
      </c>
      <c r="AH32" s="805">
        <v>2275</v>
      </c>
      <c r="AI32" s="791">
        <f t="shared" si="0"/>
        <v>2292</v>
      </c>
      <c r="AJ32" s="792">
        <f t="shared" si="1"/>
        <v>1978</v>
      </c>
      <c r="AK32" s="792">
        <f t="shared" si="2"/>
        <v>3025</v>
      </c>
      <c r="AL32" s="793">
        <f t="shared" si="3"/>
        <v>5989</v>
      </c>
      <c r="AM32" s="794">
        <f t="shared" si="4"/>
        <v>13284</v>
      </c>
    </row>
    <row r="33" spans="2:39" ht="16.5" customHeight="1" x14ac:dyDescent="0.3">
      <c r="B33" s="1126" t="s">
        <v>379</v>
      </c>
      <c r="C33" s="421" t="str">
        <f>C$6</f>
        <v>令和４年</v>
      </c>
      <c r="D33" s="289">
        <f>AVERAGEIFS(AI$6:AI$63,$V$6:$V$63,$R33)</f>
        <v>2360</v>
      </c>
      <c r="E33" s="290">
        <f>AVERAGEIFS(AJ$6:AJ$63,$V$6:$V$63,$R33)</f>
        <v>2050</v>
      </c>
      <c r="F33" s="290">
        <f>AVERAGEIFS(AK$6:AK$63,$V$6:$V$63,$R33)</f>
        <v>4025</v>
      </c>
      <c r="G33" s="530">
        <f>AVERAGEIFS(AL$6:AL$63,$V$6:$V$63,$R33)</f>
        <v>5709</v>
      </c>
      <c r="H33" s="293">
        <f>SUM(D33:G33)</f>
        <v>14144</v>
      </c>
      <c r="I33" s="368"/>
      <c r="J33" s="1126" t="s">
        <v>380</v>
      </c>
      <c r="K33" s="421" t="str">
        <f>K$6</f>
        <v>令和４年</v>
      </c>
      <c r="L33" s="289">
        <f>AVERAGEIFS(AI$6:AI$63,$V$6:$V$63,$S33)</f>
        <v>331</v>
      </c>
      <c r="M33" s="290">
        <f>AVERAGEIFS(AJ$6:AJ$63,$V$6:$V$63,$S33)</f>
        <v>344</v>
      </c>
      <c r="N33" s="290">
        <f>AVERAGEIFS(AK$6:AK$63,$V$6:$V$63,$S33)</f>
        <v>684</v>
      </c>
      <c r="O33" s="530">
        <f>AVERAGEIFS(AL$6:AL$63,$V$6:$V$63,$S33)</f>
        <v>2773</v>
      </c>
      <c r="P33" s="293">
        <f>SUM(L33:O33)</f>
        <v>4132</v>
      </c>
      <c r="R33" s="361" t="str">
        <f>B33</f>
        <v>神奈川県</v>
      </c>
      <c r="S33" s="361" t="str">
        <f>J33</f>
        <v>沖縄</v>
      </c>
      <c r="U33" s="1124"/>
      <c r="V33" s="790" t="s">
        <v>214</v>
      </c>
      <c r="W33" s="804">
        <v>381</v>
      </c>
      <c r="X33" s="804">
        <v>281</v>
      </c>
      <c r="Y33" s="804">
        <v>235</v>
      </c>
      <c r="Z33" s="804">
        <v>1492</v>
      </c>
      <c r="AA33" s="804">
        <v>333</v>
      </c>
      <c r="AB33" s="804">
        <v>384</v>
      </c>
      <c r="AC33" s="804">
        <v>542</v>
      </c>
      <c r="AD33" s="804">
        <v>691</v>
      </c>
      <c r="AE33" s="804">
        <v>465</v>
      </c>
      <c r="AF33" s="804">
        <v>833</v>
      </c>
      <c r="AG33" s="804">
        <v>792</v>
      </c>
      <c r="AH33" s="805">
        <v>514</v>
      </c>
      <c r="AI33" s="791">
        <f t="shared" si="0"/>
        <v>897</v>
      </c>
      <c r="AJ33" s="792">
        <f t="shared" si="1"/>
        <v>2209</v>
      </c>
      <c r="AK33" s="792">
        <f t="shared" si="2"/>
        <v>1698</v>
      </c>
      <c r="AL33" s="793">
        <f t="shared" si="3"/>
        <v>2139</v>
      </c>
      <c r="AM33" s="794">
        <f t="shared" si="4"/>
        <v>6943</v>
      </c>
    </row>
    <row r="34" spans="2:39" ht="16.5" customHeight="1" x14ac:dyDescent="0.3">
      <c r="B34" s="1127"/>
      <c r="C34" s="422" t="str">
        <f>C$7</f>
        <v>令和３年</v>
      </c>
      <c r="D34" s="296">
        <f>AVERAGEIFS(AI$64:AI$121,$V$64:$V$121,$R34)</f>
        <v>1405</v>
      </c>
      <c r="E34" s="297">
        <f>AVERAGEIFS(AJ$64:AJ$121,$V$64:$V$121,$R34)</f>
        <v>1858</v>
      </c>
      <c r="F34" s="297">
        <f>AVERAGEIFS(AK$64:AK$121,$V$64:$V$121,$R34)</f>
        <v>1793</v>
      </c>
      <c r="G34" s="531">
        <f>AVERAGEIFS(AL$64:AL$121,$V$64:$V$121,$R34)</f>
        <v>3040</v>
      </c>
      <c r="H34" s="300">
        <f>SUM(D34:G34)</f>
        <v>8096</v>
      </c>
      <c r="I34" s="368"/>
      <c r="J34" s="1127"/>
      <c r="K34" s="422" t="str">
        <f>K$7</f>
        <v>令和３年</v>
      </c>
      <c r="L34" s="296">
        <f>AVERAGEIFS(AI$64:AI$121,$V$64:$V$121,$S34)</f>
        <v>278</v>
      </c>
      <c r="M34" s="297">
        <f>AVERAGEIFS(AJ$64:AJ$121,$V$64:$V$121,$S34)</f>
        <v>270</v>
      </c>
      <c r="N34" s="297">
        <f>AVERAGEIFS(AK$64:AK$121,$V$64:$V$121,$S34)</f>
        <v>227</v>
      </c>
      <c r="O34" s="531">
        <f>AVERAGEIFS(AL$64:AL$121,$V$64:$V$121,$S34)</f>
        <v>818</v>
      </c>
      <c r="P34" s="300">
        <f>SUM(L34:O34)</f>
        <v>1593</v>
      </c>
      <c r="R34" s="361" t="str">
        <f>B33</f>
        <v>神奈川県</v>
      </c>
      <c r="S34" s="361" t="str">
        <f>J33</f>
        <v>沖縄</v>
      </c>
      <c r="U34" s="1124"/>
      <c r="V34" s="790" t="s">
        <v>215</v>
      </c>
      <c r="W34" s="804">
        <v>142</v>
      </c>
      <c r="X34" s="804">
        <v>45</v>
      </c>
      <c r="Y34" s="804">
        <v>72</v>
      </c>
      <c r="Z34" s="804">
        <v>166</v>
      </c>
      <c r="AA34" s="804">
        <v>45</v>
      </c>
      <c r="AB34" s="804">
        <v>79</v>
      </c>
      <c r="AC34" s="804">
        <v>413</v>
      </c>
      <c r="AD34" s="804">
        <v>213</v>
      </c>
      <c r="AE34" s="804">
        <v>474</v>
      </c>
      <c r="AF34" s="804">
        <v>615</v>
      </c>
      <c r="AG34" s="804">
        <v>127</v>
      </c>
      <c r="AH34" s="805">
        <v>258</v>
      </c>
      <c r="AI34" s="791">
        <f t="shared" si="0"/>
        <v>259</v>
      </c>
      <c r="AJ34" s="792">
        <f t="shared" si="1"/>
        <v>290</v>
      </c>
      <c r="AK34" s="792">
        <f t="shared" si="2"/>
        <v>1100</v>
      </c>
      <c r="AL34" s="793">
        <f t="shared" si="3"/>
        <v>1000</v>
      </c>
      <c r="AM34" s="794">
        <f t="shared" si="4"/>
        <v>2649</v>
      </c>
    </row>
    <row r="35" spans="2:39" ht="16.5" customHeight="1" thickBot="1" x14ac:dyDescent="0.35">
      <c r="B35" s="1132"/>
      <c r="C35" s="371" t="s">
        <v>601</v>
      </c>
      <c r="D35" s="323">
        <f>D33/D34-1</f>
        <v>0.67971530249110312</v>
      </c>
      <c r="E35" s="324">
        <f>E33/E34-1</f>
        <v>0.10333692142088258</v>
      </c>
      <c r="F35" s="324">
        <f>F33/F34-1</f>
        <v>1.24484104852203</v>
      </c>
      <c r="G35" s="326">
        <f>G33/G34-1</f>
        <v>0.87796052631578947</v>
      </c>
      <c r="H35" s="327">
        <f>H33/H34-1</f>
        <v>0.74703557312252955</v>
      </c>
      <c r="I35" s="370"/>
      <c r="J35" s="1133"/>
      <c r="K35" s="372" t="s">
        <v>601</v>
      </c>
      <c r="L35" s="650">
        <f>L33/L34-1</f>
        <v>0.19064748201438841</v>
      </c>
      <c r="M35" s="651">
        <f>M33/M34-1</f>
        <v>0.27407407407407414</v>
      </c>
      <c r="N35" s="651">
        <f>N33/N34-1</f>
        <v>2.0132158590308369</v>
      </c>
      <c r="O35" s="652">
        <f>O33/O34-1</f>
        <v>2.3899755501222493</v>
      </c>
      <c r="P35" s="655">
        <f>P33/P34-1</f>
        <v>1.5938480853735091</v>
      </c>
      <c r="U35" s="1124"/>
      <c r="V35" s="790" t="s">
        <v>216</v>
      </c>
      <c r="W35" s="804">
        <v>38</v>
      </c>
      <c r="X35" s="804">
        <v>20</v>
      </c>
      <c r="Y35" s="804">
        <v>20</v>
      </c>
      <c r="Z35" s="804">
        <v>32</v>
      </c>
      <c r="AA35" s="804">
        <v>10</v>
      </c>
      <c r="AB35" s="804">
        <v>38</v>
      </c>
      <c r="AC35" s="804">
        <v>45</v>
      </c>
      <c r="AD35" s="804">
        <v>45</v>
      </c>
      <c r="AE35" s="804">
        <v>42</v>
      </c>
      <c r="AF35" s="804">
        <v>63</v>
      </c>
      <c r="AG35" s="804">
        <v>73</v>
      </c>
      <c r="AH35" s="805">
        <v>127</v>
      </c>
      <c r="AI35" s="791">
        <f t="shared" si="0"/>
        <v>78</v>
      </c>
      <c r="AJ35" s="792">
        <f t="shared" si="1"/>
        <v>80</v>
      </c>
      <c r="AK35" s="792">
        <f t="shared" si="2"/>
        <v>132</v>
      </c>
      <c r="AL35" s="793">
        <f t="shared" si="3"/>
        <v>263</v>
      </c>
      <c r="AM35" s="794">
        <f t="shared" si="4"/>
        <v>553</v>
      </c>
    </row>
    <row r="36" spans="2:39" ht="16.5" customHeight="1" thickTop="1" x14ac:dyDescent="0.3">
      <c r="B36" s="602" t="s">
        <v>734</v>
      </c>
      <c r="C36" s="603"/>
      <c r="D36" s="604"/>
      <c r="E36" s="604"/>
      <c r="F36" s="604"/>
      <c r="G36" s="604"/>
      <c r="H36" s="604"/>
      <c r="I36" s="604"/>
      <c r="J36" s="1134" t="s">
        <v>311</v>
      </c>
      <c r="K36" s="421" t="str">
        <f>K$6</f>
        <v>令和４年</v>
      </c>
      <c r="L36" s="350">
        <f t="shared" ref="L36:P37" si="5">AI122</f>
        <v>66157</v>
      </c>
      <c r="M36" s="351">
        <f t="shared" si="5"/>
        <v>93022</v>
      </c>
      <c r="N36" s="351">
        <f t="shared" si="5"/>
        <v>113730</v>
      </c>
      <c r="O36" s="654">
        <f t="shared" si="5"/>
        <v>145734</v>
      </c>
      <c r="P36" s="656">
        <f t="shared" si="5"/>
        <v>418643</v>
      </c>
      <c r="U36" s="1124"/>
      <c r="V36" s="790" t="s">
        <v>217</v>
      </c>
      <c r="W36" s="804">
        <v>15</v>
      </c>
      <c r="X36" s="804">
        <v>8</v>
      </c>
      <c r="Y36" s="804">
        <v>25</v>
      </c>
      <c r="Z36" s="804">
        <v>39</v>
      </c>
      <c r="AA36" s="804">
        <v>5</v>
      </c>
      <c r="AB36" s="804">
        <v>16</v>
      </c>
      <c r="AC36" s="804">
        <v>13</v>
      </c>
      <c r="AD36" s="804">
        <v>6</v>
      </c>
      <c r="AE36" s="804">
        <v>18</v>
      </c>
      <c r="AF36" s="804">
        <v>39</v>
      </c>
      <c r="AG36" s="804">
        <v>31</v>
      </c>
      <c r="AH36" s="805">
        <v>28</v>
      </c>
      <c r="AI36" s="791">
        <f t="shared" si="0"/>
        <v>48</v>
      </c>
      <c r="AJ36" s="792">
        <f t="shared" si="1"/>
        <v>60</v>
      </c>
      <c r="AK36" s="792">
        <f t="shared" si="2"/>
        <v>37</v>
      </c>
      <c r="AL36" s="793">
        <f t="shared" si="3"/>
        <v>98</v>
      </c>
      <c r="AM36" s="794">
        <f t="shared" si="4"/>
        <v>243</v>
      </c>
    </row>
    <row r="37" spans="2:39" ht="16.5" customHeight="1" x14ac:dyDescent="0.3">
      <c r="B37" s="605" t="s">
        <v>768</v>
      </c>
      <c r="C37" s="606"/>
      <c r="D37" s="604"/>
      <c r="E37" s="604"/>
      <c r="F37" s="604"/>
      <c r="G37" s="604"/>
      <c r="H37" s="604"/>
      <c r="I37" s="604"/>
      <c r="J37" s="1127"/>
      <c r="K37" s="422" t="str">
        <f>K$7</f>
        <v>令和３年</v>
      </c>
      <c r="L37" s="296">
        <f t="shared" si="5"/>
        <v>51795</v>
      </c>
      <c r="M37" s="297">
        <f t="shared" si="5"/>
        <v>59993</v>
      </c>
      <c r="N37" s="297">
        <f t="shared" si="5"/>
        <v>70172</v>
      </c>
      <c r="O37" s="431">
        <f t="shared" si="5"/>
        <v>114458</v>
      </c>
      <c r="P37" s="300">
        <f t="shared" si="5"/>
        <v>296418</v>
      </c>
      <c r="U37" s="1124"/>
      <c r="V37" s="790" t="s">
        <v>218</v>
      </c>
      <c r="W37" s="804">
        <v>12</v>
      </c>
      <c r="X37" s="804">
        <v>14</v>
      </c>
      <c r="Y37" s="804">
        <v>10</v>
      </c>
      <c r="Z37" s="804">
        <v>20</v>
      </c>
      <c r="AA37" s="804">
        <v>9</v>
      </c>
      <c r="AB37" s="804">
        <v>19</v>
      </c>
      <c r="AC37" s="804">
        <v>28</v>
      </c>
      <c r="AD37" s="804">
        <v>25</v>
      </c>
      <c r="AE37" s="804">
        <v>41</v>
      </c>
      <c r="AF37" s="804">
        <v>101</v>
      </c>
      <c r="AG37" s="804">
        <v>37</v>
      </c>
      <c r="AH37" s="805">
        <v>28</v>
      </c>
      <c r="AI37" s="791">
        <f t="shared" si="0"/>
        <v>36</v>
      </c>
      <c r="AJ37" s="792">
        <f t="shared" si="1"/>
        <v>48</v>
      </c>
      <c r="AK37" s="792">
        <f t="shared" si="2"/>
        <v>94</v>
      </c>
      <c r="AL37" s="793">
        <f t="shared" si="3"/>
        <v>166</v>
      </c>
      <c r="AM37" s="794">
        <f t="shared" si="4"/>
        <v>344</v>
      </c>
    </row>
    <row r="38" spans="2:39" ht="16.5" customHeight="1" thickBot="1" x14ac:dyDescent="0.35">
      <c r="B38" s="605" t="s">
        <v>769</v>
      </c>
      <c r="C38" s="606"/>
      <c r="D38" s="607"/>
      <c r="E38" s="607"/>
      <c r="F38" s="607"/>
      <c r="G38" s="607"/>
      <c r="H38" s="607"/>
      <c r="I38" s="607"/>
      <c r="J38" s="1132"/>
      <c r="K38" s="371" t="s">
        <v>601</v>
      </c>
      <c r="L38" s="323">
        <f>L36/L37-1</f>
        <v>0.27728545226373202</v>
      </c>
      <c r="M38" s="324">
        <f>M36/M37-1</f>
        <v>0.55054756388245285</v>
      </c>
      <c r="N38" s="324">
        <f>N36/N37-1</f>
        <v>0.62073191586387733</v>
      </c>
      <c r="O38" s="653">
        <f>O36/O37-1</f>
        <v>0.27325307099547436</v>
      </c>
      <c r="P38" s="327">
        <f>P36/P37-1</f>
        <v>0.41234000634239476</v>
      </c>
      <c r="U38" s="1124"/>
      <c r="V38" s="790" t="s">
        <v>219</v>
      </c>
      <c r="W38" s="804">
        <v>78</v>
      </c>
      <c r="X38" s="804">
        <v>39</v>
      </c>
      <c r="Y38" s="804">
        <v>57</v>
      </c>
      <c r="Z38" s="804">
        <v>240</v>
      </c>
      <c r="AA38" s="804">
        <v>325</v>
      </c>
      <c r="AB38" s="804">
        <v>112</v>
      </c>
      <c r="AC38" s="804">
        <v>108</v>
      </c>
      <c r="AD38" s="804">
        <v>114</v>
      </c>
      <c r="AE38" s="804">
        <v>118</v>
      </c>
      <c r="AF38" s="804">
        <v>198</v>
      </c>
      <c r="AG38" s="804">
        <v>224</v>
      </c>
      <c r="AH38" s="805">
        <v>171</v>
      </c>
      <c r="AI38" s="791">
        <f t="shared" si="0"/>
        <v>174</v>
      </c>
      <c r="AJ38" s="792">
        <f t="shared" si="1"/>
        <v>677</v>
      </c>
      <c r="AK38" s="792">
        <f t="shared" si="2"/>
        <v>340</v>
      </c>
      <c r="AL38" s="793">
        <f t="shared" si="3"/>
        <v>593</v>
      </c>
      <c r="AM38" s="794">
        <f t="shared" si="4"/>
        <v>1784</v>
      </c>
    </row>
    <row r="39" spans="2:39" ht="13.5" customHeight="1" x14ac:dyDescent="0.3">
      <c r="B39" s="605"/>
      <c r="C39" s="608"/>
      <c r="D39" s="609"/>
      <c r="E39" s="609"/>
      <c r="F39" s="609"/>
      <c r="G39" s="609"/>
      <c r="H39" s="604"/>
      <c r="I39" s="604"/>
      <c r="J39" s="144" t="s">
        <v>381</v>
      </c>
      <c r="K39" s="610"/>
      <c r="L39" s="610"/>
      <c r="M39" s="610"/>
      <c r="N39" s="610"/>
      <c r="O39" s="610"/>
      <c r="P39" s="610"/>
      <c r="U39" s="1124"/>
      <c r="V39" s="790" t="s">
        <v>220</v>
      </c>
      <c r="W39" s="804">
        <v>411</v>
      </c>
      <c r="X39" s="804">
        <v>167</v>
      </c>
      <c r="Y39" s="804">
        <v>704</v>
      </c>
      <c r="Z39" s="804">
        <v>735</v>
      </c>
      <c r="AA39" s="804">
        <v>413</v>
      </c>
      <c r="AB39" s="804">
        <v>593</v>
      </c>
      <c r="AC39" s="804">
        <v>436</v>
      </c>
      <c r="AD39" s="804">
        <v>473</v>
      </c>
      <c r="AE39" s="804">
        <v>493</v>
      </c>
      <c r="AF39" s="804">
        <v>1410</v>
      </c>
      <c r="AG39" s="804">
        <v>481</v>
      </c>
      <c r="AH39" s="805">
        <v>1094</v>
      </c>
      <c r="AI39" s="791">
        <f t="shared" si="0"/>
        <v>1282</v>
      </c>
      <c r="AJ39" s="792">
        <f t="shared" si="1"/>
        <v>1741</v>
      </c>
      <c r="AK39" s="792">
        <f t="shared" si="2"/>
        <v>1402</v>
      </c>
      <c r="AL39" s="793">
        <f t="shared" si="3"/>
        <v>2985</v>
      </c>
      <c r="AM39" s="794">
        <f t="shared" si="4"/>
        <v>7410</v>
      </c>
    </row>
    <row r="40" spans="2:39" ht="13.5" customHeight="1" x14ac:dyDescent="0.3">
      <c r="C40" s="384"/>
      <c r="D40" s="386"/>
      <c r="E40" s="386"/>
      <c r="F40" s="386"/>
      <c r="G40" s="386"/>
      <c r="H40" s="368"/>
      <c r="I40" s="368"/>
      <c r="J40" s="611" t="s">
        <v>382</v>
      </c>
      <c r="K40" s="612"/>
      <c r="L40" s="612"/>
      <c r="M40" s="612"/>
      <c r="N40" s="612"/>
      <c r="O40" s="612"/>
      <c r="P40" s="612"/>
      <c r="U40" s="1124"/>
      <c r="V40" s="790" t="s">
        <v>221</v>
      </c>
      <c r="W40" s="804">
        <v>307</v>
      </c>
      <c r="X40" s="804">
        <v>122</v>
      </c>
      <c r="Y40" s="804">
        <v>254</v>
      </c>
      <c r="Z40" s="804">
        <v>454</v>
      </c>
      <c r="AA40" s="804">
        <v>593</v>
      </c>
      <c r="AB40" s="804">
        <v>188</v>
      </c>
      <c r="AC40" s="804">
        <v>351</v>
      </c>
      <c r="AD40" s="804">
        <v>698</v>
      </c>
      <c r="AE40" s="804">
        <v>228</v>
      </c>
      <c r="AF40" s="804">
        <v>817</v>
      </c>
      <c r="AG40" s="804">
        <v>648</v>
      </c>
      <c r="AH40" s="805">
        <v>437</v>
      </c>
      <c r="AI40" s="791">
        <f t="shared" si="0"/>
        <v>683</v>
      </c>
      <c r="AJ40" s="792">
        <f t="shared" si="1"/>
        <v>1235</v>
      </c>
      <c r="AK40" s="792">
        <f t="shared" si="2"/>
        <v>1277</v>
      </c>
      <c r="AL40" s="793">
        <f t="shared" si="3"/>
        <v>1902</v>
      </c>
      <c r="AM40" s="794">
        <f t="shared" si="4"/>
        <v>5097</v>
      </c>
    </row>
    <row r="41" spans="2:39" ht="13.5" customHeight="1" x14ac:dyDescent="0.3">
      <c r="C41" s="384"/>
      <c r="D41" s="385"/>
      <c r="E41" s="385"/>
      <c r="F41" s="385"/>
      <c r="G41" s="385"/>
      <c r="H41" s="370"/>
      <c r="I41" s="370"/>
      <c r="J41" s="611" t="s">
        <v>383</v>
      </c>
      <c r="K41" s="612"/>
      <c r="L41" s="612"/>
      <c r="M41" s="612"/>
      <c r="N41" s="612"/>
      <c r="O41" s="612"/>
      <c r="P41" s="612"/>
      <c r="U41" s="1124"/>
      <c r="V41" s="790" t="s">
        <v>222</v>
      </c>
      <c r="W41" s="804">
        <v>14</v>
      </c>
      <c r="X41" s="804">
        <v>12</v>
      </c>
      <c r="Y41" s="804">
        <v>26</v>
      </c>
      <c r="Z41" s="804">
        <v>11</v>
      </c>
      <c r="AA41" s="804">
        <v>12</v>
      </c>
      <c r="AB41" s="804">
        <v>17</v>
      </c>
      <c r="AC41" s="804">
        <v>12</v>
      </c>
      <c r="AD41" s="804">
        <v>20</v>
      </c>
      <c r="AE41" s="804">
        <v>23</v>
      </c>
      <c r="AF41" s="804">
        <v>64</v>
      </c>
      <c r="AG41" s="804">
        <v>70</v>
      </c>
      <c r="AH41" s="805">
        <v>28</v>
      </c>
      <c r="AI41" s="791">
        <f t="shared" si="0"/>
        <v>52</v>
      </c>
      <c r="AJ41" s="792">
        <f t="shared" si="1"/>
        <v>40</v>
      </c>
      <c r="AK41" s="792">
        <f t="shared" si="2"/>
        <v>55</v>
      </c>
      <c r="AL41" s="793">
        <f t="shared" si="3"/>
        <v>162</v>
      </c>
      <c r="AM41" s="794">
        <f t="shared" si="4"/>
        <v>309</v>
      </c>
    </row>
    <row r="42" spans="2:39" ht="13.5" customHeight="1" x14ac:dyDescent="0.15">
      <c r="B42" s="383"/>
      <c r="C42" s="387"/>
      <c r="D42" s="387"/>
      <c r="E42" s="387"/>
      <c r="F42" s="387"/>
      <c r="G42" s="387"/>
      <c r="J42" s="611" t="s">
        <v>384</v>
      </c>
      <c r="K42" s="612"/>
      <c r="L42" s="612"/>
      <c r="M42" s="612"/>
      <c r="N42" s="612"/>
      <c r="O42" s="612"/>
      <c r="P42" s="612"/>
      <c r="U42" s="1124"/>
      <c r="V42" s="790" t="s">
        <v>223</v>
      </c>
      <c r="W42" s="804">
        <v>61</v>
      </c>
      <c r="X42" s="804">
        <v>21</v>
      </c>
      <c r="Y42" s="804">
        <v>40</v>
      </c>
      <c r="Z42" s="804">
        <v>164</v>
      </c>
      <c r="AA42" s="804">
        <v>22</v>
      </c>
      <c r="AB42" s="804">
        <v>66</v>
      </c>
      <c r="AC42" s="804">
        <v>69</v>
      </c>
      <c r="AD42" s="804">
        <v>71</v>
      </c>
      <c r="AE42" s="804">
        <v>128</v>
      </c>
      <c r="AF42" s="804">
        <v>50</v>
      </c>
      <c r="AG42" s="804">
        <v>93</v>
      </c>
      <c r="AH42" s="805">
        <v>53</v>
      </c>
      <c r="AI42" s="791">
        <f t="shared" si="0"/>
        <v>122</v>
      </c>
      <c r="AJ42" s="792">
        <f t="shared" si="1"/>
        <v>252</v>
      </c>
      <c r="AK42" s="792">
        <f t="shared" si="2"/>
        <v>268</v>
      </c>
      <c r="AL42" s="793">
        <f t="shared" si="3"/>
        <v>196</v>
      </c>
      <c r="AM42" s="794">
        <f t="shared" si="4"/>
        <v>838</v>
      </c>
    </row>
    <row r="43" spans="2:39" ht="13.5" customHeight="1" x14ac:dyDescent="0.15">
      <c r="B43" s="383"/>
      <c r="C43" s="387"/>
      <c r="D43" s="387"/>
      <c r="E43" s="387"/>
      <c r="F43" s="387"/>
      <c r="G43" s="387"/>
      <c r="J43" s="611" t="s">
        <v>385</v>
      </c>
      <c r="K43" s="612"/>
      <c r="L43" s="612"/>
      <c r="M43" s="612"/>
      <c r="N43" s="612"/>
      <c r="O43" s="612"/>
      <c r="P43" s="612"/>
      <c r="U43" s="1124"/>
      <c r="V43" s="790" t="s">
        <v>224</v>
      </c>
      <c r="W43" s="804">
        <v>92</v>
      </c>
      <c r="X43" s="804">
        <v>26</v>
      </c>
      <c r="Y43" s="804">
        <v>38</v>
      </c>
      <c r="Z43" s="804">
        <v>95</v>
      </c>
      <c r="AA43" s="804">
        <v>33</v>
      </c>
      <c r="AB43" s="804">
        <v>43</v>
      </c>
      <c r="AC43" s="804">
        <v>60</v>
      </c>
      <c r="AD43" s="804">
        <v>112</v>
      </c>
      <c r="AE43" s="804">
        <v>251</v>
      </c>
      <c r="AF43" s="804">
        <v>297</v>
      </c>
      <c r="AG43" s="804">
        <v>137</v>
      </c>
      <c r="AH43" s="805">
        <v>137</v>
      </c>
      <c r="AI43" s="791">
        <f t="shared" si="0"/>
        <v>156</v>
      </c>
      <c r="AJ43" s="792">
        <f t="shared" si="1"/>
        <v>171</v>
      </c>
      <c r="AK43" s="792">
        <f t="shared" si="2"/>
        <v>423</v>
      </c>
      <c r="AL43" s="793">
        <f t="shared" si="3"/>
        <v>571</v>
      </c>
      <c r="AM43" s="794">
        <f t="shared" si="4"/>
        <v>1321</v>
      </c>
    </row>
    <row r="44" spans="2:39" ht="13.5" customHeight="1" x14ac:dyDescent="0.15">
      <c r="B44" s="383"/>
      <c r="C44" s="387"/>
      <c r="D44" s="387"/>
      <c r="E44" s="387"/>
      <c r="F44" s="387"/>
      <c r="G44" s="387"/>
      <c r="J44" s="611" t="s">
        <v>386</v>
      </c>
      <c r="K44" s="612"/>
      <c r="L44" s="612"/>
      <c r="M44" s="612"/>
      <c r="N44" s="612"/>
      <c r="O44" s="612"/>
      <c r="P44" s="612"/>
      <c r="U44" s="1124"/>
      <c r="V44" s="790" t="s">
        <v>225</v>
      </c>
      <c r="W44" s="804">
        <v>46</v>
      </c>
      <c r="X44" s="804">
        <v>20</v>
      </c>
      <c r="Y44" s="804">
        <v>26</v>
      </c>
      <c r="Z44" s="804">
        <v>115</v>
      </c>
      <c r="AA44" s="804">
        <v>16</v>
      </c>
      <c r="AB44" s="804">
        <v>15</v>
      </c>
      <c r="AC44" s="804">
        <v>36</v>
      </c>
      <c r="AD44" s="804">
        <v>54</v>
      </c>
      <c r="AE44" s="804">
        <v>56</v>
      </c>
      <c r="AF44" s="804">
        <v>58</v>
      </c>
      <c r="AG44" s="804">
        <v>72</v>
      </c>
      <c r="AH44" s="805">
        <v>32</v>
      </c>
      <c r="AI44" s="791">
        <f t="shared" si="0"/>
        <v>92</v>
      </c>
      <c r="AJ44" s="792">
        <f t="shared" si="1"/>
        <v>146</v>
      </c>
      <c r="AK44" s="792">
        <f t="shared" si="2"/>
        <v>146</v>
      </c>
      <c r="AL44" s="793">
        <f t="shared" si="3"/>
        <v>162</v>
      </c>
      <c r="AM44" s="794">
        <f t="shared" si="4"/>
        <v>546</v>
      </c>
    </row>
    <row r="45" spans="2:39" ht="13.5" customHeight="1" x14ac:dyDescent="0.15">
      <c r="B45" s="383"/>
      <c r="C45" s="387"/>
      <c r="D45" s="387"/>
      <c r="E45" s="387"/>
      <c r="F45" s="387"/>
      <c r="G45" s="387"/>
      <c r="J45" s="611" t="s">
        <v>387</v>
      </c>
      <c r="K45" s="612"/>
      <c r="L45" s="612"/>
      <c r="M45" s="612"/>
      <c r="N45" s="612"/>
      <c r="O45" s="612"/>
      <c r="P45" s="612"/>
      <c r="U45" s="1124"/>
      <c r="V45" s="790" t="s">
        <v>226</v>
      </c>
      <c r="W45" s="804">
        <v>7832</v>
      </c>
      <c r="X45" s="804">
        <v>3344</v>
      </c>
      <c r="Y45" s="804">
        <v>5430</v>
      </c>
      <c r="Z45" s="804">
        <v>8440</v>
      </c>
      <c r="AA45" s="804">
        <v>9145</v>
      </c>
      <c r="AB45" s="804">
        <v>7905</v>
      </c>
      <c r="AC45" s="804">
        <v>6601</v>
      </c>
      <c r="AD45" s="804">
        <v>13462</v>
      </c>
      <c r="AE45" s="804">
        <v>8396</v>
      </c>
      <c r="AF45" s="804">
        <v>10263</v>
      </c>
      <c r="AG45" s="804">
        <v>10625</v>
      </c>
      <c r="AH45" s="805">
        <v>9583</v>
      </c>
      <c r="AI45" s="791">
        <f t="shared" si="0"/>
        <v>16606</v>
      </c>
      <c r="AJ45" s="792">
        <f t="shared" si="1"/>
        <v>25490</v>
      </c>
      <c r="AK45" s="792">
        <f t="shared" si="2"/>
        <v>28459</v>
      </c>
      <c r="AL45" s="793">
        <f t="shared" si="3"/>
        <v>30471</v>
      </c>
      <c r="AM45" s="794">
        <f t="shared" si="4"/>
        <v>101026</v>
      </c>
    </row>
    <row r="46" spans="2:39" ht="13.5" customHeight="1" x14ac:dyDescent="0.3">
      <c r="B46" s="373"/>
      <c r="J46" s="610"/>
      <c r="K46" s="610"/>
      <c r="L46" s="610"/>
      <c r="M46" s="610"/>
      <c r="N46" s="610"/>
      <c r="O46" s="610"/>
      <c r="P46" s="610"/>
      <c r="U46" s="1124"/>
      <c r="V46" s="790" t="s">
        <v>227</v>
      </c>
      <c r="W46" s="804">
        <v>553</v>
      </c>
      <c r="X46" s="804">
        <v>247</v>
      </c>
      <c r="Y46" s="804">
        <v>467</v>
      </c>
      <c r="Z46" s="804">
        <v>1091</v>
      </c>
      <c r="AA46" s="804">
        <v>944</v>
      </c>
      <c r="AB46" s="804">
        <v>522</v>
      </c>
      <c r="AC46" s="804">
        <v>499</v>
      </c>
      <c r="AD46" s="804">
        <v>922</v>
      </c>
      <c r="AE46" s="804">
        <v>694</v>
      </c>
      <c r="AF46" s="804">
        <v>906</v>
      </c>
      <c r="AG46" s="804">
        <v>1269</v>
      </c>
      <c r="AH46" s="805">
        <v>808</v>
      </c>
      <c r="AI46" s="791">
        <f t="shared" si="0"/>
        <v>1267</v>
      </c>
      <c r="AJ46" s="792">
        <f t="shared" si="1"/>
        <v>2557</v>
      </c>
      <c r="AK46" s="792">
        <f t="shared" si="2"/>
        <v>2115</v>
      </c>
      <c r="AL46" s="793">
        <f t="shared" si="3"/>
        <v>2983</v>
      </c>
      <c r="AM46" s="794">
        <f t="shared" si="4"/>
        <v>8922</v>
      </c>
    </row>
    <row r="47" spans="2:39" ht="13.5" customHeight="1" x14ac:dyDescent="0.3">
      <c r="B47" s="374"/>
      <c r="J47" s="374"/>
      <c r="U47" s="1124"/>
      <c r="V47" s="790" t="s">
        <v>228</v>
      </c>
      <c r="W47" s="804">
        <v>915</v>
      </c>
      <c r="X47" s="804">
        <v>344</v>
      </c>
      <c r="Y47" s="804">
        <v>415</v>
      </c>
      <c r="Z47" s="804">
        <v>808</v>
      </c>
      <c r="AA47" s="804">
        <v>682</v>
      </c>
      <c r="AB47" s="804">
        <v>719</v>
      </c>
      <c r="AC47" s="804">
        <v>1187</v>
      </c>
      <c r="AD47" s="804">
        <v>1375</v>
      </c>
      <c r="AE47" s="804">
        <v>1408</v>
      </c>
      <c r="AF47" s="804">
        <v>1650</v>
      </c>
      <c r="AG47" s="804">
        <v>1435</v>
      </c>
      <c r="AH47" s="805">
        <v>1165</v>
      </c>
      <c r="AI47" s="791">
        <f t="shared" si="0"/>
        <v>1674</v>
      </c>
      <c r="AJ47" s="792">
        <f t="shared" si="1"/>
        <v>2209</v>
      </c>
      <c r="AK47" s="792">
        <f t="shared" si="2"/>
        <v>3970</v>
      </c>
      <c r="AL47" s="793">
        <f t="shared" si="3"/>
        <v>4250</v>
      </c>
      <c r="AM47" s="794">
        <f t="shared" si="4"/>
        <v>12103</v>
      </c>
    </row>
    <row r="48" spans="2:39" x14ac:dyDescent="0.3">
      <c r="U48" s="1124"/>
      <c r="V48" s="790" t="s">
        <v>229</v>
      </c>
      <c r="W48" s="804">
        <v>8876</v>
      </c>
      <c r="X48" s="804">
        <v>4887</v>
      </c>
      <c r="Y48" s="804">
        <v>7020</v>
      </c>
      <c r="Z48" s="804">
        <v>11443</v>
      </c>
      <c r="AA48" s="804">
        <v>6195</v>
      </c>
      <c r="AB48" s="804">
        <v>10832</v>
      </c>
      <c r="AC48" s="804">
        <v>9455</v>
      </c>
      <c r="AD48" s="804">
        <v>12042</v>
      </c>
      <c r="AE48" s="804">
        <v>11671</v>
      </c>
      <c r="AF48" s="804">
        <v>10250</v>
      </c>
      <c r="AG48" s="804">
        <v>11909</v>
      </c>
      <c r="AH48" s="805">
        <v>13099</v>
      </c>
      <c r="AI48" s="791">
        <f t="shared" si="0"/>
        <v>20783</v>
      </c>
      <c r="AJ48" s="792">
        <f t="shared" si="1"/>
        <v>28470</v>
      </c>
      <c r="AK48" s="792">
        <f t="shared" si="2"/>
        <v>33168</v>
      </c>
      <c r="AL48" s="793">
        <f t="shared" si="3"/>
        <v>35258</v>
      </c>
      <c r="AM48" s="794">
        <f t="shared" si="4"/>
        <v>117679</v>
      </c>
    </row>
    <row r="49" spans="21:39" x14ac:dyDescent="0.3">
      <c r="U49" s="1124"/>
      <c r="V49" s="790" t="s">
        <v>230</v>
      </c>
      <c r="W49" s="804">
        <v>846</v>
      </c>
      <c r="X49" s="804">
        <v>357</v>
      </c>
      <c r="Y49" s="804">
        <v>452</v>
      </c>
      <c r="Z49" s="804">
        <v>1071</v>
      </c>
      <c r="AA49" s="804">
        <v>1012</v>
      </c>
      <c r="AB49" s="804">
        <v>1070</v>
      </c>
      <c r="AC49" s="804">
        <v>914</v>
      </c>
      <c r="AD49" s="804">
        <v>1602</v>
      </c>
      <c r="AE49" s="804">
        <v>1009</v>
      </c>
      <c r="AF49" s="804">
        <v>1443</v>
      </c>
      <c r="AG49" s="804">
        <v>1303</v>
      </c>
      <c r="AH49" s="805">
        <v>1037</v>
      </c>
      <c r="AI49" s="791">
        <f t="shared" si="0"/>
        <v>1655</v>
      </c>
      <c r="AJ49" s="792">
        <f t="shared" si="1"/>
        <v>3153</v>
      </c>
      <c r="AK49" s="792">
        <f t="shared" si="2"/>
        <v>3525</v>
      </c>
      <c r="AL49" s="793">
        <f t="shared" si="3"/>
        <v>3783</v>
      </c>
      <c r="AM49" s="794">
        <f t="shared" si="4"/>
        <v>12116</v>
      </c>
    </row>
    <row r="50" spans="21:39" x14ac:dyDescent="0.3">
      <c r="U50" s="1124"/>
      <c r="V50" s="790" t="s">
        <v>231</v>
      </c>
      <c r="W50" s="804">
        <v>965</v>
      </c>
      <c r="X50" s="804">
        <v>416</v>
      </c>
      <c r="Y50" s="804">
        <v>574</v>
      </c>
      <c r="Z50" s="804">
        <v>893</v>
      </c>
      <c r="AA50" s="804">
        <v>2053</v>
      </c>
      <c r="AB50" s="804">
        <v>852</v>
      </c>
      <c r="AC50" s="804">
        <v>880</v>
      </c>
      <c r="AD50" s="804">
        <v>1538</v>
      </c>
      <c r="AE50" s="804">
        <v>824</v>
      </c>
      <c r="AF50" s="804">
        <v>1552</v>
      </c>
      <c r="AG50" s="804">
        <v>1703</v>
      </c>
      <c r="AH50" s="805">
        <v>1394</v>
      </c>
      <c r="AI50" s="791">
        <f t="shared" si="0"/>
        <v>1955</v>
      </c>
      <c r="AJ50" s="792">
        <f t="shared" si="1"/>
        <v>3798</v>
      </c>
      <c r="AK50" s="792">
        <f t="shared" si="2"/>
        <v>3242</v>
      </c>
      <c r="AL50" s="793">
        <f t="shared" si="3"/>
        <v>4649</v>
      </c>
      <c r="AM50" s="794">
        <f t="shared" si="4"/>
        <v>13644</v>
      </c>
    </row>
    <row r="51" spans="21:39" x14ac:dyDescent="0.3">
      <c r="U51" s="1124"/>
      <c r="V51" s="790" t="s">
        <v>232</v>
      </c>
      <c r="W51" s="804">
        <v>1492</v>
      </c>
      <c r="X51" s="804">
        <v>490</v>
      </c>
      <c r="Y51" s="804">
        <v>654</v>
      </c>
      <c r="Z51" s="804">
        <v>1190</v>
      </c>
      <c r="AA51" s="804">
        <v>1119</v>
      </c>
      <c r="AB51" s="804">
        <v>1297</v>
      </c>
      <c r="AC51" s="804">
        <v>1707</v>
      </c>
      <c r="AD51" s="804">
        <v>2908</v>
      </c>
      <c r="AE51" s="804">
        <v>2156</v>
      </c>
      <c r="AF51" s="804">
        <v>3452</v>
      </c>
      <c r="AG51" s="804">
        <v>3231</v>
      </c>
      <c r="AH51" s="805">
        <v>2426</v>
      </c>
      <c r="AI51" s="791">
        <f t="shared" si="0"/>
        <v>2636</v>
      </c>
      <c r="AJ51" s="792">
        <f t="shared" si="1"/>
        <v>3606</v>
      </c>
      <c r="AK51" s="792">
        <f t="shared" si="2"/>
        <v>6771</v>
      </c>
      <c r="AL51" s="793">
        <f t="shared" si="3"/>
        <v>9109</v>
      </c>
      <c r="AM51" s="794">
        <f t="shared" si="4"/>
        <v>22122</v>
      </c>
    </row>
    <row r="52" spans="21:39" x14ac:dyDescent="0.3">
      <c r="U52" s="1124"/>
      <c r="V52" s="790" t="s">
        <v>233</v>
      </c>
      <c r="W52" s="804">
        <v>127</v>
      </c>
      <c r="X52" s="804">
        <v>148</v>
      </c>
      <c r="Y52" s="804">
        <v>56</v>
      </c>
      <c r="Z52" s="804">
        <v>91</v>
      </c>
      <c r="AA52" s="804">
        <v>50</v>
      </c>
      <c r="AB52" s="804">
        <v>203</v>
      </c>
      <c r="AC52" s="804">
        <v>165</v>
      </c>
      <c r="AD52" s="804">
        <v>165</v>
      </c>
      <c r="AE52" s="804">
        <v>354</v>
      </c>
      <c r="AF52" s="804">
        <v>401</v>
      </c>
      <c r="AG52" s="804">
        <v>1248</v>
      </c>
      <c r="AH52" s="805">
        <v>1124</v>
      </c>
      <c r="AI52" s="791">
        <f t="shared" si="0"/>
        <v>331</v>
      </c>
      <c r="AJ52" s="792">
        <f t="shared" si="1"/>
        <v>344</v>
      </c>
      <c r="AK52" s="792">
        <f t="shared" si="2"/>
        <v>684</v>
      </c>
      <c r="AL52" s="793">
        <f t="shared" si="3"/>
        <v>2773</v>
      </c>
      <c r="AM52" s="794">
        <f t="shared" si="4"/>
        <v>4132</v>
      </c>
    </row>
    <row r="53" spans="21:39" x14ac:dyDescent="0.3">
      <c r="U53" s="1124"/>
      <c r="V53" s="790" t="s">
        <v>593</v>
      </c>
      <c r="W53" s="804">
        <v>51</v>
      </c>
      <c r="X53" s="804">
        <v>20</v>
      </c>
      <c r="Y53" s="804">
        <v>34</v>
      </c>
      <c r="Z53" s="804">
        <v>575</v>
      </c>
      <c r="AA53" s="804">
        <v>0</v>
      </c>
      <c r="AB53" s="804">
        <v>1179</v>
      </c>
      <c r="AC53" s="804">
        <v>1370</v>
      </c>
      <c r="AD53" s="804">
        <v>762</v>
      </c>
      <c r="AE53" s="804">
        <v>135</v>
      </c>
      <c r="AF53" s="804">
        <v>1404</v>
      </c>
      <c r="AG53" s="804">
        <v>3507</v>
      </c>
      <c r="AH53" s="805">
        <v>5543</v>
      </c>
      <c r="AI53" s="791">
        <f t="shared" si="0"/>
        <v>105</v>
      </c>
      <c r="AJ53" s="792">
        <f t="shared" si="1"/>
        <v>1754</v>
      </c>
      <c r="AK53" s="792">
        <f t="shared" si="2"/>
        <v>2267</v>
      </c>
      <c r="AL53" s="793">
        <f t="shared" si="3"/>
        <v>10454</v>
      </c>
      <c r="AM53" s="794">
        <f t="shared" si="4"/>
        <v>14580</v>
      </c>
    </row>
    <row r="54" spans="21:39" x14ac:dyDescent="0.3">
      <c r="U54" s="1124"/>
      <c r="V54" s="795" t="s">
        <v>187</v>
      </c>
      <c r="W54" s="807">
        <v>118</v>
      </c>
      <c r="X54" s="807">
        <v>120</v>
      </c>
      <c r="Y54" s="807">
        <v>95</v>
      </c>
      <c r="Z54" s="807">
        <v>168</v>
      </c>
      <c r="AA54" s="807">
        <v>102</v>
      </c>
      <c r="AB54" s="807">
        <v>105</v>
      </c>
      <c r="AC54" s="807">
        <v>126</v>
      </c>
      <c r="AD54" s="807">
        <v>122</v>
      </c>
      <c r="AE54" s="807">
        <v>139</v>
      </c>
      <c r="AF54" s="807">
        <v>224</v>
      </c>
      <c r="AG54" s="807">
        <v>314</v>
      </c>
      <c r="AH54" s="808">
        <v>186</v>
      </c>
      <c r="AI54" s="797">
        <f t="shared" si="0"/>
        <v>333</v>
      </c>
      <c r="AJ54" s="796">
        <f t="shared" si="1"/>
        <v>375</v>
      </c>
      <c r="AK54" s="796">
        <f t="shared" si="2"/>
        <v>387</v>
      </c>
      <c r="AL54" s="798">
        <f t="shared" si="3"/>
        <v>724</v>
      </c>
      <c r="AM54" s="799">
        <f t="shared" si="4"/>
        <v>1819</v>
      </c>
    </row>
    <row r="55" spans="21:39" x14ac:dyDescent="0.3">
      <c r="U55" s="1124"/>
      <c r="V55" s="795" t="s">
        <v>365</v>
      </c>
      <c r="W55" s="807">
        <v>122</v>
      </c>
      <c r="X55" s="807">
        <v>68</v>
      </c>
      <c r="Y55" s="807">
        <v>60</v>
      </c>
      <c r="Z55" s="807">
        <v>105</v>
      </c>
      <c r="AA55" s="807">
        <v>56</v>
      </c>
      <c r="AB55" s="807">
        <v>128</v>
      </c>
      <c r="AC55" s="807">
        <v>121</v>
      </c>
      <c r="AD55" s="807">
        <v>121</v>
      </c>
      <c r="AE55" s="807">
        <v>168</v>
      </c>
      <c r="AF55" s="807">
        <v>432</v>
      </c>
      <c r="AG55" s="807">
        <v>350</v>
      </c>
      <c r="AH55" s="808">
        <v>211</v>
      </c>
      <c r="AI55" s="797">
        <f t="shared" si="0"/>
        <v>250</v>
      </c>
      <c r="AJ55" s="796">
        <f t="shared" si="1"/>
        <v>289</v>
      </c>
      <c r="AK55" s="796">
        <f t="shared" si="2"/>
        <v>410</v>
      </c>
      <c r="AL55" s="798">
        <f t="shared" si="3"/>
        <v>993</v>
      </c>
      <c r="AM55" s="799">
        <f t="shared" si="4"/>
        <v>1942</v>
      </c>
    </row>
    <row r="56" spans="21:39" x14ac:dyDescent="0.3">
      <c r="U56" s="1124"/>
      <c r="V56" s="795" t="s">
        <v>367</v>
      </c>
      <c r="W56" s="807">
        <v>4261</v>
      </c>
      <c r="X56" s="807">
        <v>2667</v>
      </c>
      <c r="Y56" s="807">
        <v>2937</v>
      </c>
      <c r="Z56" s="807">
        <v>4088</v>
      </c>
      <c r="AA56" s="807">
        <v>2293</v>
      </c>
      <c r="AB56" s="807">
        <v>3844</v>
      </c>
      <c r="AC56" s="807">
        <v>4991</v>
      </c>
      <c r="AD56" s="807">
        <v>6597</v>
      </c>
      <c r="AE56" s="807">
        <v>4519</v>
      </c>
      <c r="AF56" s="807">
        <v>7142</v>
      </c>
      <c r="AG56" s="807">
        <v>8709</v>
      </c>
      <c r="AH56" s="808">
        <v>6462</v>
      </c>
      <c r="AI56" s="797">
        <f t="shared" si="0"/>
        <v>9865</v>
      </c>
      <c r="AJ56" s="796">
        <f t="shared" si="1"/>
        <v>10225</v>
      </c>
      <c r="AK56" s="796">
        <f t="shared" si="2"/>
        <v>16107</v>
      </c>
      <c r="AL56" s="798">
        <f t="shared" si="3"/>
        <v>22313</v>
      </c>
      <c r="AM56" s="799">
        <f t="shared" si="4"/>
        <v>58510</v>
      </c>
    </row>
    <row r="57" spans="21:39" x14ac:dyDescent="0.3">
      <c r="U57" s="1124"/>
      <c r="V57" s="795" t="s">
        <v>369</v>
      </c>
      <c r="W57" s="807">
        <v>108</v>
      </c>
      <c r="X57" s="807">
        <v>50</v>
      </c>
      <c r="Y57" s="807">
        <v>56</v>
      </c>
      <c r="Z57" s="807">
        <v>169</v>
      </c>
      <c r="AA57" s="807">
        <v>49</v>
      </c>
      <c r="AB57" s="807">
        <v>147</v>
      </c>
      <c r="AC57" s="807">
        <v>169</v>
      </c>
      <c r="AD57" s="807">
        <v>125</v>
      </c>
      <c r="AE57" s="807">
        <v>189</v>
      </c>
      <c r="AF57" s="807">
        <v>255</v>
      </c>
      <c r="AG57" s="807">
        <v>545</v>
      </c>
      <c r="AH57" s="808">
        <v>901</v>
      </c>
      <c r="AI57" s="797">
        <f t="shared" si="0"/>
        <v>214</v>
      </c>
      <c r="AJ57" s="796">
        <f t="shared" si="1"/>
        <v>365</v>
      </c>
      <c r="AK57" s="796">
        <f t="shared" si="2"/>
        <v>483</v>
      </c>
      <c r="AL57" s="798">
        <f t="shared" si="3"/>
        <v>1701</v>
      </c>
      <c r="AM57" s="799">
        <f t="shared" si="4"/>
        <v>2763</v>
      </c>
    </row>
    <row r="58" spans="21:39" x14ac:dyDescent="0.3">
      <c r="U58" s="1124"/>
      <c r="V58" s="795" t="s">
        <v>371</v>
      </c>
      <c r="W58" s="807">
        <v>665</v>
      </c>
      <c r="X58" s="807">
        <v>444</v>
      </c>
      <c r="Y58" s="807">
        <v>563</v>
      </c>
      <c r="Z58" s="807">
        <v>666</v>
      </c>
      <c r="AA58" s="807">
        <v>934</v>
      </c>
      <c r="AB58" s="807">
        <v>734</v>
      </c>
      <c r="AC58" s="807">
        <v>1111</v>
      </c>
      <c r="AD58" s="807">
        <v>1270</v>
      </c>
      <c r="AE58" s="807">
        <v>878</v>
      </c>
      <c r="AF58" s="807">
        <v>3001</v>
      </c>
      <c r="AG58" s="807">
        <v>2242</v>
      </c>
      <c r="AH58" s="808">
        <v>2121</v>
      </c>
      <c r="AI58" s="797">
        <f t="shared" si="0"/>
        <v>1672</v>
      </c>
      <c r="AJ58" s="796">
        <f t="shared" si="1"/>
        <v>2334</v>
      </c>
      <c r="AK58" s="796">
        <f t="shared" si="2"/>
        <v>3259</v>
      </c>
      <c r="AL58" s="798">
        <f t="shared" si="3"/>
        <v>7364</v>
      </c>
      <c r="AM58" s="799">
        <f t="shared" si="4"/>
        <v>14629</v>
      </c>
    </row>
    <row r="59" spans="21:39" x14ac:dyDescent="0.3">
      <c r="U59" s="1124"/>
      <c r="V59" s="795" t="s">
        <v>373</v>
      </c>
      <c r="W59" s="807">
        <v>1957</v>
      </c>
      <c r="X59" s="807">
        <v>1178</v>
      </c>
      <c r="Y59" s="807">
        <v>1136</v>
      </c>
      <c r="Z59" s="807">
        <v>2732</v>
      </c>
      <c r="AA59" s="807">
        <v>1312</v>
      </c>
      <c r="AB59" s="807">
        <v>1393</v>
      </c>
      <c r="AC59" s="807">
        <v>2350</v>
      </c>
      <c r="AD59" s="807">
        <v>2626</v>
      </c>
      <c r="AE59" s="807">
        <v>2132</v>
      </c>
      <c r="AF59" s="807">
        <v>4100</v>
      </c>
      <c r="AG59" s="807">
        <v>3758</v>
      </c>
      <c r="AH59" s="808">
        <v>4670</v>
      </c>
      <c r="AI59" s="797">
        <f t="shared" si="0"/>
        <v>4271</v>
      </c>
      <c r="AJ59" s="796">
        <f t="shared" si="1"/>
        <v>5437</v>
      </c>
      <c r="AK59" s="796">
        <f t="shared" si="2"/>
        <v>7108</v>
      </c>
      <c r="AL59" s="798">
        <f t="shared" si="3"/>
        <v>12528</v>
      </c>
      <c r="AM59" s="799">
        <f t="shared" si="4"/>
        <v>29344</v>
      </c>
    </row>
    <row r="60" spans="21:39" x14ac:dyDescent="0.3">
      <c r="U60" s="1124"/>
      <c r="V60" s="795" t="s">
        <v>245</v>
      </c>
      <c r="W60" s="807">
        <v>823</v>
      </c>
      <c r="X60" s="807">
        <v>350</v>
      </c>
      <c r="Y60" s="807">
        <v>1050</v>
      </c>
      <c r="Z60" s="807">
        <v>1488</v>
      </c>
      <c r="AA60" s="807">
        <v>1345</v>
      </c>
      <c r="AB60" s="807">
        <v>928</v>
      </c>
      <c r="AC60" s="807">
        <v>936</v>
      </c>
      <c r="AD60" s="807">
        <v>1316</v>
      </c>
      <c r="AE60" s="807">
        <v>898</v>
      </c>
      <c r="AF60" s="807">
        <v>2565</v>
      </c>
      <c r="AG60" s="807">
        <v>1421</v>
      </c>
      <c r="AH60" s="808">
        <v>1758</v>
      </c>
      <c r="AI60" s="797">
        <f t="shared" si="0"/>
        <v>2223</v>
      </c>
      <c r="AJ60" s="796">
        <f t="shared" si="1"/>
        <v>3761</v>
      </c>
      <c r="AK60" s="796">
        <f t="shared" si="2"/>
        <v>3150</v>
      </c>
      <c r="AL60" s="798">
        <f t="shared" si="3"/>
        <v>5744</v>
      </c>
      <c r="AM60" s="799">
        <f t="shared" si="4"/>
        <v>14878</v>
      </c>
    </row>
    <row r="61" spans="21:39" x14ac:dyDescent="0.3">
      <c r="U61" s="1124"/>
      <c r="V61" s="795" t="s">
        <v>376</v>
      </c>
      <c r="W61" s="807">
        <v>213</v>
      </c>
      <c r="X61" s="807">
        <v>79</v>
      </c>
      <c r="Y61" s="807">
        <v>130</v>
      </c>
      <c r="Z61" s="807">
        <v>385</v>
      </c>
      <c r="AA61" s="807">
        <v>83</v>
      </c>
      <c r="AB61" s="807">
        <v>141</v>
      </c>
      <c r="AC61" s="807">
        <v>177</v>
      </c>
      <c r="AD61" s="807">
        <v>257</v>
      </c>
      <c r="AE61" s="807">
        <v>458</v>
      </c>
      <c r="AF61" s="807">
        <v>469</v>
      </c>
      <c r="AG61" s="807">
        <v>372</v>
      </c>
      <c r="AH61" s="808">
        <v>250</v>
      </c>
      <c r="AI61" s="797">
        <f t="shared" si="0"/>
        <v>422</v>
      </c>
      <c r="AJ61" s="796">
        <f t="shared" si="1"/>
        <v>609</v>
      </c>
      <c r="AK61" s="796">
        <f t="shared" si="2"/>
        <v>892</v>
      </c>
      <c r="AL61" s="798">
        <f t="shared" si="3"/>
        <v>1091</v>
      </c>
      <c r="AM61" s="799">
        <f t="shared" si="4"/>
        <v>3014</v>
      </c>
    </row>
    <row r="62" spans="21:39" x14ac:dyDescent="0.3">
      <c r="U62" s="1124"/>
      <c r="V62" s="795" t="s">
        <v>378</v>
      </c>
      <c r="W62" s="807">
        <v>21479</v>
      </c>
      <c r="X62" s="807">
        <v>10085</v>
      </c>
      <c r="Y62" s="807">
        <v>15012</v>
      </c>
      <c r="Z62" s="807">
        <v>24936</v>
      </c>
      <c r="AA62" s="807">
        <v>21150</v>
      </c>
      <c r="AB62" s="807">
        <v>23197</v>
      </c>
      <c r="AC62" s="807">
        <v>21243</v>
      </c>
      <c r="AD62" s="807">
        <v>33849</v>
      </c>
      <c r="AE62" s="807">
        <v>26158</v>
      </c>
      <c r="AF62" s="807">
        <v>29516</v>
      </c>
      <c r="AG62" s="807">
        <v>31475</v>
      </c>
      <c r="AH62" s="808">
        <v>29512</v>
      </c>
      <c r="AI62" s="797">
        <f t="shared" si="0"/>
        <v>46576</v>
      </c>
      <c r="AJ62" s="796">
        <f t="shared" si="1"/>
        <v>69283</v>
      </c>
      <c r="AK62" s="796">
        <f t="shared" si="2"/>
        <v>81250</v>
      </c>
      <c r="AL62" s="798">
        <f t="shared" si="3"/>
        <v>90503</v>
      </c>
      <c r="AM62" s="799">
        <f t="shared" si="4"/>
        <v>287612</v>
      </c>
    </row>
    <row r="63" spans="21:39" x14ac:dyDescent="0.3">
      <c r="U63" s="1125"/>
      <c r="V63" s="795" t="s">
        <v>391</v>
      </c>
      <c r="W63" s="807">
        <v>127</v>
      </c>
      <c r="X63" s="807">
        <v>148</v>
      </c>
      <c r="Y63" s="807">
        <v>56</v>
      </c>
      <c r="Z63" s="807">
        <v>91</v>
      </c>
      <c r="AA63" s="807">
        <v>50</v>
      </c>
      <c r="AB63" s="807">
        <v>203</v>
      </c>
      <c r="AC63" s="807">
        <v>165</v>
      </c>
      <c r="AD63" s="807">
        <v>165</v>
      </c>
      <c r="AE63" s="807">
        <v>354</v>
      </c>
      <c r="AF63" s="807">
        <v>401</v>
      </c>
      <c r="AG63" s="807">
        <v>1248</v>
      </c>
      <c r="AH63" s="808">
        <v>1124</v>
      </c>
      <c r="AI63" s="797">
        <f t="shared" si="0"/>
        <v>331</v>
      </c>
      <c r="AJ63" s="796">
        <f t="shared" si="1"/>
        <v>344</v>
      </c>
      <c r="AK63" s="796">
        <f t="shared" si="2"/>
        <v>684</v>
      </c>
      <c r="AL63" s="798">
        <f t="shared" si="3"/>
        <v>2773</v>
      </c>
      <c r="AM63" s="799">
        <f t="shared" si="4"/>
        <v>4132</v>
      </c>
    </row>
    <row r="64" spans="21:39" x14ac:dyDescent="0.3">
      <c r="U64" s="1123" t="s">
        <v>599</v>
      </c>
      <c r="V64" s="790" t="s">
        <v>187</v>
      </c>
      <c r="W64" s="800">
        <v>305</v>
      </c>
      <c r="X64" s="800">
        <v>74</v>
      </c>
      <c r="Y64" s="800">
        <v>191</v>
      </c>
      <c r="Z64" s="800">
        <v>120</v>
      </c>
      <c r="AA64" s="800">
        <v>75</v>
      </c>
      <c r="AB64" s="800">
        <v>77</v>
      </c>
      <c r="AC64" s="800">
        <v>74</v>
      </c>
      <c r="AD64" s="800">
        <v>86</v>
      </c>
      <c r="AE64" s="800">
        <v>63</v>
      </c>
      <c r="AF64" s="800">
        <v>304</v>
      </c>
      <c r="AG64" s="800">
        <v>167</v>
      </c>
      <c r="AH64" s="801">
        <v>144</v>
      </c>
      <c r="AI64" s="791">
        <f>SUM(W64:Y64)</f>
        <v>570</v>
      </c>
      <c r="AJ64" s="792">
        <f t="shared" si="1"/>
        <v>272</v>
      </c>
      <c r="AK64" s="792">
        <f t="shared" si="2"/>
        <v>223</v>
      </c>
      <c r="AL64" s="793">
        <f t="shared" si="3"/>
        <v>615</v>
      </c>
      <c r="AM64" s="794">
        <f t="shared" si="4"/>
        <v>1680</v>
      </c>
    </row>
    <row r="65" spans="21:39" x14ac:dyDescent="0.3">
      <c r="U65" s="1124"/>
      <c r="V65" s="790" t="s">
        <v>188</v>
      </c>
      <c r="W65" s="802">
        <v>17</v>
      </c>
      <c r="X65" s="802">
        <v>6</v>
      </c>
      <c r="Y65" s="802">
        <v>6</v>
      </c>
      <c r="Z65" s="802">
        <v>9</v>
      </c>
      <c r="AA65" s="802">
        <v>8</v>
      </c>
      <c r="AB65" s="802">
        <v>6</v>
      </c>
      <c r="AC65" s="802">
        <v>11</v>
      </c>
      <c r="AD65" s="802">
        <v>2</v>
      </c>
      <c r="AE65" s="802">
        <v>6</v>
      </c>
      <c r="AF65" s="802">
        <v>20</v>
      </c>
      <c r="AG65" s="802">
        <v>11</v>
      </c>
      <c r="AH65" s="803">
        <v>27</v>
      </c>
      <c r="AI65" s="791">
        <f t="shared" ref="AI65:AI121" si="6">SUM(W65:Y65)</f>
        <v>29</v>
      </c>
      <c r="AJ65" s="792">
        <f t="shared" si="1"/>
        <v>23</v>
      </c>
      <c r="AK65" s="792">
        <f t="shared" si="2"/>
        <v>19</v>
      </c>
      <c r="AL65" s="793">
        <f t="shared" si="3"/>
        <v>58</v>
      </c>
      <c r="AM65" s="794">
        <f t="shared" si="4"/>
        <v>129</v>
      </c>
    </row>
    <row r="66" spans="21:39" x14ac:dyDescent="0.3">
      <c r="U66" s="1124"/>
      <c r="V66" s="790" t="s">
        <v>189</v>
      </c>
      <c r="W66" s="802">
        <v>2</v>
      </c>
      <c r="X66" s="802">
        <v>0</v>
      </c>
      <c r="Y66" s="802">
        <v>14</v>
      </c>
      <c r="Z66" s="802">
        <v>6</v>
      </c>
      <c r="AA66" s="802">
        <v>8</v>
      </c>
      <c r="AB66" s="802">
        <v>9</v>
      </c>
      <c r="AC66" s="802">
        <v>5</v>
      </c>
      <c r="AD66" s="802">
        <v>8</v>
      </c>
      <c r="AE66" s="802">
        <v>6</v>
      </c>
      <c r="AF66" s="802">
        <v>9</v>
      </c>
      <c r="AG66" s="802">
        <v>13</v>
      </c>
      <c r="AH66" s="803">
        <v>21</v>
      </c>
      <c r="AI66" s="791">
        <f t="shared" si="6"/>
        <v>16</v>
      </c>
      <c r="AJ66" s="792">
        <f t="shared" si="1"/>
        <v>23</v>
      </c>
      <c r="AK66" s="792">
        <f t="shared" si="2"/>
        <v>19</v>
      </c>
      <c r="AL66" s="793">
        <f t="shared" si="3"/>
        <v>43</v>
      </c>
      <c r="AM66" s="794">
        <f t="shared" si="4"/>
        <v>101</v>
      </c>
    </row>
    <row r="67" spans="21:39" x14ac:dyDescent="0.3">
      <c r="U67" s="1124"/>
      <c r="V67" s="790" t="s">
        <v>190</v>
      </c>
      <c r="W67" s="802">
        <v>23</v>
      </c>
      <c r="X67" s="802">
        <v>5</v>
      </c>
      <c r="Y67" s="802">
        <v>25</v>
      </c>
      <c r="Z67" s="802">
        <v>41</v>
      </c>
      <c r="AA67" s="802">
        <v>9</v>
      </c>
      <c r="AB67" s="802">
        <v>20</v>
      </c>
      <c r="AC67" s="802">
        <v>30</v>
      </c>
      <c r="AD67" s="802">
        <v>34</v>
      </c>
      <c r="AE67" s="802">
        <v>16</v>
      </c>
      <c r="AF67" s="802">
        <v>56</v>
      </c>
      <c r="AG67" s="802">
        <v>96</v>
      </c>
      <c r="AH67" s="803">
        <v>41</v>
      </c>
      <c r="AI67" s="791">
        <f t="shared" si="6"/>
        <v>53</v>
      </c>
      <c r="AJ67" s="792">
        <f t="shared" si="1"/>
        <v>70</v>
      </c>
      <c r="AK67" s="792">
        <f t="shared" si="2"/>
        <v>80</v>
      </c>
      <c r="AL67" s="793">
        <f t="shared" si="3"/>
        <v>193</v>
      </c>
      <c r="AM67" s="794">
        <f t="shared" si="4"/>
        <v>396</v>
      </c>
    </row>
    <row r="68" spans="21:39" x14ac:dyDescent="0.3">
      <c r="U68" s="1124"/>
      <c r="V68" s="790" t="s">
        <v>191</v>
      </c>
      <c r="W68" s="802">
        <v>1</v>
      </c>
      <c r="X68" s="802">
        <v>0</v>
      </c>
      <c r="Y68" s="802">
        <v>3</v>
      </c>
      <c r="Z68" s="802">
        <v>5</v>
      </c>
      <c r="AA68" s="802">
        <v>4</v>
      </c>
      <c r="AB68" s="802">
        <v>0</v>
      </c>
      <c r="AC68" s="802">
        <v>9</v>
      </c>
      <c r="AD68" s="802">
        <v>0</v>
      </c>
      <c r="AE68" s="802">
        <v>6</v>
      </c>
      <c r="AF68" s="802">
        <v>4</v>
      </c>
      <c r="AG68" s="802">
        <v>6</v>
      </c>
      <c r="AH68" s="803">
        <v>8</v>
      </c>
      <c r="AI68" s="791">
        <f t="shared" si="6"/>
        <v>4</v>
      </c>
      <c r="AJ68" s="792">
        <f t="shared" si="1"/>
        <v>9</v>
      </c>
      <c r="AK68" s="792">
        <f t="shared" si="2"/>
        <v>15</v>
      </c>
      <c r="AL68" s="793">
        <f t="shared" si="3"/>
        <v>18</v>
      </c>
      <c r="AM68" s="794">
        <f t="shared" si="4"/>
        <v>46</v>
      </c>
    </row>
    <row r="69" spans="21:39" x14ac:dyDescent="0.3">
      <c r="U69" s="1124"/>
      <c r="V69" s="790" t="s">
        <v>192</v>
      </c>
      <c r="W69" s="802">
        <v>3</v>
      </c>
      <c r="X69" s="802">
        <v>3</v>
      </c>
      <c r="Y69" s="802">
        <v>15</v>
      </c>
      <c r="Z69" s="802">
        <v>8</v>
      </c>
      <c r="AA69" s="802">
        <v>10</v>
      </c>
      <c r="AB69" s="802">
        <v>32</v>
      </c>
      <c r="AC69" s="802">
        <v>39</v>
      </c>
      <c r="AD69" s="802">
        <v>5</v>
      </c>
      <c r="AE69" s="802">
        <v>2</v>
      </c>
      <c r="AF69" s="802">
        <v>7</v>
      </c>
      <c r="AG69" s="802">
        <v>6</v>
      </c>
      <c r="AH69" s="803">
        <v>14</v>
      </c>
      <c r="AI69" s="791">
        <f t="shared" si="6"/>
        <v>21</v>
      </c>
      <c r="AJ69" s="792">
        <f t="shared" si="1"/>
        <v>50</v>
      </c>
      <c r="AK69" s="792">
        <f t="shared" si="2"/>
        <v>46</v>
      </c>
      <c r="AL69" s="793">
        <f t="shared" si="3"/>
        <v>27</v>
      </c>
      <c r="AM69" s="794">
        <f t="shared" si="4"/>
        <v>144</v>
      </c>
    </row>
    <row r="70" spans="21:39" x14ac:dyDescent="0.3">
      <c r="U70" s="1124"/>
      <c r="V70" s="790" t="s">
        <v>193</v>
      </c>
      <c r="W70" s="802">
        <v>3</v>
      </c>
      <c r="X70" s="802">
        <v>5</v>
      </c>
      <c r="Y70" s="802">
        <v>28</v>
      </c>
      <c r="Z70" s="802">
        <v>19</v>
      </c>
      <c r="AA70" s="802">
        <v>12</v>
      </c>
      <c r="AB70" s="802">
        <v>5</v>
      </c>
      <c r="AC70" s="802">
        <v>2</v>
      </c>
      <c r="AD70" s="802">
        <v>11</v>
      </c>
      <c r="AE70" s="802">
        <v>5</v>
      </c>
      <c r="AF70" s="802">
        <v>31</v>
      </c>
      <c r="AG70" s="802">
        <v>8</v>
      </c>
      <c r="AH70" s="803">
        <v>40</v>
      </c>
      <c r="AI70" s="791">
        <f t="shared" si="6"/>
        <v>36</v>
      </c>
      <c r="AJ70" s="792">
        <f t="shared" si="1"/>
        <v>36</v>
      </c>
      <c r="AK70" s="792">
        <f t="shared" si="2"/>
        <v>18</v>
      </c>
      <c r="AL70" s="793">
        <f t="shared" si="3"/>
        <v>79</v>
      </c>
      <c r="AM70" s="794">
        <f t="shared" si="4"/>
        <v>169</v>
      </c>
    </row>
    <row r="71" spans="21:39" x14ac:dyDescent="0.3">
      <c r="U71" s="1124"/>
      <c r="V71" s="790" t="s">
        <v>194</v>
      </c>
      <c r="W71" s="802">
        <v>29</v>
      </c>
      <c r="X71" s="802">
        <v>35</v>
      </c>
      <c r="Y71" s="802">
        <v>111</v>
      </c>
      <c r="Z71" s="802">
        <v>77</v>
      </c>
      <c r="AA71" s="802">
        <v>69</v>
      </c>
      <c r="AB71" s="802">
        <v>62</v>
      </c>
      <c r="AC71" s="802">
        <v>48</v>
      </c>
      <c r="AD71" s="802">
        <v>87</v>
      </c>
      <c r="AE71" s="802">
        <v>38</v>
      </c>
      <c r="AF71" s="802">
        <v>168</v>
      </c>
      <c r="AG71" s="802">
        <v>86</v>
      </c>
      <c r="AH71" s="803">
        <v>204</v>
      </c>
      <c r="AI71" s="791">
        <f t="shared" si="6"/>
        <v>175</v>
      </c>
      <c r="AJ71" s="792">
        <f t="shared" ref="AJ71:AJ121" si="7">SUM(Z71:AB71)</f>
        <v>208</v>
      </c>
      <c r="AK71" s="792">
        <f t="shared" ref="AK71:AK121" si="8">SUM(AC71:AE71)</f>
        <v>173</v>
      </c>
      <c r="AL71" s="793">
        <f t="shared" ref="AL71:AL121" si="9">SUM(AF71:AH71)</f>
        <v>458</v>
      </c>
      <c r="AM71" s="794">
        <f t="shared" ref="AM71:AM121" si="10">SUM(AI71:AL71)</f>
        <v>1014</v>
      </c>
    </row>
    <row r="72" spans="21:39" x14ac:dyDescent="0.3">
      <c r="U72" s="1124"/>
      <c r="V72" s="790" t="s">
        <v>195</v>
      </c>
      <c r="W72" s="802">
        <v>16</v>
      </c>
      <c r="X72" s="802">
        <v>7</v>
      </c>
      <c r="Y72" s="802">
        <v>51</v>
      </c>
      <c r="Z72" s="802">
        <v>32</v>
      </c>
      <c r="AA72" s="802">
        <v>42</v>
      </c>
      <c r="AB72" s="802">
        <v>16</v>
      </c>
      <c r="AC72" s="802">
        <v>38</v>
      </c>
      <c r="AD72" s="802">
        <v>54</v>
      </c>
      <c r="AE72" s="802">
        <v>31</v>
      </c>
      <c r="AF72" s="802">
        <v>48</v>
      </c>
      <c r="AG72" s="802">
        <v>71</v>
      </c>
      <c r="AH72" s="803">
        <v>537</v>
      </c>
      <c r="AI72" s="791">
        <f t="shared" si="6"/>
        <v>74</v>
      </c>
      <c r="AJ72" s="792">
        <f t="shared" si="7"/>
        <v>90</v>
      </c>
      <c r="AK72" s="792">
        <f t="shared" si="8"/>
        <v>123</v>
      </c>
      <c r="AL72" s="793">
        <f t="shared" si="9"/>
        <v>656</v>
      </c>
      <c r="AM72" s="794">
        <f t="shared" si="10"/>
        <v>943</v>
      </c>
    </row>
    <row r="73" spans="21:39" x14ac:dyDescent="0.3">
      <c r="U73" s="1124"/>
      <c r="V73" s="790" t="s">
        <v>196</v>
      </c>
      <c r="W73" s="802">
        <v>24</v>
      </c>
      <c r="X73" s="802">
        <v>8</v>
      </c>
      <c r="Y73" s="802">
        <v>340</v>
      </c>
      <c r="Z73" s="802">
        <v>37</v>
      </c>
      <c r="AA73" s="802">
        <v>16</v>
      </c>
      <c r="AB73" s="802">
        <v>15</v>
      </c>
      <c r="AC73" s="802">
        <v>24</v>
      </c>
      <c r="AD73" s="802">
        <v>34</v>
      </c>
      <c r="AE73" s="802">
        <v>5</v>
      </c>
      <c r="AF73" s="802">
        <v>71</v>
      </c>
      <c r="AG73" s="802">
        <v>56</v>
      </c>
      <c r="AH73" s="803">
        <v>396</v>
      </c>
      <c r="AI73" s="791">
        <f t="shared" si="6"/>
        <v>372</v>
      </c>
      <c r="AJ73" s="792">
        <f t="shared" si="7"/>
        <v>68</v>
      </c>
      <c r="AK73" s="792">
        <f t="shared" si="8"/>
        <v>63</v>
      </c>
      <c r="AL73" s="793">
        <f t="shared" si="9"/>
        <v>523</v>
      </c>
      <c r="AM73" s="794">
        <f t="shared" si="10"/>
        <v>1026</v>
      </c>
    </row>
    <row r="74" spans="21:39" x14ac:dyDescent="0.3">
      <c r="U74" s="1124"/>
      <c r="V74" s="790" t="s">
        <v>197</v>
      </c>
      <c r="W74" s="802">
        <v>151</v>
      </c>
      <c r="X74" s="802">
        <v>102</v>
      </c>
      <c r="Y74" s="802">
        <v>400</v>
      </c>
      <c r="Z74" s="802">
        <v>404</v>
      </c>
      <c r="AA74" s="802">
        <v>252</v>
      </c>
      <c r="AB74" s="802">
        <v>223</v>
      </c>
      <c r="AC74" s="802">
        <v>261</v>
      </c>
      <c r="AD74" s="802">
        <v>349</v>
      </c>
      <c r="AE74" s="802">
        <v>261</v>
      </c>
      <c r="AF74" s="802">
        <v>450</v>
      </c>
      <c r="AG74" s="802">
        <v>469</v>
      </c>
      <c r="AH74" s="803">
        <v>628</v>
      </c>
      <c r="AI74" s="791">
        <f t="shared" si="6"/>
        <v>653</v>
      </c>
      <c r="AJ74" s="792">
        <f t="shared" si="7"/>
        <v>879</v>
      </c>
      <c r="AK74" s="792">
        <f t="shared" si="8"/>
        <v>871</v>
      </c>
      <c r="AL74" s="793">
        <f t="shared" si="9"/>
        <v>1547</v>
      </c>
      <c r="AM74" s="794">
        <f t="shared" si="10"/>
        <v>3950</v>
      </c>
    </row>
    <row r="75" spans="21:39" x14ac:dyDescent="0.3">
      <c r="U75" s="1124"/>
      <c r="V75" s="790" t="s">
        <v>198</v>
      </c>
      <c r="W75" s="802">
        <v>129</v>
      </c>
      <c r="X75" s="802">
        <v>91</v>
      </c>
      <c r="Y75" s="802">
        <v>355</v>
      </c>
      <c r="Z75" s="802">
        <v>385</v>
      </c>
      <c r="AA75" s="802">
        <v>272</v>
      </c>
      <c r="AB75" s="802">
        <v>337</v>
      </c>
      <c r="AC75" s="802">
        <v>293</v>
      </c>
      <c r="AD75" s="802">
        <v>280</v>
      </c>
      <c r="AE75" s="802">
        <v>320</v>
      </c>
      <c r="AF75" s="802">
        <v>499</v>
      </c>
      <c r="AG75" s="802">
        <v>464</v>
      </c>
      <c r="AH75" s="803">
        <v>617</v>
      </c>
      <c r="AI75" s="791">
        <f t="shared" si="6"/>
        <v>575</v>
      </c>
      <c r="AJ75" s="792">
        <f t="shared" si="7"/>
        <v>994</v>
      </c>
      <c r="AK75" s="792">
        <f t="shared" si="8"/>
        <v>893</v>
      </c>
      <c r="AL75" s="793">
        <f t="shared" si="9"/>
        <v>1580</v>
      </c>
      <c r="AM75" s="794">
        <f t="shared" si="10"/>
        <v>4042</v>
      </c>
    </row>
    <row r="76" spans="21:39" x14ac:dyDescent="0.3">
      <c r="U76" s="1124"/>
      <c r="V76" s="790" t="s">
        <v>199</v>
      </c>
      <c r="W76" s="802">
        <v>865</v>
      </c>
      <c r="X76" s="802">
        <v>584</v>
      </c>
      <c r="Y76" s="802">
        <v>2030</v>
      </c>
      <c r="Z76" s="802">
        <v>2485</v>
      </c>
      <c r="AA76" s="802">
        <v>1353</v>
      </c>
      <c r="AB76" s="802">
        <v>1394</v>
      </c>
      <c r="AC76" s="802">
        <v>1655</v>
      </c>
      <c r="AD76" s="802">
        <v>2083</v>
      </c>
      <c r="AE76" s="802">
        <v>1514</v>
      </c>
      <c r="AF76" s="802">
        <v>2457</v>
      </c>
      <c r="AG76" s="802">
        <v>2285</v>
      </c>
      <c r="AH76" s="803">
        <v>2877</v>
      </c>
      <c r="AI76" s="791">
        <f t="shared" si="6"/>
        <v>3479</v>
      </c>
      <c r="AJ76" s="792">
        <f t="shared" si="7"/>
        <v>5232</v>
      </c>
      <c r="AK76" s="792">
        <f t="shared" si="8"/>
        <v>5252</v>
      </c>
      <c r="AL76" s="793">
        <f t="shared" si="9"/>
        <v>7619</v>
      </c>
      <c r="AM76" s="794">
        <f t="shared" si="10"/>
        <v>21582</v>
      </c>
    </row>
    <row r="77" spans="21:39" x14ac:dyDescent="0.3">
      <c r="U77" s="1124"/>
      <c r="V77" s="790" t="s">
        <v>200</v>
      </c>
      <c r="W77" s="802">
        <v>373</v>
      </c>
      <c r="X77" s="802">
        <v>270</v>
      </c>
      <c r="Y77" s="802">
        <v>762</v>
      </c>
      <c r="Z77" s="802">
        <v>936</v>
      </c>
      <c r="AA77" s="802">
        <v>465</v>
      </c>
      <c r="AB77" s="802">
        <v>457</v>
      </c>
      <c r="AC77" s="802">
        <v>604</v>
      </c>
      <c r="AD77" s="802">
        <v>649</v>
      </c>
      <c r="AE77" s="802">
        <v>540</v>
      </c>
      <c r="AF77" s="802">
        <v>906</v>
      </c>
      <c r="AG77" s="802">
        <v>891</v>
      </c>
      <c r="AH77" s="803">
        <v>1243</v>
      </c>
      <c r="AI77" s="791">
        <f t="shared" si="6"/>
        <v>1405</v>
      </c>
      <c r="AJ77" s="792">
        <f t="shared" si="7"/>
        <v>1858</v>
      </c>
      <c r="AK77" s="792">
        <f t="shared" si="8"/>
        <v>1793</v>
      </c>
      <c r="AL77" s="793">
        <f t="shared" si="9"/>
        <v>3040</v>
      </c>
      <c r="AM77" s="794">
        <f t="shared" si="10"/>
        <v>8096</v>
      </c>
    </row>
    <row r="78" spans="21:39" x14ac:dyDescent="0.3">
      <c r="U78" s="1124"/>
      <c r="V78" s="790" t="s">
        <v>201</v>
      </c>
      <c r="W78" s="802">
        <v>13</v>
      </c>
      <c r="X78" s="802">
        <v>4</v>
      </c>
      <c r="Y78" s="802">
        <v>15</v>
      </c>
      <c r="Z78" s="802">
        <v>39</v>
      </c>
      <c r="AA78" s="802">
        <v>15</v>
      </c>
      <c r="AB78" s="802">
        <v>23</v>
      </c>
      <c r="AC78" s="802">
        <v>12</v>
      </c>
      <c r="AD78" s="802">
        <v>9</v>
      </c>
      <c r="AE78" s="802">
        <v>15</v>
      </c>
      <c r="AF78" s="802">
        <v>23</v>
      </c>
      <c r="AG78" s="802">
        <v>28</v>
      </c>
      <c r="AH78" s="803">
        <v>31</v>
      </c>
      <c r="AI78" s="791">
        <f t="shared" si="6"/>
        <v>32</v>
      </c>
      <c r="AJ78" s="792">
        <f t="shared" si="7"/>
        <v>77</v>
      </c>
      <c r="AK78" s="792">
        <f t="shared" si="8"/>
        <v>36</v>
      </c>
      <c r="AL78" s="793">
        <f t="shared" si="9"/>
        <v>82</v>
      </c>
      <c r="AM78" s="794">
        <f t="shared" si="10"/>
        <v>227</v>
      </c>
    </row>
    <row r="79" spans="21:39" x14ac:dyDescent="0.3">
      <c r="U79" s="1124"/>
      <c r="V79" s="790" t="s">
        <v>202</v>
      </c>
      <c r="W79" s="802">
        <v>11</v>
      </c>
      <c r="X79" s="802">
        <v>3</v>
      </c>
      <c r="Y79" s="802">
        <v>20</v>
      </c>
      <c r="Z79" s="802">
        <v>31</v>
      </c>
      <c r="AA79" s="802">
        <v>9</v>
      </c>
      <c r="AB79" s="802">
        <v>12</v>
      </c>
      <c r="AC79" s="802">
        <v>10</v>
      </c>
      <c r="AD79" s="802">
        <v>6</v>
      </c>
      <c r="AE79" s="802">
        <v>19</v>
      </c>
      <c r="AF79" s="802">
        <v>15</v>
      </c>
      <c r="AG79" s="802">
        <v>9</v>
      </c>
      <c r="AH79" s="803">
        <v>31</v>
      </c>
      <c r="AI79" s="791">
        <f t="shared" si="6"/>
        <v>34</v>
      </c>
      <c r="AJ79" s="792">
        <f t="shared" si="7"/>
        <v>52</v>
      </c>
      <c r="AK79" s="792">
        <f t="shared" si="8"/>
        <v>35</v>
      </c>
      <c r="AL79" s="793">
        <f t="shared" si="9"/>
        <v>55</v>
      </c>
      <c r="AM79" s="794">
        <f t="shared" si="10"/>
        <v>176</v>
      </c>
    </row>
    <row r="80" spans="21:39" x14ac:dyDescent="0.3">
      <c r="U80" s="1124"/>
      <c r="V80" s="790" t="s">
        <v>203</v>
      </c>
      <c r="W80" s="802">
        <v>23</v>
      </c>
      <c r="X80" s="802">
        <v>7</v>
      </c>
      <c r="Y80" s="802">
        <v>37</v>
      </c>
      <c r="Z80" s="802">
        <v>37</v>
      </c>
      <c r="AA80" s="802">
        <v>30</v>
      </c>
      <c r="AB80" s="802">
        <v>27</v>
      </c>
      <c r="AC80" s="802">
        <v>32</v>
      </c>
      <c r="AD80" s="802">
        <v>11</v>
      </c>
      <c r="AE80" s="802">
        <v>34</v>
      </c>
      <c r="AF80" s="802">
        <v>33</v>
      </c>
      <c r="AG80" s="802">
        <v>29</v>
      </c>
      <c r="AH80" s="803">
        <v>49</v>
      </c>
      <c r="AI80" s="791">
        <f t="shared" si="6"/>
        <v>67</v>
      </c>
      <c r="AJ80" s="792">
        <f t="shared" si="7"/>
        <v>94</v>
      </c>
      <c r="AK80" s="792">
        <f t="shared" si="8"/>
        <v>77</v>
      </c>
      <c r="AL80" s="793">
        <f t="shared" si="9"/>
        <v>111</v>
      </c>
      <c r="AM80" s="794">
        <f t="shared" si="10"/>
        <v>349</v>
      </c>
    </row>
    <row r="81" spans="21:39" x14ac:dyDescent="0.3">
      <c r="U81" s="1124"/>
      <c r="V81" s="790" t="s">
        <v>204</v>
      </c>
      <c r="W81" s="802">
        <v>9</v>
      </c>
      <c r="X81" s="802">
        <v>7</v>
      </c>
      <c r="Y81" s="802">
        <v>7</v>
      </c>
      <c r="Z81" s="802">
        <v>23</v>
      </c>
      <c r="AA81" s="802">
        <v>9</v>
      </c>
      <c r="AB81" s="802">
        <v>11</v>
      </c>
      <c r="AC81" s="802">
        <v>19</v>
      </c>
      <c r="AD81" s="802">
        <v>12</v>
      </c>
      <c r="AE81" s="802">
        <v>12</v>
      </c>
      <c r="AF81" s="802">
        <v>20</v>
      </c>
      <c r="AG81" s="802">
        <v>15</v>
      </c>
      <c r="AH81" s="803">
        <v>33</v>
      </c>
      <c r="AI81" s="791">
        <f t="shared" si="6"/>
        <v>23</v>
      </c>
      <c r="AJ81" s="792">
        <f t="shared" si="7"/>
        <v>43</v>
      </c>
      <c r="AK81" s="792">
        <f t="shared" si="8"/>
        <v>43</v>
      </c>
      <c r="AL81" s="793">
        <f t="shared" si="9"/>
        <v>68</v>
      </c>
      <c r="AM81" s="794">
        <f t="shared" si="10"/>
        <v>177</v>
      </c>
    </row>
    <row r="82" spans="21:39" x14ac:dyDescent="0.3">
      <c r="U82" s="1124"/>
      <c r="V82" s="790" t="s">
        <v>205</v>
      </c>
      <c r="W82" s="802">
        <v>2</v>
      </c>
      <c r="X82" s="802">
        <v>4</v>
      </c>
      <c r="Y82" s="802">
        <v>31</v>
      </c>
      <c r="Z82" s="802">
        <v>12</v>
      </c>
      <c r="AA82" s="802">
        <v>7</v>
      </c>
      <c r="AB82" s="802">
        <v>1</v>
      </c>
      <c r="AC82" s="802">
        <v>20</v>
      </c>
      <c r="AD82" s="802">
        <v>5</v>
      </c>
      <c r="AE82" s="802">
        <v>3</v>
      </c>
      <c r="AF82" s="802">
        <v>34</v>
      </c>
      <c r="AG82" s="802">
        <v>20</v>
      </c>
      <c r="AH82" s="803">
        <v>15</v>
      </c>
      <c r="AI82" s="791">
        <f t="shared" si="6"/>
        <v>37</v>
      </c>
      <c r="AJ82" s="792">
        <f t="shared" si="7"/>
        <v>20</v>
      </c>
      <c r="AK82" s="792">
        <f t="shared" si="8"/>
        <v>28</v>
      </c>
      <c r="AL82" s="793">
        <f t="shared" si="9"/>
        <v>69</v>
      </c>
      <c r="AM82" s="794">
        <f t="shared" si="10"/>
        <v>154</v>
      </c>
    </row>
    <row r="83" spans="21:39" x14ac:dyDescent="0.3">
      <c r="U83" s="1124"/>
      <c r="V83" s="790" t="s">
        <v>206</v>
      </c>
      <c r="W83" s="802">
        <v>16</v>
      </c>
      <c r="X83" s="802">
        <v>13</v>
      </c>
      <c r="Y83" s="802">
        <v>42</v>
      </c>
      <c r="Z83" s="802">
        <v>21</v>
      </c>
      <c r="AA83" s="802">
        <v>25</v>
      </c>
      <c r="AB83" s="802">
        <v>23</v>
      </c>
      <c r="AC83" s="802">
        <v>46</v>
      </c>
      <c r="AD83" s="802">
        <v>27</v>
      </c>
      <c r="AE83" s="802">
        <v>52</v>
      </c>
      <c r="AF83" s="802">
        <v>46</v>
      </c>
      <c r="AG83" s="802">
        <v>28</v>
      </c>
      <c r="AH83" s="803">
        <v>214</v>
      </c>
      <c r="AI83" s="791">
        <f t="shared" si="6"/>
        <v>71</v>
      </c>
      <c r="AJ83" s="792">
        <f t="shared" si="7"/>
        <v>69</v>
      </c>
      <c r="AK83" s="792">
        <f t="shared" si="8"/>
        <v>125</v>
      </c>
      <c r="AL83" s="793">
        <f t="shared" si="9"/>
        <v>288</v>
      </c>
      <c r="AM83" s="794">
        <f t="shared" si="10"/>
        <v>553</v>
      </c>
    </row>
    <row r="84" spans="21:39" x14ac:dyDescent="0.3">
      <c r="U84" s="1124"/>
      <c r="V84" s="790" t="s">
        <v>207</v>
      </c>
      <c r="W84" s="802">
        <v>29</v>
      </c>
      <c r="X84" s="802">
        <v>11</v>
      </c>
      <c r="Y84" s="802">
        <v>90</v>
      </c>
      <c r="Z84" s="802">
        <v>64</v>
      </c>
      <c r="AA84" s="802">
        <v>49</v>
      </c>
      <c r="AB84" s="802">
        <v>38</v>
      </c>
      <c r="AC84" s="802">
        <v>51</v>
      </c>
      <c r="AD84" s="802">
        <v>70</v>
      </c>
      <c r="AE84" s="802">
        <v>41</v>
      </c>
      <c r="AF84" s="802">
        <v>69</v>
      </c>
      <c r="AG84" s="802">
        <v>86</v>
      </c>
      <c r="AH84" s="803">
        <v>88</v>
      </c>
      <c r="AI84" s="791">
        <f t="shared" si="6"/>
        <v>130</v>
      </c>
      <c r="AJ84" s="792">
        <f t="shared" si="7"/>
        <v>151</v>
      </c>
      <c r="AK84" s="792">
        <f t="shared" si="8"/>
        <v>162</v>
      </c>
      <c r="AL84" s="793">
        <f t="shared" si="9"/>
        <v>243</v>
      </c>
      <c r="AM84" s="794">
        <f t="shared" si="10"/>
        <v>686</v>
      </c>
    </row>
    <row r="85" spans="21:39" x14ac:dyDescent="0.3">
      <c r="U85" s="1124"/>
      <c r="V85" s="790" t="s">
        <v>208</v>
      </c>
      <c r="W85" s="802">
        <v>37</v>
      </c>
      <c r="X85" s="802">
        <v>23</v>
      </c>
      <c r="Y85" s="802">
        <v>148</v>
      </c>
      <c r="Z85" s="802">
        <v>102</v>
      </c>
      <c r="AA85" s="802">
        <v>104</v>
      </c>
      <c r="AB85" s="802">
        <v>80</v>
      </c>
      <c r="AC85" s="802">
        <v>148</v>
      </c>
      <c r="AD85" s="802">
        <v>103</v>
      </c>
      <c r="AE85" s="802">
        <v>80</v>
      </c>
      <c r="AF85" s="802">
        <v>157</v>
      </c>
      <c r="AG85" s="802">
        <v>134</v>
      </c>
      <c r="AH85" s="803">
        <v>730</v>
      </c>
      <c r="AI85" s="791">
        <f t="shared" si="6"/>
        <v>208</v>
      </c>
      <c r="AJ85" s="792">
        <f t="shared" si="7"/>
        <v>286</v>
      </c>
      <c r="AK85" s="792">
        <f t="shared" si="8"/>
        <v>331</v>
      </c>
      <c r="AL85" s="793">
        <f t="shared" si="9"/>
        <v>1021</v>
      </c>
      <c r="AM85" s="794">
        <f t="shared" si="10"/>
        <v>1846</v>
      </c>
    </row>
    <row r="86" spans="21:39" x14ac:dyDescent="0.3">
      <c r="U86" s="1124"/>
      <c r="V86" s="790" t="s">
        <v>209</v>
      </c>
      <c r="W86" s="802">
        <v>275</v>
      </c>
      <c r="X86" s="802">
        <v>121</v>
      </c>
      <c r="Y86" s="802">
        <v>502</v>
      </c>
      <c r="Z86" s="802">
        <v>437</v>
      </c>
      <c r="AA86" s="802">
        <v>281</v>
      </c>
      <c r="AB86" s="802">
        <v>218</v>
      </c>
      <c r="AC86" s="802">
        <v>584</v>
      </c>
      <c r="AD86" s="802">
        <v>373</v>
      </c>
      <c r="AE86" s="802">
        <v>282</v>
      </c>
      <c r="AF86" s="802">
        <v>909</v>
      </c>
      <c r="AG86" s="802">
        <v>569</v>
      </c>
      <c r="AH86" s="803">
        <v>561</v>
      </c>
      <c r="AI86" s="791">
        <f t="shared" si="6"/>
        <v>898</v>
      </c>
      <c r="AJ86" s="792">
        <f t="shared" si="7"/>
        <v>936</v>
      </c>
      <c r="AK86" s="792">
        <f t="shared" si="8"/>
        <v>1239</v>
      </c>
      <c r="AL86" s="793">
        <f t="shared" si="9"/>
        <v>2039</v>
      </c>
      <c r="AM86" s="794">
        <f t="shared" si="10"/>
        <v>5112</v>
      </c>
    </row>
    <row r="87" spans="21:39" x14ac:dyDescent="0.3">
      <c r="U87" s="1124"/>
      <c r="V87" s="790" t="s">
        <v>210</v>
      </c>
      <c r="W87" s="802">
        <v>19</v>
      </c>
      <c r="X87" s="802">
        <v>7</v>
      </c>
      <c r="Y87" s="802">
        <v>69</v>
      </c>
      <c r="Z87" s="802">
        <v>56</v>
      </c>
      <c r="AA87" s="802">
        <v>53</v>
      </c>
      <c r="AB87" s="802">
        <v>43</v>
      </c>
      <c r="AC87" s="802">
        <v>50</v>
      </c>
      <c r="AD87" s="802">
        <v>48</v>
      </c>
      <c r="AE87" s="802">
        <v>19</v>
      </c>
      <c r="AF87" s="802">
        <v>312</v>
      </c>
      <c r="AG87" s="802">
        <v>57</v>
      </c>
      <c r="AH87" s="803">
        <v>795</v>
      </c>
      <c r="AI87" s="791">
        <f t="shared" si="6"/>
        <v>95</v>
      </c>
      <c r="AJ87" s="792">
        <f t="shared" si="7"/>
        <v>152</v>
      </c>
      <c r="AK87" s="792">
        <f t="shared" si="8"/>
        <v>117</v>
      </c>
      <c r="AL87" s="793">
        <f t="shared" si="9"/>
        <v>1164</v>
      </c>
      <c r="AM87" s="794">
        <f t="shared" si="10"/>
        <v>1528</v>
      </c>
    </row>
    <row r="88" spans="21:39" x14ac:dyDescent="0.3">
      <c r="U88" s="1124"/>
      <c r="V88" s="790" t="s">
        <v>211</v>
      </c>
      <c r="W88" s="802">
        <v>26</v>
      </c>
      <c r="X88" s="802">
        <v>29</v>
      </c>
      <c r="Y88" s="802">
        <v>62</v>
      </c>
      <c r="Z88" s="802">
        <v>89</v>
      </c>
      <c r="AA88" s="802">
        <v>65</v>
      </c>
      <c r="AB88" s="802">
        <v>37</v>
      </c>
      <c r="AC88" s="802">
        <v>81</v>
      </c>
      <c r="AD88" s="802">
        <v>60</v>
      </c>
      <c r="AE88" s="802">
        <v>79</v>
      </c>
      <c r="AF88" s="802">
        <v>81</v>
      </c>
      <c r="AG88" s="802">
        <v>82</v>
      </c>
      <c r="AH88" s="803">
        <v>2704</v>
      </c>
      <c r="AI88" s="791">
        <f t="shared" si="6"/>
        <v>117</v>
      </c>
      <c r="AJ88" s="792">
        <f t="shared" si="7"/>
        <v>191</v>
      </c>
      <c r="AK88" s="792">
        <f t="shared" si="8"/>
        <v>220</v>
      </c>
      <c r="AL88" s="793">
        <f t="shared" si="9"/>
        <v>2867</v>
      </c>
      <c r="AM88" s="794">
        <f t="shared" si="10"/>
        <v>3395</v>
      </c>
    </row>
    <row r="89" spans="21:39" x14ac:dyDescent="0.3">
      <c r="U89" s="1124"/>
      <c r="V89" s="790" t="s">
        <v>212</v>
      </c>
      <c r="W89" s="804">
        <v>150</v>
      </c>
      <c r="X89" s="804">
        <v>58</v>
      </c>
      <c r="Y89" s="804">
        <v>238</v>
      </c>
      <c r="Z89" s="804">
        <v>191</v>
      </c>
      <c r="AA89" s="804">
        <v>142</v>
      </c>
      <c r="AB89" s="804">
        <v>210</v>
      </c>
      <c r="AC89" s="804">
        <v>216</v>
      </c>
      <c r="AD89" s="804">
        <v>336</v>
      </c>
      <c r="AE89" s="804">
        <v>195</v>
      </c>
      <c r="AF89" s="804">
        <v>398</v>
      </c>
      <c r="AG89" s="804">
        <v>477</v>
      </c>
      <c r="AH89" s="805">
        <v>445</v>
      </c>
      <c r="AI89" s="791">
        <f t="shared" si="6"/>
        <v>446</v>
      </c>
      <c r="AJ89" s="792">
        <f t="shared" si="7"/>
        <v>543</v>
      </c>
      <c r="AK89" s="792">
        <f t="shared" si="8"/>
        <v>747</v>
      </c>
      <c r="AL89" s="793">
        <f t="shared" si="9"/>
        <v>1320</v>
      </c>
      <c r="AM89" s="794">
        <f t="shared" si="10"/>
        <v>3056</v>
      </c>
    </row>
    <row r="90" spans="21:39" x14ac:dyDescent="0.3">
      <c r="U90" s="1124"/>
      <c r="V90" s="790" t="s">
        <v>213</v>
      </c>
      <c r="W90" s="806">
        <v>504</v>
      </c>
      <c r="X90" s="804">
        <v>246</v>
      </c>
      <c r="Y90" s="804">
        <v>990</v>
      </c>
      <c r="Z90" s="804">
        <v>667</v>
      </c>
      <c r="AA90" s="804">
        <v>538</v>
      </c>
      <c r="AB90" s="804">
        <v>848</v>
      </c>
      <c r="AC90" s="804">
        <v>961</v>
      </c>
      <c r="AD90" s="804">
        <v>912</v>
      </c>
      <c r="AE90" s="804">
        <v>606</v>
      </c>
      <c r="AF90" s="804">
        <v>889</v>
      </c>
      <c r="AG90" s="804">
        <v>1047</v>
      </c>
      <c r="AH90" s="805">
        <v>1066</v>
      </c>
      <c r="AI90" s="791">
        <f t="shared" si="6"/>
        <v>1740</v>
      </c>
      <c r="AJ90" s="792">
        <f t="shared" si="7"/>
        <v>2053</v>
      </c>
      <c r="AK90" s="792">
        <f t="shared" si="8"/>
        <v>2479</v>
      </c>
      <c r="AL90" s="793">
        <f t="shared" si="9"/>
        <v>3002</v>
      </c>
      <c r="AM90" s="794">
        <f t="shared" si="10"/>
        <v>9274</v>
      </c>
    </row>
    <row r="91" spans="21:39" x14ac:dyDescent="0.3">
      <c r="U91" s="1124"/>
      <c r="V91" s="790" t="s">
        <v>214</v>
      </c>
      <c r="W91" s="804">
        <v>256</v>
      </c>
      <c r="X91" s="804">
        <v>81</v>
      </c>
      <c r="Y91" s="804">
        <v>700</v>
      </c>
      <c r="Z91" s="804">
        <v>422</v>
      </c>
      <c r="AA91" s="804">
        <v>202</v>
      </c>
      <c r="AB91" s="804">
        <v>268</v>
      </c>
      <c r="AC91" s="804">
        <v>446</v>
      </c>
      <c r="AD91" s="804">
        <v>413</v>
      </c>
      <c r="AE91" s="804">
        <v>381</v>
      </c>
      <c r="AF91" s="804">
        <v>595</v>
      </c>
      <c r="AG91" s="804">
        <v>457</v>
      </c>
      <c r="AH91" s="805">
        <v>573</v>
      </c>
      <c r="AI91" s="791">
        <f t="shared" si="6"/>
        <v>1037</v>
      </c>
      <c r="AJ91" s="792">
        <f t="shared" si="7"/>
        <v>892</v>
      </c>
      <c r="AK91" s="792">
        <f t="shared" si="8"/>
        <v>1240</v>
      </c>
      <c r="AL91" s="793">
        <f t="shared" si="9"/>
        <v>1625</v>
      </c>
      <c r="AM91" s="794">
        <f t="shared" si="10"/>
        <v>4794</v>
      </c>
    </row>
    <row r="92" spans="21:39" x14ac:dyDescent="0.3">
      <c r="U92" s="1124"/>
      <c r="V92" s="790" t="s">
        <v>215</v>
      </c>
      <c r="W92" s="804">
        <v>45</v>
      </c>
      <c r="X92" s="804">
        <v>19</v>
      </c>
      <c r="Y92" s="804">
        <v>308</v>
      </c>
      <c r="Z92" s="804">
        <v>72</v>
      </c>
      <c r="AA92" s="804">
        <v>27</v>
      </c>
      <c r="AB92" s="804">
        <v>40</v>
      </c>
      <c r="AC92" s="804">
        <v>134</v>
      </c>
      <c r="AD92" s="804">
        <v>66</v>
      </c>
      <c r="AE92" s="804">
        <v>41</v>
      </c>
      <c r="AF92" s="804">
        <v>244</v>
      </c>
      <c r="AG92" s="804">
        <v>81</v>
      </c>
      <c r="AH92" s="805">
        <v>144</v>
      </c>
      <c r="AI92" s="791">
        <f t="shared" si="6"/>
        <v>372</v>
      </c>
      <c r="AJ92" s="792">
        <f t="shared" si="7"/>
        <v>139</v>
      </c>
      <c r="AK92" s="792">
        <f t="shared" si="8"/>
        <v>241</v>
      </c>
      <c r="AL92" s="793">
        <f t="shared" si="9"/>
        <v>469</v>
      </c>
      <c r="AM92" s="794">
        <f t="shared" si="10"/>
        <v>1221</v>
      </c>
    </row>
    <row r="93" spans="21:39" x14ac:dyDescent="0.3">
      <c r="U93" s="1124"/>
      <c r="V93" s="790" t="s">
        <v>216</v>
      </c>
      <c r="W93" s="804">
        <v>17</v>
      </c>
      <c r="X93" s="804">
        <v>5</v>
      </c>
      <c r="Y93" s="804">
        <v>32</v>
      </c>
      <c r="Z93" s="804">
        <v>14</v>
      </c>
      <c r="AA93" s="804">
        <v>23</v>
      </c>
      <c r="AB93" s="804">
        <v>12</v>
      </c>
      <c r="AC93" s="804">
        <v>20</v>
      </c>
      <c r="AD93" s="804">
        <v>24</v>
      </c>
      <c r="AE93" s="804">
        <v>12</v>
      </c>
      <c r="AF93" s="804">
        <v>35</v>
      </c>
      <c r="AG93" s="804">
        <v>30</v>
      </c>
      <c r="AH93" s="805">
        <v>29</v>
      </c>
      <c r="AI93" s="791">
        <f t="shared" si="6"/>
        <v>54</v>
      </c>
      <c r="AJ93" s="792">
        <f t="shared" si="7"/>
        <v>49</v>
      </c>
      <c r="AK93" s="792">
        <f t="shared" si="8"/>
        <v>56</v>
      </c>
      <c r="AL93" s="793">
        <f t="shared" si="9"/>
        <v>94</v>
      </c>
      <c r="AM93" s="794">
        <f t="shared" si="10"/>
        <v>253</v>
      </c>
    </row>
    <row r="94" spans="21:39" x14ac:dyDescent="0.3">
      <c r="U94" s="1124"/>
      <c r="V94" s="790" t="s">
        <v>217</v>
      </c>
      <c r="W94" s="804">
        <v>3</v>
      </c>
      <c r="X94" s="804">
        <v>24</v>
      </c>
      <c r="Y94" s="804">
        <v>9</v>
      </c>
      <c r="Z94" s="804">
        <v>16</v>
      </c>
      <c r="AA94" s="804">
        <v>6</v>
      </c>
      <c r="AB94" s="804">
        <v>11</v>
      </c>
      <c r="AC94" s="804">
        <v>17</v>
      </c>
      <c r="AD94" s="804">
        <v>17</v>
      </c>
      <c r="AE94" s="804">
        <v>3</v>
      </c>
      <c r="AF94" s="804">
        <v>26</v>
      </c>
      <c r="AG94" s="804">
        <v>11</v>
      </c>
      <c r="AH94" s="805">
        <v>25</v>
      </c>
      <c r="AI94" s="791">
        <f t="shared" si="6"/>
        <v>36</v>
      </c>
      <c r="AJ94" s="792">
        <f t="shared" si="7"/>
        <v>33</v>
      </c>
      <c r="AK94" s="792">
        <f t="shared" si="8"/>
        <v>37</v>
      </c>
      <c r="AL94" s="793">
        <f t="shared" si="9"/>
        <v>62</v>
      </c>
      <c r="AM94" s="794">
        <f t="shared" si="10"/>
        <v>168</v>
      </c>
    </row>
    <row r="95" spans="21:39" x14ac:dyDescent="0.3">
      <c r="U95" s="1124"/>
      <c r="V95" s="790" t="s">
        <v>218</v>
      </c>
      <c r="W95" s="804">
        <v>8</v>
      </c>
      <c r="X95" s="804">
        <v>7</v>
      </c>
      <c r="Y95" s="804">
        <v>17</v>
      </c>
      <c r="Z95" s="804">
        <v>33</v>
      </c>
      <c r="AA95" s="804">
        <v>17</v>
      </c>
      <c r="AB95" s="804">
        <v>9</v>
      </c>
      <c r="AC95" s="804">
        <v>24</v>
      </c>
      <c r="AD95" s="804">
        <v>37</v>
      </c>
      <c r="AE95" s="804">
        <v>3</v>
      </c>
      <c r="AF95" s="804">
        <v>21</v>
      </c>
      <c r="AG95" s="804">
        <v>17</v>
      </c>
      <c r="AH95" s="805">
        <v>95</v>
      </c>
      <c r="AI95" s="791">
        <f t="shared" si="6"/>
        <v>32</v>
      </c>
      <c r="AJ95" s="792">
        <f t="shared" si="7"/>
        <v>59</v>
      </c>
      <c r="AK95" s="792">
        <f t="shared" si="8"/>
        <v>64</v>
      </c>
      <c r="AL95" s="793">
        <f t="shared" si="9"/>
        <v>133</v>
      </c>
      <c r="AM95" s="794">
        <f t="shared" si="10"/>
        <v>288</v>
      </c>
    </row>
    <row r="96" spans="21:39" x14ac:dyDescent="0.3">
      <c r="U96" s="1124"/>
      <c r="V96" s="790" t="s">
        <v>219</v>
      </c>
      <c r="W96" s="804">
        <v>15</v>
      </c>
      <c r="X96" s="804">
        <v>46</v>
      </c>
      <c r="Y96" s="804">
        <v>139</v>
      </c>
      <c r="Z96" s="804">
        <v>108</v>
      </c>
      <c r="AA96" s="804">
        <v>75</v>
      </c>
      <c r="AB96" s="804">
        <v>26</v>
      </c>
      <c r="AC96" s="804">
        <v>77</v>
      </c>
      <c r="AD96" s="804">
        <v>99</v>
      </c>
      <c r="AE96" s="804">
        <v>80</v>
      </c>
      <c r="AF96" s="804">
        <v>97</v>
      </c>
      <c r="AG96" s="804">
        <v>91</v>
      </c>
      <c r="AH96" s="805">
        <v>126</v>
      </c>
      <c r="AI96" s="791">
        <f t="shared" si="6"/>
        <v>200</v>
      </c>
      <c r="AJ96" s="792">
        <f t="shared" si="7"/>
        <v>209</v>
      </c>
      <c r="AK96" s="792">
        <f t="shared" si="8"/>
        <v>256</v>
      </c>
      <c r="AL96" s="793">
        <f t="shared" si="9"/>
        <v>314</v>
      </c>
      <c r="AM96" s="794">
        <f t="shared" si="10"/>
        <v>979</v>
      </c>
    </row>
    <row r="97" spans="21:39" x14ac:dyDescent="0.3">
      <c r="U97" s="1124"/>
      <c r="V97" s="790" t="s">
        <v>220</v>
      </c>
      <c r="W97" s="804">
        <v>124</v>
      </c>
      <c r="X97" s="804">
        <v>102</v>
      </c>
      <c r="Y97" s="804">
        <v>352</v>
      </c>
      <c r="Z97" s="804">
        <v>495</v>
      </c>
      <c r="AA97" s="804">
        <v>292</v>
      </c>
      <c r="AB97" s="804">
        <v>156</v>
      </c>
      <c r="AC97" s="804">
        <v>290</v>
      </c>
      <c r="AD97" s="804">
        <v>395</v>
      </c>
      <c r="AE97" s="804">
        <v>138</v>
      </c>
      <c r="AF97" s="804">
        <v>866</v>
      </c>
      <c r="AG97" s="804">
        <v>316</v>
      </c>
      <c r="AH97" s="805">
        <v>1782</v>
      </c>
      <c r="AI97" s="791">
        <f t="shared" si="6"/>
        <v>578</v>
      </c>
      <c r="AJ97" s="792">
        <f t="shared" si="7"/>
        <v>943</v>
      </c>
      <c r="AK97" s="792">
        <f t="shared" si="8"/>
        <v>823</v>
      </c>
      <c r="AL97" s="793">
        <f t="shared" si="9"/>
        <v>2964</v>
      </c>
      <c r="AM97" s="794">
        <f t="shared" si="10"/>
        <v>5308</v>
      </c>
    </row>
    <row r="98" spans="21:39" x14ac:dyDescent="0.3">
      <c r="U98" s="1124"/>
      <c r="V98" s="790" t="s">
        <v>221</v>
      </c>
      <c r="W98" s="804">
        <v>170</v>
      </c>
      <c r="X98" s="804">
        <v>86</v>
      </c>
      <c r="Y98" s="804">
        <v>346</v>
      </c>
      <c r="Z98" s="804">
        <v>486</v>
      </c>
      <c r="AA98" s="804">
        <v>224</v>
      </c>
      <c r="AB98" s="804">
        <v>71</v>
      </c>
      <c r="AC98" s="804">
        <v>314</v>
      </c>
      <c r="AD98" s="804">
        <v>299</v>
      </c>
      <c r="AE98" s="804">
        <v>119</v>
      </c>
      <c r="AF98" s="804">
        <v>208</v>
      </c>
      <c r="AG98" s="804">
        <v>205</v>
      </c>
      <c r="AH98" s="805">
        <v>452</v>
      </c>
      <c r="AI98" s="791">
        <f t="shared" si="6"/>
        <v>602</v>
      </c>
      <c r="AJ98" s="792">
        <f t="shared" si="7"/>
        <v>781</v>
      </c>
      <c r="AK98" s="792">
        <f t="shared" si="8"/>
        <v>732</v>
      </c>
      <c r="AL98" s="793">
        <f t="shared" si="9"/>
        <v>865</v>
      </c>
      <c r="AM98" s="794">
        <f t="shared" si="10"/>
        <v>2980</v>
      </c>
    </row>
    <row r="99" spans="21:39" x14ac:dyDescent="0.3">
      <c r="U99" s="1124"/>
      <c r="V99" s="790" t="s">
        <v>222</v>
      </c>
      <c r="W99" s="804">
        <v>13</v>
      </c>
      <c r="X99" s="804">
        <v>10</v>
      </c>
      <c r="Y99" s="804">
        <v>17</v>
      </c>
      <c r="Z99" s="804">
        <v>22</v>
      </c>
      <c r="AA99" s="804">
        <v>9</v>
      </c>
      <c r="AB99" s="804">
        <v>8</v>
      </c>
      <c r="AC99" s="804">
        <v>20</v>
      </c>
      <c r="AD99" s="804">
        <v>3</v>
      </c>
      <c r="AE99" s="804">
        <v>3</v>
      </c>
      <c r="AF99" s="804">
        <v>15</v>
      </c>
      <c r="AG99" s="804">
        <v>25</v>
      </c>
      <c r="AH99" s="805">
        <v>39</v>
      </c>
      <c r="AI99" s="791">
        <f t="shared" si="6"/>
        <v>40</v>
      </c>
      <c r="AJ99" s="792">
        <f t="shared" si="7"/>
        <v>39</v>
      </c>
      <c r="AK99" s="792">
        <f t="shared" si="8"/>
        <v>26</v>
      </c>
      <c r="AL99" s="793">
        <f t="shared" si="9"/>
        <v>79</v>
      </c>
      <c r="AM99" s="794">
        <f t="shared" si="10"/>
        <v>184</v>
      </c>
    </row>
    <row r="100" spans="21:39" x14ac:dyDescent="0.3">
      <c r="U100" s="1124"/>
      <c r="V100" s="790" t="s">
        <v>223</v>
      </c>
      <c r="W100" s="804">
        <v>18</v>
      </c>
      <c r="X100" s="804">
        <v>5</v>
      </c>
      <c r="Y100" s="804">
        <v>44</v>
      </c>
      <c r="Z100" s="804">
        <v>45</v>
      </c>
      <c r="AA100" s="804">
        <v>23</v>
      </c>
      <c r="AB100" s="804">
        <v>263</v>
      </c>
      <c r="AC100" s="804">
        <v>43</v>
      </c>
      <c r="AD100" s="804">
        <v>34</v>
      </c>
      <c r="AE100" s="804">
        <v>20</v>
      </c>
      <c r="AF100" s="804">
        <v>36</v>
      </c>
      <c r="AG100" s="804">
        <v>26</v>
      </c>
      <c r="AH100" s="805">
        <v>158</v>
      </c>
      <c r="AI100" s="791">
        <f t="shared" si="6"/>
        <v>67</v>
      </c>
      <c r="AJ100" s="792">
        <f t="shared" si="7"/>
        <v>331</v>
      </c>
      <c r="AK100" s="792">
        <f t="shared" si="8"/>
        <v>97</v>
      </c>
      <c r="AL100" s="793">
        <f t="shared" si="9"/>
        <v>220</v>
      </c>
      <c r="AM100" s="794">
        <f t="shared" si="10"/>
        <v>715</v>
      </c>
    </row>
    <row r="101" spans="21:39" x14ac:dyDescent="0.3">
      <c r="U101" s="1124"/>
      <c r="V101" s="790" t="s">
        <v>224</v>
      </c>
      <c r="W101" s="804">
        <v>28</v>
      </c>
      <c r="X101" s="804">
        <v>51</v>
      </c>
      <c r="Y101" s="804">
        <v>45</v>
      </c>
      <c r="Z101" s="804">
        <v>78</v>
      </c>
      <c r="AA101" s="804">
        <v>24</v>
      </c>
      <c r="AB101" s="804">
        <v>47</v>
      </c>
      <c r="AC101" s="804">
        <v>57</v>
      </c>
      <c r="AD101" s="804">
        <v>72</v>
      </c>
      <c r="AE101" s="804">
        <v>27</v>
      </c>
      <c r="AF101" s="804">
        <v>84</v>
      </c>
      <c r="AG101" s="804">
        <v>67</v>
      </c>
      <c r="AH101" s="805">
        <v>101</v>
      </c>
      <c r="AI101" s="791">
        <f t="shared" si="6"/>
        <v>124</v>
      </c>
      <c r="AJ101" s="792">
        <f t="shared" si="7"/>
        <v>149</v>
      </c>
      <c r="AK101" s="792">
        <f t="shared" si="8"/>
        <v>156</v>
      </c>
      <c r="AL101" s="793">
        <f t="shared" si="9"/>
        <v>252</v>
      </c>
      <c r="AM101" s="794">
        <f t="shared" si="10"/>
        <v>681</v>
      </c>
    </row>
    <row r="102" spans="21:39" x14ac:dyDescent="0.3">
      <c r="U102" s="1124"/>
      <c r="V102" s="790" t="s">
        <v>225</v>
      </c>
      <c r="W102" s="804">
        <v>14</v>
      </c>
      <c r="X102" s="804">
        <v>2</v>
      </c>
      <c r="Y102" s="804">
        <v>23</v>
      </c>
      <c r="Z102" s="804">
        <v>20</v>
      </c>
      <c r="AA102" s="804">
        <v>27</v>
      </c>
      <c r="AB102" s="804">
        <v>8</v>
      </c>
      <c r="AC102" s="804">
        <v>13</v>
      </c>
      <c r="AD102" s="804">
        <v>26</v>
      </c>
      <c r="AE102" s="804">
        <v>23</v>
      </c>
      <c r="AF102" s="804">
        <v>29</v>
      </c>
      <c r="AG102" s="804">
        <v>38</v>
      </c>
      <c r="AH102" s="805">
        <v>51</v>
      </c>
      <c r="AI102" s="791">
        <f t="shared" si="6"/>
        <v>39</v>
      </c>
      <c r="AJ102" s="792">
        <f t="shared" si="7"/>
        <v>55</v>
      </c>
      <c r="AK102" s="792">
        <f t="shared" si="8"/>
        <v>62</v>
      </c>
      <c r="AL102" s="793">
        <f t="shared" si="9"/>
        <v>118</v>
      </c>
      <c r="AM102" s="794">
        <f t="shared" si="10"/>
        <v>274</v>
      </c>
    </row>
    <row r="103" spans="21:39" x14ac:dyDescent="0.3">
      <c r="U103" s="1124"/>
      <c r="V103" s="790" t="s">
        <v>226</v>
      </c>
      <c r="W103" s="804">
        <v>3570</v>
      </c>
      <c r="X103" s="804">
        <v>2855</v>
      </c>
      <c r="Y103" s="804">
        <v>8012</v>
      </c>
      <c r="Z103" s="804">
        <v>7110</v>
      </c>
      <c r="AA103" s="804">
        <v>5189</v>
      </c>
      <c r="AB103" s="804">
        <v>2747</v>
      </c>
      <c r="AC103" s="804">
        <v>6213</v>
      </c>
      <c r="AD103" s="804">
        <v>8080</v>
      </c>
      <c r="AE103" s="804">
        <v>3570</v>
      </c>
      <c r="AF103" s="804">
        <v>6828</v>
      </c>
      <c r="AG103" s="804">
        <v>4664</v>
      </c>
      <c r="AH103" s="805">
        <v>8083</v>
      </c>
      <c r="AI103" s="791">
        <f t="shared" si="6"/>
        <v>14437</v>
      </c>
      <c r="AJ103" s="792">
        <f t="shared" si="7"/>
        <v>15046</v>
      </c>
      <c r="AK103" s="792">
        <f t="shared" si="8"/>
        <v>17863</v>
      </c>
      <c r="AL103" s="793">
        <f t="shared" si="9"/>
        <v>19575</v>
      </c>
      <c r="AM103" s="794">
        <f t="shared" si="10"/>
        <v>66921</v>
      </c>
    </row>
    <row r="104" spans="21:39" x14ac:dyDescent="0.3">
      <c r="U104" s="1124"/>
      <c r="V104" s="790" t="s">
        <v>227</v>
      </c>
      <c r="W104" s="804">
        <v>212</v>
      </c>
      <c r="X104" s="804">
        <v>224</v>
      </c>
      <c r="Y104" s="804">
        <v>656</v>
      </c>
      <c r="Z104" s="804">
        <v>445</v>
      </c>
      <c r="AA104" s="804">
        <v>348</v>
      </c>
      <c r="AB104" s="804">
        <v>196</v>
      </c>
      <c r="AC104" s="804">
        <v>624</v>
      </c>
      <c r="AD104" s="804">
        <v>470</v>
      </c>
      <c r="AE104" s="804">
        <v>247</v>
      </c>
      <c r="AF104" s="804">
        <v>335</v>
      </c>
      <c r="AG104" s="804">
        <v>323</v>
      </c>
      <c r="AH104" s="805">
        <v>486</v>
      </c>
      <c r="AI104" s="791">
        <f t="shared" si="6"/>
        <v>1092</v>
      </c>
      <c r="AJ104" s="792">
        <f t="shared" si="7"/>
        <v>989</v>
      </c>
      <c r="AK104" s="792">
        <f t="shared" si="8"/>
        <v>1341</v>
      </c>
      <c r="AL104" s="793">
        <f t="shared" si="9"/>
        <v>1144</v>
      </c>
      <c r="AM104" s="794">
        <f t="shared" si="10"/>
        <v>4566</v>
      </c>
    </row>
    <row r="105" spans="21:39" x14ac:dyDescent="0.3">
      <c r="U105" s="1124"/>
      <c r="V105" s="790" t="s">
        <v>228</v>
      </c>
      <c r="W105" s="804">
        <v>186</v>
      </c>
      <c r="X105" s="804">
        <v>217</v>
      </c>
      <c r="Y105" s="804">
        <v>638</v>
      </c>
      <c r="Z105" s="804">
        <v>425</v>
      </c>
      <c r="AA105" s="804">
        <v>217</v>
      </c>
      <c r="AB105" s="804">
        <v>202</v>
      </c>
      <c r="AC105" s="804">
        <v>505</v>
      </c>
      <c r="AD105" s="804">
        <v>445</v>
      </c>
      <c r="AE105" s="804">
        <v>267</v>
      </c>
      <c r="AF105" s="804">
        <v>422</v>
      </c>
      <c r="AG105" s="804">
        <v>438</v>
      </c>
      <c r="AH105" s="805">
        <v>1135</v>
      </c>
      <c r="AI105" s="791">
        <f t="shared" si="6"/>
        <v>1041</v>
      </c>
      <c r="AJ105" s="792">
        <f t="shared" si="7"/>
        <v>844</v>
      </c>
      <c r="AK105" s="792">
        <f t="shared" si="8"/>
        <v>1217</v>
      </c>
      <c r="AL105" s="793">
        <f t="shared" si="9"/>
        <v>1995</v>
      </c>
      <c r="AM105" s="794">
        <f t="shared" si="10"/>
        <v>5097</v>
      </c>
    </row>
    <row r="106" spans="21:39" x14ac:dyDescent="0.3">
      <c r="U106" s="1124"/>
      <c r="V106" s="790" t="s">
        <v>229</v>
      </c>
      <c r="W106" s="804">
        <v>3543</v>
      </c>
      <c r="X106" s="804">
        <v>3669</v>
      </c>
      <c r="Y106" s="804">
        <v>8711</v>
      </c>
      <c r="Z106" s="804">
        <v>11570</v>
      </c>
      <c r="AA106" s="804">
        <v>3869</v>
      </c>
      <c r="AB106" s="804">
        <v>4626</v>
      </c>
      <c r="AC106" s="804">
        <v>9639</v>
      </c>
      <c r="AD106" s="804">
        <v>10491</v>
      </c>
      <c r="AE106" s="804">
        <v>5517</v>
      </c>
      <c r="AF106" s="804">
        <v>10400</v>
      </c>
      <c r="AG106" s="804">
        <v>12970</v>
      </c>
      <c r="AH106" s="805">
        <v>22740</v>
      </c>
      <c r="AI106" s="791">
        <f t="shared" si="6"/>
        <v>15923</v>
      </c>
      <c r="AJ106" s="792">
        <f t="shared" si="7"/>
        <v>20065</v>
      </c>
      <c r="AK106" s="792">
        <f t="shared" si="8"/>
        <v>25647</v>
      </c>
      <c r="AL106" s="793">
        <f t="shared" si="9"/>
        <v>46110</v>
      </c>
      <c r="AM106" s="794">
        <f t="shared" si="10"/>
        <v>107745</v>
      </c>
    </row>
    <row r="107" spans="21:39" x14ac:dyDescent="0.3">
      <c r="U107" s="1124"/>
      <c r="V107" s="790" t="s">
        <v>230</v>
      </c>
      <c r="W107" s="804">
        <v>279</v>
      </c>
      <c r="X107" s="804">
        <v>424</v>
      </c>
      <c r="Y107" s="804">
        <v>737</v>
      </c>
      <c r="Z107" s="804">
        <v>560</v>
      </c>
      <c r="AA107" s="804">
        <v>390</v>
      </c>
      <c r="AB107" s="804">
        <v>318</v>
      </c>
      <c r="AC107" s="804">
        <v>534</v>
      </c>
      <c r="AD107" s="804">
        <v>639</v>
      </c>
      <c r="AE107" s="804">
        <v>336</v>
      </c>
      <c r="AF107" s="804">
        <v>546</v>
      </c>
      <c r="AG107" s="804">
        <v>551</v>
      </c>
      <c r="AH107" s="805">
        <v>788</v>
      </c>
      <c r="AI107" s="791">
        <f t="shared" si="6"/>
        <v>1440</v>
      </c>
      <c r="AJ107" s="792">
        <f t="shared" si="7"/>
        <v>1268</v>
      </c>
      <c r="AK107" s="792">
        <f t="shared" si="8"/>
        <v>1509</v>
      </c>
      <c r="AL107" s="793">
        <f t="shared" si="9"/>
        <v>1885</v>
      </c>
      <c r="AM107" s="794">
        <f t="shared" si="10"/>
        <v>6102</v>
      </c>
    </row>
    <row r="108" spans="21:39" x14ac:dyDescent="0.3">
      <c r="U108" s="1124"/>
      <c r="V108" s="790" t="s">
        <v>231</v>
      </c>
      <c r="W108" s="804">
        <v>250</v>
      </c>
      <c r="X108" s="804">
        <v>320</v>
      </c>
      <c r="Y108" s="804">
        <v>808</v>
      </c>
      <c r="Z108" s="804">
        <v>525</v>
      </c>
      <c r="AA108" s="804">
        <v>305</v>
      </c>
      <c r="AB108" s="804">
        <v>286</v>
      </c>
      <c r="AC108" s="804">
        <v>679</v>
      </c>
      <c r="AD108" s="804">
        <v>430</v>
      </c>
      <c r="AE108" s="804">
        <v>214</v>
      </c>
      <c r="AF108" s="804">
        <v>551</v>
      </c>
      <c r="AG108" s="804">
        <v>639</v>
      </c>
      <c r="AH108" s="805">
        <v>1531</v>
      </c>
      <c r="AI108" s="791">
        <f t="shared" si="6"/>
        <v>1378</v>
      </c>
      <c r="AJ108" s="792">
        <f t="shared" si="7"/>
        <v>1116</v>
      </c>
      <c r="AK108" s="792">
        <f t="shared" si="8"/>
        <v>1323</v>
      </c>
      <c r="AL108" s="793">
        <f t="shared" si="9"/>
        <v>2721</v>
      </c>
      <c r="AM108" s="794">
        <f t="shared" si="10"/>
        <v>6538</v>
      </c>
    </row>
    <row r="109" spans="21:39" x14ac:dyDescent="0.3">
      <c r="U109" s="1124"/>
      <c r="V109" s="790" t="s">
        <v>232</v>
      </c>
      <c r="W109" s="804">
        <v>432</v>
      </c>
      <c r="X109" s="804">
        <v>300</v>
      </c>
      <c r="Y109" s="804">
        <v>933</v>
      </c>
      <c r="Z109" s="804">
        <v>1201</v>
      </c>
      <c r="AA109" s="804">
        <v>737</v>
      </c>
      <c r="AB109" s="804">
        <v>299</v>
      </c>
      <c r="AC109" s="804">
        <v>798</v>
      </c>
      <c r="AD109" s="804">
        <v>871</v>
      </c>
      <c r="AE109" s="804">
        <v>359</v>
      </c>
      <c r="AF109" s="804">
        <v>842</v>
      </c>
      <c r="AG109" s="804">
        <v>691</v>
      </c>
      <c r="AH109" s="805">
        <v>2697</v>
      </c>
      <c r="AI109" s="791">
        <f t="shared" si="6"/>
        <v>1665</v>
      </c>
      <c r="AJ109" s="792">
        <f t="shared" si="7"/>
        <v>2237</v>
      </c>
      <c r="AK109" s="792">
        <f t="shared" si="8"/>
        <v>2028</v>
      </c>
      <c r="AL109" s="793">
        <f t="shared" si="9"/>
        <v>4230</v>
      </c>
      <c r="AM109" s="794">
        <f t="shared" si="10"/>
        <v>10160</v>
      </c>
    </row>
    <row r="110" spans="21:39" x14ac:dyDescent="0.3">
      <c r="U110" s="1124"/>
      <c r="V110" s="790" t="s">
        <v>233</v>
      </c>
      <c r="W110" s="804">
        <v>50</v>
      </c>
      <c r="X110" s="804">
        <v>30</v>
      </c>
      <c r="Y110" s="804">
        <v>198</v>
      </c>
      <c r="Z110" s="804">
        <v>91</v>
      </c>
      <c r="AA110" s="804">
        <v>63</v>
      </c>
      <c r="AB110" s="804">
        <v>116</v>
      </c>
      <c r="AC110" s="804">
        <v>105</v>
      </c>
      <c r="AD110" s="804">
        <v>81</v>
      </c>
      <c r="AE110" s="804">
        <v>41</v>
      </c>
      <c r="AF110" s="804">
        <v>463</v>
      </c>
      <c r="AG110" s="804">
        <v>48</v>
      </c>
      <c r="AH110" s="805">
        <v>307</v>
      </c>
      <c r="AI110" s="791">
        <f t="shared" si="6"/>
        <v>278</v>
      </c>
      <c r="AJ110" s="792">
        <f t="shared" si="7"/>
        <v>270</v>
      </c>
      <c r="AK110" s="792">
        <f t="shared" si="8"/>
        <v>227</v>
      </c>
      <c r="AL110" s="793">
        <f t="shared" si="9"/>
        <v>818</v>
      </c>
      <c r="AM110" s="794">
        <f t="shared" si="10"/>
        <v>1593</v>
      </c>
    </row>
    <row r="111" spans="21:39" x14ac:dyDescent="0.3">
      <c r="U111" s="1124"/>
      <c r="V111" s="790" t="s">
        <v>593</v>
      </c>
      <c r="W111" s="804">
        <v>66</v>
      </c>
      <c r="X111" s="804">
        <v>7</v>
      </c>
      <c r="Y111" s="804">
        <v>49</v>
      </c>
      <c r="Z111" s="804">
        <v>132</v>
      </c>
      <c r="AA111" s="804">
        <v>23</v>
      </c>
      <c r="AB111" s="804">
        <v>72</v>
      </c>
      <c r="AC111" s="804">
        <v>951</v>
      </c>
      <c r="AD111" s="804">
        <v>26</v>
      </c>
      <c r="AE111" s="804">
        <v>71</v>
      </c>
      <c r="AF111" s="804">
        <v>26</v>
      </c>
      <c r="AG111" s="804">
        <v>46</v>
      </c>
      <c r="AH111" s="805">
        <v>61</v>
      </c>
      <c r="AI111" s="791">
        <f t="shared" si="6"/>
        <v>122</v>
      </c>
      <c r="AJ111" s="792">
        <f t="shared" si="7"/>
        <v>227</v>
      </c>
      <c r="AK111" s="792">
        <f t="shared" si="8"/>
        <v>1048</v>
      </c>
      <c r="AL111" s="793">
        <f t="shared" si="9"/>
        <v>133</v>
      </c>
      <c r="AM111" s="794">
        <f t="shared" si="10"/>
        <v>1530</v>
      </c>
    </row>
    <row r="112" spans="21:39" x14ac:dyDescent="0.3">
      <c r="U112" s="1124"/>
      <c r="V112" s="795" t="s">
        <v>187</v>
      </c>
      <c r="W112" s="807">
        <v>305</v>
      </c>
      <c r="X112" s="807">
        <v>74</v>
      </c>
      <c r="Y112" s="807">
        <v>191</v>
      </c>
      <c r="Z112" s="807">
        <v>120</v>
      </c>
      <c r="AA112" s="807">
        <v>75</v>
      </c>
      <c r="AB112" s="807">
        <v>77</v>
      </c>
      <c r="AC112" s="807">
        <v>74</v>
      </c>
      <c r="AD112" s="807">
        <v>86</v>
      </c>
      <c r="AE112" s="807">
        <v>63</v>
      </c>
      <c r="AF112" s="807">
        <v>304</v>
      </c>
      <c r="AG112" s="807">
        <v>167</v>
      </c>
      <c r="AH112" s="808">
        <v>144</v>
      </c>
      <c r="AI112" s="797">
        <f t="shared" si="6"/>
        <v>570</v>
      </c>
      <c r="AJ112" s="792">
        <f t="shared" si="7"/>
        <v>272</v>
      </c>
      <c r="AK112" s="792">
        <f t="shared" si="8"/>
        <v>223</v>
      </c>
      <c r="AL112" s="793">
        <f t="shared" si="9"/>
        <v>615</v>
      </c>
      <c r="AM112" s="794">
        <f t="shared" si="10"/>
        <v>1680</v>
      </c>
    </row>
    <row r="113" spans="21:39" x14ac:dyDescent="0.3">
      <c r="U113" s="1124"/>
      <c r="V113" s="795" t="s">
        <v>365</v>
      </c>
      <c r="W113" s="807">
        <v>49</v>
      </c>
      <c r="X113" s="807">
        <v>19</v>
      </c>
      <c r="Y113" s="807">
        <v>91</v>
      </c>
      <c r="Z113" s="807">
        <v>88</v>
      </c>
      <c r="AA113" s="807">
        <v>51</v>
      </c>
      <c r="AB113" s="807">
        <v>72</v>
      </c>
      <c r="AC113" s="807">
        <v>96</v>
      </c>
      <c r="AD113" s="807">
        <v>60</v>
      </c>
      <c r="AE113" s="807">
        <v>41</v>
      </c>
      <c r="AF113" s="807">
        <v>127</v>
      </c>
      <c r="AG113" s="807">
        <v>140</v>
      </c>
      <c r="AH113" s="808">
        <v>151</v>
      </c>
      <c r="AI113" s="797">
        <f t="shared" si="6"/>
        <v>159</v>
      </c>
      <c r="AJ113" s="792">
        <f t="shared" si="7"/>
        <v>211</v>
      </c>
      <c r="AK113" s="792">
        <f t="shared" si="8"/>
        <v>197</v>
      </c>
      <c r="AL113" s="793">
        <f t="shared" si="9"/>
        <v>418</v>
      </c>
      <c r="AM113" s="794">
        <f t="shared" si="10"/>
        <v>985</v>
      </c>
    </row>
    <row r="114" spans="21:39" x14ac:dyDescent="0.3">
      <c r="U114" s="1124"/>
      <c r="V114" s="795" t="s">
        <v>367</v>
      </c>
      <c r="W114" s="807">
        <v>1589</v>
      </c>
      <c r="X114" s="807">
        <v>1101</v>
      </c>
      <c r="Y114" s="807">
        <v>4080</v>
      </c>
      <c r="Z114" s="807">
        <v>4368</v>
      </c>
      <c r="AA114" s="807">
        <v>2476</v>
      </c>
      <c r="AB114" s="807">
        <v>2505</v>
      </c>
      <c r="AC114" s="807">
        <v>2943</v>
      </c>
      <c r="AD114" s="807">
        <v>3541</v>
      </c>
      <c r="AE114" s="807">
        <v>2712</v>
      </c>
      <c r="AF114" s="807">
        <v>4633</v>
      </c>
      <c r="AG114" s="807">
        <v>4342</v>
      </c>
      <c r="AH114" s="808">
        <v>6517</v>
      </c>
      <c r="AI114" s="797">
        <f t="shared" si="6"/>
        <v>6770</v>
      </c>
      <c r="AJ114" s="792">
        <f t="shared" si="7"/>
        <v>9349</v>
      </c>
      <c r="AK114" s="792">
        <f t="shared" si="8"/>
        <v>9196</v>
      </c>
      <c r="AL114" s="793">
        <f t="shared" si="9"/>
        <v>15492</v>
      </c>
      <c r="AM114" s="794">
        <f t="shared" si="10"/>
        <v>40807</v>
      </c>
    </row>
    <row r="115" spans="21:39" x14ac:dyDescent="0.3">
      <c r="U115" s="1124"/>
      <c r="V115" s="795" t="s">
        <v>369</v>
      </c>
      <c r="W115" s="807">
        <v>63</v>
      </c>
      <c r="X115" s="807">
        <v>27</v>
      </c>
      <c r="Y115" s="807">
        <v>114</v>
      </c>
      <c r="Z115" s="807">
        <v>128</v>
      </c>
      <c r="AA115" s="807">
        <v>79</v>
      </c>
      <c r="AB115" s="807">
        <v>85</v>
      </c>
      <c r="AC115" s="807">
        <v>100</v>
      </c>
      <c r="AD115" s="807">
        <v>53</v>
      </c>
      <c r="AE115" s="807">
        <v>120</v>
      </c>
      <c r="AF115" s="807">
        <v>117</v>
      </c>
      <c r="AG115" s="807">
        <v>94</v>
      </c>
      <c r="AH115" s="808">
        <v>325</v>
      </c>
      <c r="AI115" s="797">
        <f t="shared" si="6"/>
        <v>204</v>
      </c>
      <c r="AJ115" s="792">
        <f t="shared" si="7"/>
        <v>292</v>
      </c>
      <c r="AK115" s="792">
        <f t="shared" si="8"/>
        <v>273</v>
      </c>
      <c r="AL115" s="793">
        <f t="shared" si="9"/>
        <v>536</v>
      </c>
      <c r="AM115" s="794">
        <f t="shared" si="10"/>
        <v>1305</v>
      </c>
    </row>
    <row r="116" spans="21:39" x14ac:dyDescent="0.3">
      <c r="U116" s="1124"/>
      <c r="V116" s="795" t="s">
        <v>371</v>
      </c>
      <c r="W116" s="807">
        <v>369</v>
      </c>
      <c r="X116" s="807">
        <v>169</v>
      </c>
      <c r="Y116" s="807">
        <v>816</v>
      </c>
      <c r="Z116" s="807">
        <v>682</v>
      </c>
      <c r="AA116" s="807">
        <v>496</v>
      </c>
      <c r="AB116" s="807">
        <v>390</v>
      </c>
      <c r="AC116" s="807">
        <v>852</v>
      </c>
      <c r="AD116" s="807">
        <v>606</v>
      </c>
      <c r="AE116" s="807">
        <v>434</v>
      </c>
      <c r="AF116" s="807">
        <v>1467</v>
      </c>
      <c r="AG116" s="807">
        <v>861</v>
      </c>
      <c r="AH116" s="808">
        <v>2207</v>
      </c>
      <c r="AI116" s="797">
        <f t="shared" si="6"/>
        <v>1354</v>
      </c>
      <c r="AJ116" s="792">
        <f t="shared" si="7"/>
        <v>1568</v>
      </c>
      <c r="AK116" s="792">
        <f t="shared" si="8"/>
        <v>1892</v>
      </c>
      <c r="AL116" s="793">
        <f t="shared" si="9"/>
        <v>4535</v>
      </c>
      <c r="AM116" s="794">
        <f t="shared" si="10"/>
        <v>9349</v>
      </c>
    </row>
    <row r="117" spans="21:39" x14ac:dyDescent="0.3">
      <c r="U117" s="1124"/>
      <c r="V117" s="795" t="s">
        <v>373</v>
      </c>
      <c r="W117" s="807">
        <v>998</v>
      </c>
      <c r="X117" s="807">
        <v>438</v>
      </c>
      <c r="Y117" s="807">
        <v>2330</v>
      </c>
      <c r="Z117" s="807">
        <v>1455</v>
      </c>
      <c r="AA117" s="807">
        <v>997</v>
      </c>
      <c r="AB117" s="807">
        <v>1415</v>
      </c>
      <c r="AC117" s="807">
        <v>1858</v>
      </c>
      <c r="AD117" s="807">
        <v>1811</v>
      </c>
      <c r="AE117" s="807">
        <v>1314</v>
      </c>
      <c r="AF117" s="807">
        <v>2242</v>
      </c>
      <c r="AG117" s="807">
        <v>2174</v>
      </c>
      <c r="AH117" s="808">
        <v>4961</v>
      </c>
      <c r="AI117" s="797">
        <f t="shared" si="6"/>
        <v>3766</v>
      </c>
      <c r="AJ117" s="792">
        <f t="shared" si="7"/>
        <v>3867</v>
      </c>
      <c r="AK117" s="792">
        <f t="shared" si="8"/>
        <v>4983</v>
      </c>
      <c r="AL117" s="793">
        <f t="shared" si="9"/>
        <v>9377</v>
      </c>
      <c r="AM117" s="794">
        <f t="shared" si="10"/>
        <v>21993</v>
      </c>
    </row>
    <row r="118" spans="21:39" x14ac:dyDescent="0.3">
      <c r="U118" s="1124"/>
      <c r="V118" s="795" t="s">
        <v>245</v>
      </c>
      <c r="W118" s="807">
        <v>320</v>
      </c>
      <c r="X118" s="807">
        <v>265</v>
      </c>
      <c r="Y118" s="807">
        <v>863</v>
      </c>
      <c r="Z118" s="807">
        <v>1138</v>
      </c>
      <c r="AA118" s="807">
        <v>614</v>
      </c>
      <c r="AB118" s="807">
        <v>273</v>
      </c>
      <c r="AC118" s="807">
        <v>722</v>
      </c>
      <c r="AD118" s="807">
        <v>847</v>
      </c>
      <c r="AE118" s="807">
        <v>343</v>
      </c>
      <c r="AF118" s="807">
        <v>1218</v>
      </c>
      <c r="AG118" s="807">
        <v>640</v>
      </c>
      <c r="AH118" s="808">
        <v>2480</v>
      </c>
      <c r="AI118" s="797">
        <f t="shared" si="6"/>
        <v>1448</v>
      </c>
      <c r="AJ118" s="792">
        <f t="shared" si="7"/>
        <v>2025</v>
      </c>
      <c r="AK118" s="792">
        <f t="shared" si="8"/>
        <v>1912</v>
      </c>
      <c r="AL118" s="793">
        <f t="shared" si="9"/>
        <v>4338</v>
      </c>
      <c r="AM118" s="794">
        <f t="shared" si="10"/>
        <v>9723</v>
      </c>
    </row>
    <row r="119" spans="21:39" x14ac:dyDescent="0.3">
      <c r="U119" s="1124"/>
      <c r="V119" s="795" t="s">
        <v>376</v>
      </c>
      <c r="W119" s="807">
        <v>73</v>
      </c>
      <c r="X119" s="807">
        <v>68</v>
      </c>
      <c r="Y119" s="807">
        <v>129</v>
      </c>
      <c r="Z119" s="807">
        <v>165</v>
      </c>
      <c r="AA119" s="807">
        <v>83</v>
      </c>
      <c r="AB119" s="807">
        <v>326</v>
      </c>
      <c r="AC119" s="807">
        <v>133</v>
      </c>
      <c r="AD119" s="807">
        <v>135</v>
      </c>
      <c r="AE119" s="807">
        <v>73</v>
      </c>
      <c r="AF119" s="807">
        <v>164</v>
      </c>
      <c r="AG119" s="807">
        <v>156</v>
      </c>
      <c r="AH119" s="808">
        <v>349</v>
      </c>
      <c r="AI119" s="797">
        <f t="shared" si="6"/>
        <v>270</v>
      </c>
      <c r="AJ119" s="792">
        <f t="shared" si="7"/>
        <v>574</v>
      </c>
      <c r="AK119" s="792">
        <f t="shared" si="8"/>
        <v>341</v>
      </c>
      <c r="AL119" s="793">
        <f t="shared" si="9"/>
        <v>669</v>
      </c>
      <c r="AM119" s="794">
        <f t="shared" si="10"/>
        <v>1854</v>
      </c>
    </row>
    <row r="120" spans="21:39" x14ac:dyDescent="0.3">
      <c r="U120" s="1124"/>
      <c r="V120" s="795" t="s">
        <v>378</v>
      </c>
      <c r="W120" s="807">
        <v>8472</v>
      </c>
      <c r="X120" s="807">
        <v>8009</v>
      </c>
      <c r="Y120" s="807">
        <v>20495</v>
      </c>
      <c r="Z120" s="807">
        <v>21836</v>
      </c>
      <c r="AA120" s="807">
        <v>11055</v>
      </c>
      <c r="AB120" s="807">
        <v>8674</v>
      </c>
      <c r="AC120" s="807">
        <v>18992</v>
      </c>
      <c r="AD120" s="807">
        <v>21426</v>
      </c>
      <c r="AE120" s="807">
        <v>10510</v>
      </c>
      <c r="AF120" s="807">
        <v>19924</v>
      </c>
      <c r="AG120" s="807">
        <v>20276</v>
      </c>
      <c r="AH120" s="808">
        <v>37460</v>
      </c>
      <c r="AI120" s="797">
        <f t="shared" si="6"/>
        <v>36976</v>
      </c>
      <c r="AJ120" s="792">
        <f t="shared" si="7"/>
        <v>41565</v>
      </c>
      <c r="AK120" s="792">
        <f t="shared" si="8"/>
        <v>50928</v>
      </c>
      <c r="AL120" s="793">
        <f t="shared" si="9"/>
        <v>77660</v>
      </c>
      <c r="AM120" s="794">
        <f t="shared" si="10"/>
        <v>207129</v>
      </c>
    </row>
    <row r="121" spans="21:39" x14ac:dyDescent="0.3">
      <c r="U121" s="1125"/>
      <c r="V121" s="795" t="s">
        <v>391</v>
      </c>
      <c r="W121" s="807">
        <v>50</v>
      </c>
      <c r="X121" s="807">
        <v>30</v>
      </c>
      <c r="Y121" s="807">
        <v>198</v>
      </c>
      <c r="Z121" s="807">
        <v>91</v>
      </c>
      <c r="AA121" s="807">
        <v>63</v>
      </c>
      <c r="AB121" s="807">
        <v>116</v>
      </c>
      <c r="AC121" s="807">
        <v>105</v>
      </c>
      <c r="AD121" s="807">
        <v>81</v>
      </c>
      <c r="AE121" s="807">
        <v>41</v>
      </c>
      <c r="AF121" s="807">
        <v>463</v>
      </c>
      <c r="AG121" s="807">
        <v>48</v>
      </c>
      <c r="AH121" s="808">
        <v>307</v>
      </c>
      <c r="AI121" s="797">
        <f t="shared" si="6"/>
        <v>278</v>
      </c>
      <c r="AJ121" s="792">
        <f t="shared" si="7"/>
        <v>270</v>
      </c>
      <c r="AK121" s="792">
        <f t="shared" si="8"/>
        <v>227</v>
      </c>
      <c r="AL121" s="793">
        <f t="shared" si="9"/>
        <v>818</v>
      </c>
      <c r="AM121" s="794">
        <f t="shared" si="10"/>
        <v>1593</v>
      </c>
    </row>
    <row r="122" spans="21:39" x14ac:dyDescent="0.3">
      <c r="U122" s="616" t="str">
        <f>U6</f>
        <v>R4</v>
      </c>
      <c r="V122" s="616" t="s">
        <v>595</v>
      </c>
      <c r="W122" s="617">
        <f>SUM(W54:W63)</f>
        <v>29873</v>
      </c>
      <c r="X122" s="621">
        <f t="shared" ref="X122:AM122" si="11">SUM(X54:X63)</f>
        <v>15189</v>
      </c>
      <c r="Y122" s="621">
        <f t="shared" si="11"/>
        <v>21095</v>
      </c>
      <c r="Z122" s="621">
        <f t="shared" si="11"/>
        <v>34828</v>
      </c>
      <c r="AA122" s="621">
        <f t="shared" si="11"/>
        <v>27374</v>
      </c>
      <c r="AB122" s="621">
        <f t="shared" si="11"/>
        <v>30820</v>
      </c>
      <c r="AC122" s="621">
        <f t="shared" si="11"/>
        <v>31389</v>
      </c>
      <c r="AD122" s="621">
        <f t="shared" si="11"/>
        <v>46448</v>
      </c>
      <c r="AE122" s="621">
        <f t="shared" si="11"/>
        <v>35893</v>
      </c>
      <c r="AF122" s="621">
        <f t="shared" si="11"/>
        <v>48105</v>
      </c>
      <c r="AG122" s="621">
        <f t="shared" si="11"/>
        <v>50434</v>
      </c>
      <c r="AH122" s="622">
        <f t="shared" si="11"/>
        <v>47195</v>
      </c>
      <c r="AI122" s="617">
        <f t="shared" si="11"/>
        <v>66157</v>
      </c>
      <c r="AJ122" s="621">
        <f t="shared" si="11"/>
        <v>93022</v>
      </c>
      <c r="AK122" s="621">
        <f t="shared" si="11"/>
        <v>113730</v>
      </c>
      <c r="AL122" s="622">
        <f t="shared" si="11"/>
        <v>145734</v>
      </c>
      <c r="AM122" s="616">
        <f t="shared" si="11"/>
        <v>418643</v>
      </c>
    </row>
    <row r="123" spans="21:39" x14ac:dyDescent="0.3">
      <c r="U123" s="616" t="str">
        <f>U64</f>
        <v>R3</v>
      </c>
      <c r="V123" s="616" t="s">
        <v>595</v>
      </c>
      <c r="W123" s="617">
        <f>SUM(W112:W121)</f>
        <v>12288</v>
      </c>
      <c r="X123" s="621">
        <f t="shared" ref="X123:AM123" si="12">SUM(X112:X121)</f>
        <v>10200</v>
      </c>
      <c r="Y123" s="621">
        <f t="shared" si="12"/>
        <v>29307</v>
      </c>
      <c r="Z123" s="621">
        <f t="shared" si="12"/>
        <v>30071</v>
      </c>
      <c r="AA123" s="621">
        <f t="shared" si="12"/>
        <v>15989</v>
      </c>
      <c r="AB123" s="621">
        <f t="shared" si="12"/>
        <v>13933</v>
      </c>
      <c r="AC123" s="621">
        <f t="shared" si="12"/>
        <v>25875</v>
      </c>
      <c r="AD123" s="621">
        <f t="shared" si="12"/>
        <v>28646</v>
      </c>
      <c r="AE123" s="621">
        <f t="shared" si="12"/>
        <v>15651</v>
      </c>
      <c r="AF123" s="621">
        <f t="shared" si="12"/>
        <v>30659</v>
      </c>
      <c r="AG123" s="621">
        <f t="shared" si="12"/>
        <v>28898</v>
      </c>
      <c r="AH123" s="622">
        <f t="shared" si="12"/>
        <v>54901</v>
      </c>
      <c r="AI123" s="617">
        <f t="shared" si="12"/>
        <v>51795</v>
      </c>
      <c r="AJ123" s="621">
        <f t="shared" si="12"/>
        <v>59993</v>
      </c>
      <c r="AK123" s="621">
        <f t="shared" si="12"/>
        <v>70172</v>
      </c>
      <c r="AL123" s="622">
        <f t="shared" si="12"/>
        <v>114458</v>
      </c>
      <c r="AM123" s="616">
        <f t="shared" si="12"/>
        <v>296418</v>
      </c>
    </row>
  </sheetData>
  <mergeCells count="23">
    <mergeCell ref="J36:J38"/>
    <mergeCell ref="B24:B26"/>
    <mergeCell ref="J24:J26"/>
    <mergeCell ref="B27:B29"/>
    <mergeCell ref="J27:J29"/>
    <mergeCell ref="B30:B32"/>
    <mergeCell ref="J30:J32"/>
    <mergeCell ref="U64:U121"/>
    <mergeCell ref="U6:U63"/>
    <mergeCell ref="B6:B8"/>
    <mergeCell ref="J6:J8"/>
    <mergeCell ref="B9:B11"/>
    <mergeCell ref="J9:J11"/>
    <mergeCell ref="B12:B14"/>
    <mergeCell ref="J12:J14"/>
    <mergeCell ref="B15:B17"/>
    <mergeCell ref="J15:J17"/>
    <mergeCell ref="B18:B20"/>
    <mergeCell ref="J18:J20"/>
    <mergeCell ref="B21:B23"/>
    <mergeCell ref="J21:J23"/>
    <mergeCell ref="B33:B35"/>
    <mergeCell ref="J33:J35"/>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&amp;C&amp;"-,標準"&amp;8&amp;K01+036令和4年熊本県観光統計表&amp;R&amp;"-,標準"&amp;8&amp;K01+036P. &amp;P-2 </oddFooter>
    <evenFooter>&amp;L&amp;"-,標準"&amp;8&amp;K6B6B6BP. &amp;P-2 &amp;C&amp;"-,標準"&amp;8&amp;K6B6B6B令和4年熊本県観光統計表</evenFooter>
  </headerFooter>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8">
    <tabColor theme="7"/>
  </sheetPr>
  <dimension ref="A2:R44"/>
  <sheetViews>
    <sheetView showGridLines="0" view="pageBreakPreview" zoomScale="70" zoomScaleNormal="100" zoomScaleSheetLayoutView="70" workbookViewId="0"/>
  </sheetViews>
  <sheetFormatPr defaultColWidth="9" defaultRowHeight="14" x14ac:dyDescent="0.3"/>
  <cols>
    <col min="1" max="1" width="3.08203125" style="2" customWidth="1"/>
    <col min="2" max="9" width="9" style="1"/>
    <col min="10" max="10" width="3.08203125" style="1" customWidth="1"/>
    <col min="11" max="11" width="9" style="1"/>
    <col min="12" max="12" width="12.33203125" style="1" customWidth="1"/>
    <col min="13" max="13" width="10.83203125" style="1" customWidth="1"/>
    <col min="14" max="14" width="9" style="1" customWidth="1"/>
    <col min="15" max="15" width="9" style="1"/>
    <col min="16" max="16" width="12.33203125" style="1" customWidth="1"/>
    <col min="17" max="18" width="10.83203125" style="1" customWidth="1"/>
    <col min="19" max="16384" width="9" style="1"/>
  </cols>
  <sheetData>
    <row r="2" spans="2:18" x14ac:dyDescent="0.3">
      <c r="L2" s="1" t="s">
        <v>56</v>
      </c>
    </row>
    <row r="3" spans="2:18" x14ac:dyDescent="0.3">
      <c r="B3" s="51" t="s">
        <v>705</v>
      </c>
      <c r="L3" s="1" t="s">
        <v>688</v>
      </c>
    </row>
    <row r="5" spans="2:18" x14ac:dyDescent="0.3">
      <c r="B5" s="6"/>
      <c r="C5" s="7"/>
      <c r="D5" s="7"/>
      <c r="E5" s="7"/>
      <c r="F5" s="7"/>
      <c r="G5" s="7"/>
      <c r="H5" s="7"/>
      <c r="I5" s="8"/>
      <c r="L5" s="1" t="s">
        <v>331</v>
      </c>
    </row>
    <row r="6" spans="2:18" x14ac:dyDescent="0.3">
      <c r="B6" s="9"/>
      <c r="I6" s="10"/>
      <c r="L6" s="21" t="s">
        <v>350</v>
      </c>
      <c r="M6" s="50" t="s">
        <v>186</v>
      </c>
      <c r="N6" s="392" t="s">
        <v>388</v>
      </c>
      <c r="O6" s="391" t="s">
        <v>350</v>
      </c>
      <c r="P6" s="50" t="s">
        <v>186</v>
      </c>
      <c r="Q6" s="392" t="s">
        <v>388</v>
      </c>
      <c r="R6" s="38"/>
    </row>
    <row r="7" spans="2:18" x14ac:dyDescent="0.3">
      <c r="B7" s="9"/>
      <c r="I7" s="10"/>
      <c r="L7" s="809" t="s">
        <v>187</v>
      </c>
      <c r="M7" s="810">
        <f>'【本】2.発地別の延べ宿泊者数（ALL）_P24、25'!P6</f>
        <v>1819</v>
      </c>
      <c r="N7" s="811">
        <f>M7/$M$26</f>
        <v>4.3449908394503191E-3</v>
      </c>
      <c r="O7" s="812"/>
      <c r="P7" s="813">
        <f>M7</f>
        <v>1819</v>
      </c>
      <c r="Q7" s="811">
        <f t="shared" ref="Q7:Q25" si="0">P7/$M$26</f>
        <v>4.3449908394503191E-3</v>
      </c>
      <c r="R7" s="81"/>
    </row>
    <row r="8" spans="2:18" x14ac:dyDescent="0.3">
      <c r="B8" s="9"/>
      <c r="I8" s="10"/>
      <c r="L8" s="809" t="s">
        <v>365</v>
      </c>
      <c r="M8" s="810">
        <f>'【本】2.発地別の延べ宿泊者数（ALL）_P24、25'!P9</f>
        <v>1942</v>
      </c>
      <c r="N8" s="811">
        <f>M8/$M$26</f>
        <v>4.6387972568513033E-3</v>
      </c>
      <c r="O8" s="812"/>
      <c r="P8" s="813">
        <f>M8</f>
        <v>1942</v>
      </c>
      <c r="Q8" s="811">
        <f t="shared" si="0"/>
        <v>4.6387972568513033E-3</v>
      </c>
      <c r="R8" s="81"/>
    </row>
    <row r="9" spans="2:18" x14ac:dyDescent="0.3">
      <c r="B9" s="9"/>
      <c r="I9" s="10"/>
      <c r="L9" s="809"/>
      <c r="M9" s="810"/>
      <c r="N9" s="814"/>
      <c r="O9" s="815" t="s">
        <v>375</v>
      </c>
      <c r="P9" s="816">
        <f>'【本】2.発地別の延べ宿泊者数（ALL）_P24、25'!H27</f>
        <v>29747</v>
      </c>
      <c r="Q9" s="811">
        <f t="shared" si="0"/>
        <v>7.1055768279894807E-2</v>
      </c>
      <c r="R9" s="81"/>
    </row>
    <row r="10" spans="2:18" x14ac:dyDescent="0.3">
      <c r="B10" s="9"/>
      <c r="I10" s="10"/>
      <c r="L10" s="809"/>
      <c r="M10" s="810"/>
      <c r="N10" s="814"/>
      <c r="O10" s="815" t="s">
        <v>389</v>
      </c>
      <c r="P10" s="816">
        <f>'【本】2.発地別の延べ宿泊者数（ALL）_P24、25'!H33</f>
        <v>14144</v>
      </c>
      <c r="Q10" s="811">
        <f t="shared" si="0"/>
        <v>3.3785349331052948E-2</v>
      </c>
      <c r="R10" s="81"/>
    </row>
    <row r="11" spans="2:18" x14ac:dyDescent="0.3">
      <c r="B11" s="9"/>
      <c r="I11" s="10"/>
      <c r="L11" s="809" t="s">
        <v>367</v>
      </c>
      <c r="M11" s="810">
        <f>'【本】2.発地別の延べ宿泊者数（ALL）_P24、25'!P12</f>
        <v>58510</v>
      </c>
      <c r="N11" s="811">
        <f>M11/$M$26</f>
        <v>0.13976108522058173</v>
      </c>
      <c r="O11" s="812"/>
      <c r="P11" s="813">
        <f>M11-P9-P10</f>
        <v>14619</v>
      </c>
      <c r="Q11" s="811">
        <f t="shared" si="0"/>
        <v>3.4919967609633985E-2</v>
      </c>
      <c r="R11" s="81"/>
    </row>
    <row r="12" spans="2:18" x14ac:dyDescent="0.3">
      <c r="B12" s="9"/>
      <c r="I12" s="10"/>
      <c r="L12" s="809" t="s">
        <v>369</v>
      </c>
      <c r="M12" s="810">
        <f>'【本】2.発地別の延べ宿泊者数（ALL）_P24、25'!P15</f>
        <v>2763</v>
      </c>
      <c r="N12" s="811">
        <f t="shared" ref="N12:N17" si="1">M12/$M$26</f>
        <v>6.5998953762513649E-3</v>
      </c>
      <c r="O12" s="812"/>
      <c r="P12" s="813">
        <f>M12</f>
        <v>2763</v>
      </c>
      <c r="Q12" s="811">
        <f t="shared" si="0"/>
        <v>6.5998953762513649E-3</v>
      </c>
      <c r="R12" s="81"/>
    </row>
    <row r="13" spans="2:18" x14ac:dyDescent="0.3">
      <c r="B13" s="9"/>
      <c r="I13" s="10"/>
      <c r="L13" s="809" t="s">
        <v>371</v>
      </c>
      <c r="M13" s="810">
        <f>'【本】2.発地別の延べ宿泊者数（ALL）_P24、25'!P18</f>
        <v>14629</v>
      </c>
      <c r="N13" s="811">
        <f t="shared" si="1"/>
        <v>3.4943854310235688E-2</v>
      </c>
      <c r="O13" s="812"/>
      <c r="P13" s="813">
        <f>M13</f>
        <v>14629</v>
      </c>
      <c r="Q13" s="811">
        <f t="shared" si="0"/>
        <v>3.4943854310235688E-2</v>
      </c>
      <c r="R13" s="81"/>
    </row>
    <row r="14" spans="2:18" x14ac:dyDescent="0.3">
      <c r="B14" s="9"/>
      <c r="I14" s="10"/>
      <c r="L14" s="809"/>
      <c r="M14" s="817"/>
      <c r="N14" s="814"/>
      <c r="O14" s="812" t="s">
        <v>390</v>
      </c>
      <c r="P14" s="816">
        <f>'【本】2.発地別の延べ宿泊者数（ALL）_P24、25'!H30</f>
        <v>13284</v>
      </c>
      <c r="Q14" s="811">
        <f t="shared" si="0"/>
        <v>3.1731093079306237E-2</v>
      </c>
      <c r="R14" s="81"/>
    </row>
    <row r="15" spans="2:18" x14ac:dyDescent="0.3">
      <c r="B15" s="9"/>
      <c r="I15" s="10"/>
      <c r="L15" s="809" t="s">
        <v>373</v>
      </c>
      <c r="M15" s="810">
        <f>'【本】2.発地別の延べ宿泊者数（ALL）_P24、25'!P21</f>
        <v>29344</v>
      </c>
      <c r="N15" s="811">
        <f t="shared" si="1"/>
        <v>7.0093134245646047E-2</v>
      </c>
      <c r="O15" s="812"/>
      <c r="P15" s="813">
        <f>M15-P14</f>
        <v>16060</v>
      </c>
      <c r="Q15" s="811">
        <f t="shared" si="0"/>
        <v>3.8362041166339816E-2</v>
      </c>
      <c r="R15" s="81"/>
    </row>
    <row r="16" spans="2:18" x14ac:dyDescent="0.3">
      <c r="B16" s="9"/>
      <c r="I16" s="10"/>
      <c r="L16" s="809" t="s">
        <v>245</v>
      </c>
      <c r="M16" s="810">
        <f>'【本】2.発地別の延べ宿泊者数（ALL）_P24、25'!P24</f>
        <v>14878</v>
      </c>
      <c r="N16" s="811">
        <f t="shared" si="1"/>
        <v>3.5538633155218172E-2</v>
      </c>
      <c r="O16" s="812"/>
      <c r="P16" s="813">
        <f>M16</f>
        <v>14878</v>
      </c>
      <c r="Q16" s="811">
        <f t="shared" si="0"/>
        <v>3.5538633155218172E-2</v>
      </c>
      <c r="R16" s="81"/>
    </row>
    <row r="17" spans="2:18" x14ac:dyDescent="0.3">
      <c r="B17" s="9"/>
      <c r="I17" s="10"/>
      <c r="L17" s="809" t="s">
        <v>376</v>
      </c>
      <c r="M17" s="810">
        <f>'【本】2.発地別の延べ宿泊者数（ALL）_P24、25'!P27</f>
        <v>3014</v>
      </c>
      <c r="N17" s="811">
        <f t="shared" si="1"/>
        <v>7.1994515613541844E-3</v>
      </c>
      <c r="O17" s="812"/>
      <c r="P17" s="813">
        <f>M17</f>
        <v>3014</v>
      </c>
      <c r="Q17" s="811">
        <f t="shared" si="0"/>
        <v>7.1994515613541844E-3</v>
      </c>
      <c r="R17" s="81"/>
    </row>
    <row r="18" spans="2:18" x14ac:dyDescent="0.3">
      <c r="B18" s="9"/>
      <c r="I18" s="10"/>
      <c r="L18" s="809"/>
      <c r="M18" s="817"/>
      <c r="N18" s="814"/>
      <c r="O18" s="818" t="s">
        <v>364</v>
      </c>
      <c r="P18" s="813">
        <f>'【本】2.発地別の延べ宿泊者数（ALL）_P24、25'!H9</f>
        <v>101026</v>
      </c>
      <c r="Q18" s="811">
        <f t="shared" si="0"/>
        <v>0.2413177814987949</v>
      </c>
    </row>
    <row r="19" spans="2:18" x14ac:dyDescent="0.3">
      <c r="B19" s="9"/>
      <c r="I19" s="10"/>
      <c r="L19" s="809"/>
      <c r="M19" s="817"/>
      <c r="N19" s="814"/>
      <c r="O19" s="818" t="s">
        <v>366</v>
      </c>
      <c r="P19" s="813">
        <f>'【本】2.発地別の延べ宿泊者数（ALL）_P24、25'!H12</f>
        <v>8922</v>
      </c>
      <c r="Q19" s="811">
        <f t="shared" si="0"/>
        <v>2.1311714276842083E-2</v>
      </c>
    </row>
    <row r="20" spans="2:18" x14ac:dyDescent="0.3">
      <c r="B20" s="9"/>
      <c r="I20" s="10"/>
      <c r="L20" s="809"/>
      <c r="M20" s="817"/>
      <c r="N20" s="814"/>
      <c r="O20" s="818" t="s">
        <v>368</v>
      </c>
      <c r="P20" s="813">
        <f>'【本】2.発地別の延べ宿泊者数（ALL）_P24、25'!H15</f>
        <v>12103</v>
      </c>
      <c r="Q20" s="811">
        <f t="shared" si="0"/>
        <v>2.8910073738244758E-2</v>
      </c>
    </row>
    <row r="21" spans="2:18" x14ac:dyDescent="0.3">
      <c r="B21" s="9"/>
      <c r="I21" s="10"/>
      <c r="L21" s="809"/>
      <c r="M21" s="817"/>
      <c r="N21" s="814"/>
      <c r="O21" s="818" t="s">
        <v>362</v>
      </c>
      <c r="P21" s="813">
        <f>'【本】2.発地別の延べ宿泊者数（ALL）_P24、25'!H6</f>
        <v>117679</v>
      </c>
      <c r="Q21" s="811">
        <f t="shared" si="0"/>
        <v>0.28109630401081592</v>
      </c>
    </row>
    <row r="22" spans="2:18" x14ac:dyDescent="0.3">
      <c r="B22" s="9"/>
      <c r="I22" s="10"/>
      <c r="L22" s="809"/>
      <c r="M22" s="817"/>
      <c r="N22" s="814"/>
      <c r="O22" s="812" t="s">
        <v>370</v>
      </c>
      <c r="P22" s="813">
        <f>'【本】2.発地別の延べ宿泊者数（ALL）_P24、25'!H18</f>
        <v>12116</v>
      </c>
      <c r="Q22" s="811">
        <f t="shared" si="0"/>
        <v>2.8941126449026976E-2</v>
      </c>
    </row>
    <row r="23" spans="2:18" x14ac:dyDescent="0.3">
      <c r="B23" s="9"/>
      <c r="I23" s="10"/>
      <c r="L23" s="809"/>
      <c r="M23" s="817"/>
      <c r="N23" s="814"/>
      <c r="O23" s="812" t="s">
        <v>372</v>
      </c>
      <c r="P23" s="813">
        <f>'【本】2.発地別の延べ宿泊者数（ALL）_P24、25'!H21</f>
        <v>13644</v>
      </c>
      <c r="Q23" s="811">
        <f t="shared" si="0"/>
        <v>3.2591014300967648E-2</v>
      </c>
    </row>
    <row r="24" spans="2:18" x14ac:dyDescent="0.3">
      <c r="B24" s="9"/>
      <c r="I24" s="10"/>
      <c r="L24" s="809" t="s">
        <v>378</v>
      </c>
      <c r="M24" s="810">
        <f>'【本】2.発地別の延べ宿泊者数（ALL）_P24、25'!P30</f>
        <v>287612</v>
      </c>
      <c r="N24" s="811">
        <f>M24/$M$26</f>
        <v>0.68701017334578629</v>
      </c>
      <c r="O24" s="812" t="s">
        <v>374</v>
      </c>
      <c r="P24" s="813">
        <f>'【本】2.発地別の延べ宿泊者数（ALL）_P24、25'!H24</f>
        <v>22122</v>
      </c>
      <c r="Q24" s="811">
        <f t="shared" si="0"/>
        <v>5.2842159071093985E-2</v>
      </c>
    </row>
    <row r="25" spans="2:18" x14ac:dyDescent="0.3">
      <c r="B25" s="9"/>
      <c r="I25" s="10"/>
      <c r="L25" s="819" t="s">
        <v>391</v>
      </c>
      <c r="M25" s="820">
        <f>'【本】2.発地別の延べ宿泊者数（ALL）_P24、25'!P33</f>
        <v>4132</v>
      </c>
      <c r="N25" s="821">
        <f>M25/$M$26</f>
        <v>9.8699846886249141E-3</v>
      </c>
      <c r="O25" s="822"/>
      <c r="P25" s="823">
        <f>M25</f>
        <v>4132</v>
      </c>
      <c r="Q25" s="821">
        <f t="shared" si="0"/>
        <v>9.8699846886249141E-3</v>
      </c>
    </row>
    <row r="26" spans="2:18" x14ac:dyDescent="0.3">
      <c r="B26" s="9"/>
      <c r="I26" s="10"/>
      <c r="M26" s="48">
        <f>'【本】2.発地別の延べ宿泊者数（ALL）_P24、25'!P36</f>
        <v>418643</v>
      </c>
    </row>
    <row r="27" spans="2:18" x14ac:dyDescent="0.3">
      <c r="B27" s="9"/>
      <c r="I27" s="10"/>
      <c r="P27" s="39"/>
    </row>
    <row r="28" spans="2:18" x14ac:dyDescent="0.3">
      <c r="B28" s="9"/>
      <c r="I28" s="10"/>
      <c r="P28" s="39"/>
    </row>
    <row r="29" spans="2:18" x14ac:dyDescent="0.3">
      <c r="B29" s="9"/>
      <c r="I29" s="10"/>
      <c r="P29" s="39"/>
    </row>
    <row r="30" spans="2:18" x14ac:dyDescent="0.3">
      <c r="B30" s="9"/>
      <c r="I30" s="10"/>
      <c r="P30" s="39"/>
    </row>
    <row r="31" spans="2:18" x14ac:dyDescent="0.3">
      <c r="B31" s="9"/>
      <c r="I31" s="10"/>
      <c r="O31" s="38"/>
      <c r="P31" s="39"/>
      <c r="Q31" s="388"/>
      <c r="R31" s="38"/>
    </row>
    <row r="32" spans="2:18" x14ac:dyDescent="0.3">
      <c r="B32" s="9"/>
      <c r="I32" s="10"/>
      <c r="O32" s="38"/>
      <c r="P32" s="39"/>
      <c r="R32" s="81"/>
    </row>
    <row r="33" spans="2:18" x14ac:dyDescent="0.3">
      <c r="B33" s="9"/>
      <c r="I33" s="10"/>
      <c r="L33" s="38"/>
      <c r="M33" s="388"/>
      <c r="N33" s="48"/>
      <c r="O33" s="38"/>
      <c r="P33" s="39"/>
      <c r="R33" s="81"/>
    </row>
    <row r="34" spans="2:18" x14ac:dyDescent="0.3">
      <c r="B34" s="9"/>
      <c r="I34" s="10"/>
      <c r="M34" s="74"/>
      <c r="N34" s="48"/>
      <c r="O34" s="38"/>
      <c r="R34" s="81"/>
    </row>
    <row r="35" spans="2:18" x14ac:dyDescent="0.3">
      <c r="B35" s="9"/>
      <c r="I35" s="10"/>
      <c r="M35" s="74"/>
      <c r="O35" s="38"/>
      <c r="R35" s="81"/>
    </row>
    <row r="36" spans="2:18" x14ac:dyDescent="0.3">
      <c r="B36" s="9"/>
      <c r="I36" s="10"/>
      <c r="M36" s="74"/>
      <c r="N36" s="48"/>
      <c r="O36" s="38"/>
      <c r="R36" s="81"/>
    </row>
    <row r="37" spans="2:18" x14ac:dyDescent="0.3">
      <c r="B37" s="11"/>
      <c r="C37" s="12"/>
      <c r="D37" s="12"/>
      <c r="E37" s="12"/>
      <c r="F37" s="12"/>
      <c r="G37" s="12"/>
      <c r="H37" s="12"/>
      <c r="I37" s="13"/>
      <c r="M37" s="74"/>
      <c r="N37" s="48"/>
      <c r="O37" s="38"/>
      <c r="R37" s="81"/>
    </row>
    <row r="38" spans="2:18" x14ac:dyDescent="0.3">
      <c r="M38" s="74"/>
      <c r="O38" s="38"/>
      <c r="R38" s="81"/>
    </row>
    <row r="39" spans="2:18" x14ac:dyDescent="0.3">
      <c r="M39" s="74"/>
      <c r="N39" s="48"/>
      <c r="O39" s="38"/>
      <c r="R39" s="81"/>
    </row>
    <row r="40" spans="2:18" x14ac:dyDescent="0.3">
      <c r="M40" s="74"/>
      <c r="N40" s="48"/>
      <c r="O40" s="38"/>
      <c r="R40" s="81"/>
    </row>
    <row r="41" spans="2:18" x14ac:dyDescent="0.3">
      <c r="B41" s="599"/>
      <c r="M41" s="74"/>
      <c r="N41" s="48"/>
      <c r="O41" s="38"/>
      <c r="R41" s="81"/>
    </row>
    <row r="42" spans="2:18" x14ac:dyDescent="0.3">
      <c r="B42" s="600"/>
      <c r="M42" s="74"/>
      <c r="N42" s="48"/>
      <c r="O42" s="38"/>
      <c r="R42" s="81"/>
    </row>
    <row r="43" spans="2:18" x14ac:dyDescent="0.3">
      <c r="B43" s="600"/>
      <c r="M43" s="74"/>
    </row>
    <row r="44" spans="2:18" x14ac:dyDescent="0.3">
      <c r="B44" s="600"/>
      <c r="M44" s="74"/>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&amp;C&amp;"-,標準"&amp;8&amp;K01+036令和4年熊本県観光統計表&amp;R&amp;"-,標準"&amp;8&amp;K01+036P. &amp;P-2 </oddFooter>
    <evenFooter>&amp;L&amp;"-,標準"&amp;8&amp;K6B6B6BP. &amp;P-2 &amp;C&amp;"-,標準"&amp;8&amp;K6B6B6B令和4年熊本県観光統計表</even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7"/>
  <dimension ref="G48"/>
  <sheetViews>
    <sheetView view="pageBreakPreview" zoomScale="70" zoomScaleNormal="100" zoomScaleSheetLayoutView="70" workbookViewId="0"/>
  </sheetViews>
  <sheetFormatPr defaultRowHeight="13.5" x14ac:dyDescent="0.3"/>
  <cols>
    <col min="1" max="1" width="2" customWidth="1"/>
    <col min="10" max="10" width="10" customWidth="1"/>
    <col min="11" max="11" width="2" customWidth="1"/>
    <col min="21" max="21" width="2" customWidth="1"/>
  </cols>
  <sheetData>
    <row r="48" spans="7:7" x14ac:dyDescent="0.3">
      <c r="G48" t="s">
        <v>586</v>
      </c>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&amp;C&amp;"-,標準"&amp;8&amp;K01+038令和4年熊本県観光統計表&amp;R&amp;"-,標準"&amp;8&amp;K01+038P. &amp;P-2 </oddFooter>
    <evenFooter>&amp;L&amp;"-,標準"&amp;8&amp;K6B6B6BP. &amp;P-2 &amp;C&amp;"-,標準"&amp;8&amp;K6B6B6B令和4年熊本県観光統計表</even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0040FB-B755-4B48-BA49-11E4CB45A685}">
  <sheetPr codeName="Sheet38">
    <tabColor theme="7"/>
  </sheetPr>
  <dimension ref="A1:AL48"/>
  <sheetViews>
    <sheetView showGridLines="0" view="pageBreakPreview" zoomScale="70" zoomScaleNormal="70" zoomScaleSheetLayoutView="70" workbookViewId="0">
      <selection activeCell="G58" sqref="G58"/>
    </sheetView>
  </sheetViews>
  <sheetFormatPr defaultColWidth="9" defaultRowHeight="14" x14ac:dyDescent="0.3"/>
  <cols>
    <col min="1" max="1" width="2" style="2" customWidth="1"/>
    <col min="2" max="8" width="9.08203125" style="1" customWidth="1"/>
    <col min="9" max="9" width="1.08203125" style="1" customWidth="1"/>
    <col min="10" max="11" width="1.75" style="1" customWidth="1"/>
    <col min="12" max="12" width="1.5" customWidth="1"/>
    <col min="13" max="13" width="2" customWidth="1"/>
    <col min="14" max="21" width="9.08203125" style="1" customWidth="1"/>
    <col min="22" max="22" width="2" style="1" customWidth="1"/>
    <col min="23" max="23" width="13.58203125" style="1" customWidth="1"/>
    <col min="24" max="24" width="10.83203125" style="1" customWidth="1"/>
    <col min="25" max="25" width="9" style="1" hidden="1" customWidth="1"/>
    <col min="26" max="26" width="9.83203125" style="1" bestFit="1" customWidth="1"/>
    <col min="27" max="34" width="9.25" style="1" bestFit="1" customWidth="1"/>
    <col min="35" max="35" width="9" style="1"/>
    <col min="36" max="36" width="9.75" style="1" bestFit="1" customWidth="1"/>
    <col min="37" max="38" width="9.58203125" style="1" bestFit="1" customWidth="1"/>
    <col min="39" max="16384" width="9" style="1"/>
  </cols>
  <sheetData>
    <row r="1" spans="1:38" x14ac:dyDescent="0.3">
      <c r="A1" s="2" t="s">
        <v>14</v>
      </c>
    </row>
    <row r="3" spans="1:38" ht="14.25" customHeight="1" x14ac:dyDescent="0.3">
      <c r="A3" s="168"/>
      <c r="B3" s="361"/>
    </row>
    <row r="4" spans="1:38" ht="14.25" customHeight="1" thickBot="1" x14ac:dyDescent="0.35">
      <c r="C4" s="265"/>
      <c r="E4" s="39"/>
      <c r="H4" s="39" t="s">
        <v>392</v>
      </c>
      <c r="I4" s="39"/>
      <c r="Q4" s="39"/>
      <c r="S4" s="39"/>
      <c r="T4" s="39"/>
      <c r="U4" s="39" t="s">
        <v>392</v>
      </c>
      <c r="W4" s="1" t="s">
        <v>56</v>
      </c>
    </row>
    <row r="5" spans="1:38" ht="28.5" customHeight="1" x14ac:dyDescent="0.3">
      <c r="B5" s="41" t="s">
        <v>350</v>
      </c>
      <c r="C5" s="42" t="s">
        <v>393</v>
      </c>
      <c r="D5" s="935">
        <v>41275</v>
      </c>
      <c r="E5" s="935">
        <v>41640</v>
      </c>
      <c r="F5" s="935">
        <v>42005</v>
      </c>
      <c r="G5" s="935">
        <v>42370</v>
      </c>
      <c r="H5" s="971">
        <v>42736</v>
      </c>
      <c r="I5" s="1012"/>
      <c r="J5" s="38"/>
      <c r="K5" s="38"/>
      <c r="N5" s="1006" t="s">
        <v>644</v>
      </c>
      <c r="O5" s="976" t="s">
        <v>645</v>
      </c>
      <c r="P5" s="977" t="s">
        <v>646</v>
      </c>
      <c r="Q5" s="935">
        <v>43101</v>
      </c>
      <c r="R5" s="590" t="s">
        <v>407</v>
      </c>
      <c r="S5" s="935">
        <v>43831</v>
      </c>
      <c r="T5" s="935">
        <v>44197</v>
      </c>
      <c r="U5" s="966">
        <v>44562</v>
      </c>
      <c r="X5" s="1" t="s">
        <v>395</v>
      </c>
    </row>
    <row r="6" spans="1:38" ht="14.25" customHeight="1" x14ac:dyDescent="0.3">
      <c r="B6" s="1101" t="s">
        <v>318</v>
      </c>
      <c r="C6" s="589" t="s">
        <v>707</v>
      </c>
      <c r="D6" s="176">
        <v>3010766</v>
      </c>
      <c r="E6" s="176">
        <v>3086541</v>
      </c>
      <c r="F6" s="176">
        <v>2969363</v>
      </c>
      <c r="G6" s="176">
        <v>2068800</v>
      </c>
      <c r="H6" s="177">
        <v>2258315</v>
      </c>
      <c r="I6" s="978"/>
      <c r="J6" s="1135"/>
      <c r="K6" s="72"/>
      <c r="N6" s="1007"/>
      <c r="O6" s="570"/>
      <c r="P6" s="979"/>
      <c r="Q6" s="570"/>
      <c r="R6" s="570"/>
      <c r="S6" s="570"/>
      <c r="T6" s="570"/>
      <c r="U6" s="967"/>
      <c r="V6" s="52"/>
      <c r="X6" s="1" t="s">
        <v>697</v>
      </c>
    </row>
    <row r="7" spans="1:38" ht="14.25" customHeight="1" x14ac:dyDescent="0.3">
      <c r="B7" s="1102"/>
      <c r="C7" s="14" t="s">
        <v>706</v>
      </c>
      <c r="D7" s="560">
        <v>2430234</v>
      </c>
      <c r="E7" s="560">
        <v>2479459</v>
      </c>
      <c r="F7" s="560">
        <v>2637637</v>
      </c>
      <c r="G7" s="560">
        <v>2531200</v>
      </c>
      <c r="H7" s="561">
        <v>2759685</v>
      </c>
      <c r="I7" s="978"/>
      <c r="J7" s="1135"/>
      <c r="K7" s="1004"/>
      <c r="N7" s="1008">
        <f t="shared" ref="N7:U7" si="0">Z37</f>
        <v>2523857.5118430299</v>
      </c>
      <c r="O7" s="560">
        <f t="shared" si="0"/>
        <v>2657723.8926101122</v>
      </c>
      <c r="P7" s="980">
        <f t="shared" si="0"/>
        <v>3066628.4196398375</v>
      </c>
      <c r="Q7" s="560">
        <f t="shared" si="0"/>
        <v>3076364.023870673</v>
      </c>
      <c r="R7" s="560">
        <f t="shared" si="0"/>
        <v>2989045</v>
      </c>
      <c r="S7" s="560">
        <f t="shared" si="0"/>
        <v>1731771.4143968809</v>
      </c>
      <c r="T7" s="560">
        <f t="shared" si="0"/>
        <v>1756864.9897050359</v>
      </c>
      <c r="U7" s="981">
        <f t="shared" si="0"/>
        <v>2569427.6081612585</v>
      </c>
      <c r="V7" s="52"/>
      <c r="X7" s="1" t="s">
        <v>698</v>
      </c>
    </row>
    <row r="8" spans="1:38" ht="14.25" customHeight="1" x14ac:dyDescent="0.3">
      <c r="B8" s="1103"/>
      <c r="C8" s="16" t="s">
        <v>81</v>
      </c>
      <c r="D8" s="562">
        <v>5441000</v>
      </c>
      <c r="E8" s="562">
        <v>5566000</v>
      </c>
      <c r="F8" s="562">
        <v>5607000</v>
      </c>
      <c r="G8" s="562">
        <v>4600000</v>
      </c>
      <c r="H8" s="563">
        <v>5018000</v>
      </c>
      <c r="I8" s="982"/>
      <c r="J8" s="1135"/>
      <c r="K8" s="1005"/>
      <c r="N8" s="1009"/>
      <c r="O8" s="571"/>
      <c r="P8" s="983"/>
      <c r="Q8" s="571"/>
      <c r="R8" s="571"/>
      <c r="S8" s="571"/>
      <c r="T8" s="571"/>
      <c r="U8" s="968"/>
      <c r="V8" s="52"/>
    </row>
    <row r="9" spans="1:38" ht="14.25" customHeight="1" x14ac:dyDescent="0.3">
      <c r="B9" s="1101" t="s">
        <v>319</v>
      </c>
      <c r="C9" s="589" t="s">
        <v>707</v>
      </c>
      <c r="D9" s="176">
        <v>15655787</v>
      </c>
      <c r="E9" s="176">
        <v>13826188</v>
      </c>
      <c r="F9" s="176">
        <v>13895061</v>
      </c>
      <c r="G9" s="176">
        <v>8535441</v>
      </c>
      <c r="H9" s="177">
        <v>9920099</v>
      </c>
      <c r="I9" s="978"/>
      <c r="J9" s="1135"/>
      <c r="K9" s="72"/>
      <c r="N9" s="1007"/>
      <c r="O9" s="570"/>
      <c r="P9" s="979"/>
      <c r="Q9" s="570"/>
      <c r="R9" s="570"/>
      <c r="S9" s="570"/>
      <c r="T9" s="570"/>
      <c r="U9" s="967"/>
      <c r="V9" s="52"/>
      <c r="X9" s="1" t="s">
        <v>398</v>
      </c>
    </row>
    <row r="10" spans="1:38" ht="14.25" customHeight="1" x14ac:dyDescent="0.3">
      <c r="B10" s="1102"/>
      <c r="C10" s="14" t="s">
        <v>706</v>
      </c>
      <c r="D10" s="560">
        <v>1963425</v>
      </c>
      <c r="E10" s="560">
        <v>1965667</v>
      </c>
      <c r="F10" s="560">
        <v>1960469</v>
      </c>
      <c r="G10" s="560">
        <v>1340544</v>
      </c>
      <c r="H10" s="561">
        <v>1761464</v>
      </c>
      <c r="I10" s="978"/>
      <c r="J10" s="1135"/>
      <c r="K10" s="1004"/>
      <c r="N10" s="1008">
        <f t="shared" ref="N10:U10" si="1">Z38</f>
        <v>1862935.6645525682</v>
      </c>
      <c r="O10" s="560">
        <f t="shared" si="1"/>
        <v>1661898.0434632718</v>
      </c>
      <c r="P10" s="980">
        <f t="shared" si="1"/>
        <v>1734909.9445158227</v>
      </c>
      <c r="Q10" s="560">
        <f t="shared" si="1"/>
        <v>1849200.4832980961</v>
      </c>
      <c r="R10" s="560">
        <f t="shared" si="1"/>
        <v>1629159</v>
      </c>
      <c r="S10" s="560">
        <f t="shared" si="1"/>
        <v>884898.26452578604</v>
      </c>
      <c r="T10" s="560">
        <f t="shared" si="1"/>
        <v>829321.23920433735</v>
      </c>
      <c r="U10" s="981">
        <f t="shared" si="1"/>
        <v>1283404.6515938165</v>
      </c>
      <c r="V10" s="52"/>
      <c r="X10" s="24" t="s">
        <v>350</v>
      </c>
      <c r="Y10" s="24" t="s">
        <v>393</v>
      </c>
      <c r="Z10" s="239">
        <v>39814</v>
      </c>
      <c r="AA10" s="240">
        <v>40179</v>
      </c>
      <c r="AB10" s="240">
        <v>40544</v>
      </c>
      <c r="AC10" s="240">
        <v>40909</v>
      </c>
      <c r="AD10" s="240">
        <v>41275</v>
      </c>
      <c r="AE10" s="240">
        <v>41640</v>
      </c>
      <c r="AF10" s="240">
        <v>42005</v>
      </c>
      <c r="AG10" s="240">
        <v>42370</v>
      </c>
      <c r="AH10" s="241">
        <v>42736</v>
      </c>
    </row>
    <row r="11" spans="1:38" ht="14.25" customHeight="1" x14ac:dyDescent="0.3">
      <c r="B11" s="1102"/>
      <c r="C11" s="574" t="s">
        <v>81</v>
      </c>
      <c r="D11" s="562">
        <v>17619212</v>
      </c>
      <c r="E11" s="562">
        <v>15791855</v>
      </c>
      <c r="F11" s="562">
        <v>15855530</v>
      </c>
      <c r="G11" s="562">
        <v>9875985</v>
      </c>
      <c r="H11" s="563">
        <v>11681563</v>
      </c>
      <c r="I11" s="982"/>
      <c r="J11" s="1135"/>
      <c r="K11" s="1005"/>
      <c r="N11" s="1009"/>
      <c r="O11" s="571"/>
      <c r="P11" s="983"/>
      <c r="Q11" s="571"/>
      <c r="R11" s="571"/>
      <c r="S11" s="571"/>
      <c r="T11" s="571"/>
      <c r="U11" s="968"/>
      <c r="V11" s="52"/>
      <c r="X11" s="55" t="s">
        <v>318</v>
      </c>
      <c r="Y11" s="55" t="s">
        <v>396</v>
      </c>
      <c r="Z11" s="141">
        <v>3574569</v>
      </c>
      <c r="AA11" s="142">
        <v>3230955</v>
      </c>
      <c r="AB11" s="142">
        <v>3239788</v>
      </c>
      <c r="AC11" s="142">
        <v>2883078</v>
      </c>
      <c r="AD11" s="142">
        <v>3010766</v>
      </c>
      <c r="AE11" s="142">
        <v>3086541</v>
      </c>
      <c r="AF11" s="142">
        <v>2969363</v>
      </c>
      <c r="AG11" s="142">
        <v>2068800</v>
      </c>
      <c r="AH11" s="254">
        <v>2258315</v>
      </c>
    </row>
    <row r="12" spans="1:38" ht="14.25" customHeight="1" x14ac:dyDescent="0.3">
      <c r="B12" s="1101" t="s">
        <v>320</v>
      </c>
      <c r="C12" s="589" t="s">
        <v>707</v>
      </c>
      <c r="D12" s="176">
        <v>3890996</v>
      </c>
      <c r="E12" s="176">
        <v>3898055</v>
      </c>
      <c r="F12" s="176">
        <v>4052312</v>
      </c>
      <c r="G12" s="176">
        <v>3824222</v>
      </c>
      <c r="H12" s="177">
        <v>3924781</v>
      </c>
      <c r="I12" s="978"/>
      <c r="J12" s="1135"/>
      <c r="K12" s="72"/>
      <c r="N12" s="1007"/>
      <c r="O12" s="570"/>
      <c r="P12" s="979"/>
      <c r="Q12" s="570"/>
      <c r="R12" s="570"/>
      <c r="S12" s="570"/>
      <c r="T12" s="570"/>
      <c r="U12" s="967"/>
      <c r="V12" s="52"/>
      <c r="X12" s="68"/>
      <c r="Y12" s="68" t="s">
        <v>397</v>
      </c>
      <c r="Z12" s="255">
        <v>1907431</v>
      </c>
      <c r="AA12" s="256">
        <v>2096045</v>
      </c>
      <c r="AB12" s="256">
        <v>2228212</v>
      </c>
      <c r="AC12" s="256">
        <v>2345922</v>
      </c>
      <c r="AD12" s="256">
        <v>2430234</v>
      </c>
      <c r="AE12" s="256">
        <v>2479459</v>
      </c>
      <c r="AF12" s="256">
        <v>2637637</v>
      </c>
      <c r="AG12" s="256">
        <v>2531200</v>
      </c>
      <c r="AH12" s="257">
        <v>2759685</v>
      </c>
      <c r="AJ12" s="1">
        <v>2637637</v>
      </c>
      <c r="AK12" s="1">
        <v>2531200</v>
      </c>
      <c r="AL12" s="1">
        <v>2759685</v>
      </c>
    </row>
    <row r="13" spans="1:38" ht="14.25" customHeight="1" x14ac:dyDescent="0.3">
      <c r="B13" s="1102"/>
      <c r="C13" s="14" t="s">
        <v>706</v>
      </c>
      <c r="D13" s="560">
        <v>543380</v>
      </c>
      <c r="E13" s="560">
        <v>520592</v>
      </c>
      <c r="F13" s="560">
        <v>539489</v>
      </c>
      <c r="G13" s="560">
        <v>601690</v>
      </c>
      <c r="H13" s="561">
        <v>513856</v>
      </c>
      <c r="I13" s="978"/>
      <c r="J13" s="1135"/>
      <c r="K13" s="1004"/>
      <c r="N13" s="1008">
        <f t="shared" ref="N13:U13" si="2">Z39</f>
        <v>530201.26620255713</v>
      </c>
      <c r="O13" s="560">
        <f t="shared" si="2"/>
        <v>599862.82632453297</v>
      </c>
      <c r="P13" s="980">
        <f t="shared" si="2"/>
        <v>515122.64869185392</v>
      </c>
      <c r="Q13" s="560">
        <f t="shared" si="2"/>
        <v>593756.37270676147</v>
      </c>
      <c r="R13" s="560">
        <f t="shared" si="2"/>
        <v>589480</v>
      </c>
      <c r="S13" s="560">
        <f t="shared" si="2"/>
        <v>483830.14803440694</v>
      </c>
      <c r="T13" s="560">
        <f t="shared" si="2"/>
        <v>414292.34583488142</v>
      </c>
      <c r="U13" s="981">
        <f t="shared" si="2"/>
        <v>561240.10987865692</v>
      </c>
      <c r="V13" s="52"/>
      <c r="X13" s="55" t="s">
        <v>319</v>
      </c>
      <c r="Y13" s="55" t="s">
        <v>396</v>
      </c>
      <c r="Z13" s="141">
        <v>15350625</v>
      </c>
      <c r="AA13" s="142">
        <v>15463288</v>
      </c>
      <c r="AB13" s="142">
        <v>15154378</v>
      </c>
      <c r="AC13" s="142">
        <v>14707171</v>
      </c>
      <c r="AD13" s="142">
        <v>15655787</v>
      </c>
      <c r="AE13" s="142">
        <v>13826188</v>
      </c>
      <c r="AF13" s="142">
        <v>13895061</v>
      </c>
      <c r="AG13" s="142">
        <v>8535441</v>
      </c>
      <c r="AH13" s="254">
        <v>9920099</v>
      </c>
      <c r="AJ13" s="1">
        <v>1960469</v>
      </c>
      <c r="AK13" s="1">
        <v>1340544</v>
      </c>
      <c r="AL13" s="1">
        <v>1761464</v>
      </c>
    </row>
    <row r="14" spans="1:38" ht="14.25" customHeight="1" x14ac:dyDescent="0.3">
      <c r="B14" s="1103"/>
      <c r="C14" s="16" t="s">
        <v>81</v>
      </c>
      <c r="D14" s="562">
        <v>4434376</v>
      </c>
      <c r="E14" s="562">
        <v>4418647</v>
      </c>
      <c r="F14" s="562">
        <v>4591801</v>
      </c>
      <c r="G14" s="562">
        <v>4425912</v>
      </c>
      <c r="H14" s="563">
        <v>4438637</v>
      </c>
      <c r="I14" s="982"/>
      <c r="J14" s="1135"/>
      <c r="K14" s="1005"/>
      <c r="N14" s="1009"/>
      <c r="O14" s="571"/>
      <c r="P14" s="983"/>
      <c r="Q14" s="571"/>
      <c r="R14" s="571"/>
      <c r="S14" s="571"/>
      <c r="T14" s="571"/>
      <c r="U14" s="968"/>
      <c r="V14" s="52"/>
      <c r="X14" s="56"/>
      <c r="Y14" s="56" t="s">
        <v>397</v>
      </c>
      <c r="Z14" s="255">
        <v>2012076</v>
      </c>
      <c r="AA14" s="256">
        <v>2064891</v>
      </c>
      <c r="AB14" s="256">
        <v>1963263</v>
      </c>
      <c r="AC14" s="256">
        <v>1852442</v>
      </c>
      <c r="AD14" s="256">
        <v>1963425</v>
      </c>
      <c r="AE14" s="256">
        <v>1965667</v>
      </c>
      <c r="AF14" s="256">
        <v>1960469</v>
      </c>
      <c r="AG14" s="256">
        <v>1340544</v>
      </c>
      <c r="AH14" s="257">
        <v>1761464</v>
      </c>
      <c r="AJ14" s="1">
        <v>539489</v>
      </c>
      <c r="AK14" s="1">
        <v>601690</v>
      </c>
      <c r="AL14" s="1">
        <v>513856</v>
      </c>
    </row>
    <row r="15" spans="1:38" ht="14.25" customHeight="1" x14ac:dyDescent="0.3">
      <c r="B15" s="1101" t="s">
        <v>321</v>
      </c>
      <c r="C15" s="589" t="s">
        <v>707</v>
      </c>
      <c r="D15" s="176">
        <v>3535636</v>
      </c>
      <c r="E15" s="176">
        <v>3603285</v>
      </c>
      <c r="F15" s="176">
        <v>3757243</v>
      </c>
      <c r="G15" s="176">
        <v>3629748</v>
      </c>
      <c r="H15" s="177">
        <v>3662139</v>
      </c>
      <c r="I15" s="978"/>
      <c r="J15" s="1135"/>
      <c r="K15" s="72"/>
      <c r="N15" s="1007"/>
      <c r="O15" s="570"/>
      <c r="P15" s="979"/>
      <c r="Q15" s="570"/>
      <c r="R15" s="570"/>
      <c r="S15" s="570"/>
      <c r="T15" s="570"/>
      <c r="U15" s="967"/>
      <c r="V15" s="52"/>
      <c r="X15" s="55" t="s">
        <v>320</v>
      </c>
      <c r="Y15" s="55" t="s">
        <v>396</v>
      </c>
      <c r="Z15" s="141">
        <v>3430893</v>
      </c>
      <c r="AA15" s="142">
        <v>3826505</v>
      </c>
      <c r="AB15" s="142">
        <v>3790518</v>
      </c>
      <c r="AC15" s="142">
        <v>3858616</v>
      </c>
      <c r="AD15" s="142">
        <v>3890996</v>
      </c>
      <c r="AE15" s="142">
        <v>3898055</v>
      </c>
      <c r="AF15" s="142">
        <v>4052312</v>
      </c>
      <c r="AG15" s="142">
        <v>3824222</v>
      </c>
      <c r="AH15" s="254">
        <v>3924781</v>
      </c>
      <c r="AJ15" s="1">
        <v>284659</v>
      </c>
      <c r="AK15" s="1">
        <v>314091</v>
      </c>
      <c r="AL15" s="1">
        <v>306569</v>
      </c>
    </row>
    <row r="16" spans="1:38" ht="14.25" customHeight="1" x14ac:dyDescent="0.3">
      <c r="B16" s="1102"/>
      <c r="C16" s="14" t="s">
        <v>706</v>
      </c>
      <c r="D16" s="560">
        <v>288364</v>
      </c>
      <c r="E16" s="560">
        <v>275387</v>
      </c>
      <c r="F16" s="560">
        <v>284659</v>
      </c>
      <c r="G16" s="560">
        <v>314091</v>
      </c>
      <c r="H16" s="561">
        <v>306569</v>
      </c>
      <c r="I16" s="978"/>
      <c r="J16" s="1135"/>
      <c r="K16" s="1004"/>
      <c r="N16" s="1008">
        <f t="shared" ref="N16:U16" si="3">Z40</f>
        <v>227714.0709485331</v>
      </c>
      <c r="O16" s="560">
        <f t="shared" si="3"/>
        <v>210104.74414938776</v>
      </c>
      <c r="P16" s="980">
        <f t="shared" si="3"/>
        <v>251244.65967273124</v>
      </c>
      <c r="Q16" s="560">
        <f t="shared" si="3"/>
        <v>257781.63520054385</v>
      </c>
      <c r="R16" s="560">
        <f t="shared" si="3"/>
        <v>244423</v>
      </c>
      <c r="S16" s="560">
        <f t="shared" si="3"/>
        <v>159104.85705428061</v>
      </c>
      <c r="T16" s="560">
        <f t="shared" si="3"/>
        <v>158590.36982402633</v>
      </c>
      <c r="U16" s="981">
        <f t="shared" si="3"/>
        <v>208051.93725177305</v>
      </c>
      <c r="V16" s="52"/>
      <c r="X16" s="56"/>
      <c r="Y16" s="56" t="s">
        <v>397</v>
      </c>
      <c r="Z16" s="255">
        <v>545414</v>
      </c>
      <c r="AA16" s="256">
        <v>513421</v>
      </c>
      <c r="AB16" s="256">
        <v>525288</v>
      </c>
      <c r="AC16" s="256">
        <v>561240</v>
      </c>
      <c r="AD16" s="256">
        <v>543380</v>
      </c>
      <c r="AE16" s="256">
        <v>520592</v>
      </c>
      <c r="AF16" s="256">
        <v>539489</v>
      </c>
      <c r="AG16" s="256">
        <v>601690</v>
      </c>
      <c r="AH16" s="257">
        <v>513856</v>
      </c>
      <c r="AJ16" s="1">
        <v>390763</v>
      </c>
      <c r="AK16" s="1">
        <v>460302</v>
      </c>
      <c r="AL16" s="1">
        <v>392088</v>
      </c>
    </row>
    <row r="17" spans="2:38" ht="14.25" customHeight="1" x14ac:dyDescent="0.3">
      <c r="B17" s="1103"/>
      <c r="C17" s="16" t="s">
        <v>81</v>
      </c>
      <c r="D17" s="562">
        <v>3824000</v>
      </c>
      <c r="E17" s="562">
        <v>3878672</v>
      </c>
      <c r="F17" s="562">
        <v>4041902</v>
      </c>
      <c r="G17" s="562">
        <v>3943839</v>
      </c>
      <c r="H17" s="563">
        <v>3968708</v>
      </c>
      <c r="I17" s="982"/>
      <c r="J17" s="1135"/>
      <c r="K17" s="1005"/>
      <c r="N17" s="1009"/>
      <c r="O17" s="571"/>
      <c r="P17" s="983"/>
      <c r="Q17" s="571"/>
      <c r="R17" s="571"/>
      <c r="S17" s="571"/>
      <c r="T17" s="571"/>
      <c r="U17" s="968"/>
      <c r="V17" s="52"/>
      <c r="X17" s="55" t="s">
        <v>321</v>
      </c>
      <c r="Y17" s="55" t="s">
        <v>396</v>
      </c>
      <c r="Z17" s="141">
        <v>3372489</v>
      </c>
      <c r="AA17" s="142">
        <v>3268469</v>
      </c>
      <c r="AB17" s="142">
        <v>3453575</v>
      </c>
      <c r="AC17" s="142">
        <v>3508322</v>
      </c>
      <c r="AD17" s="142">
        <v>3535636</v>
      </c>
      <c r="AE17" s="142">
        <v>3603285</v>
      </c>
      <c r="AF17" s="142">
        <v>3757243</v>
      </c>
      <c r="AG17" s="142">
        <v>3629748</v>
      </c>
      <c r="AH17" s="254">
        <v>3662139</v>
      </c>
      <c r="AJ17" s="1">
        <v>561846</v>
      </c>
      <c r="AK17" s="1">
        <v>639806</v>
      </c>
      <c r="AL17" s="1">
        <v>629394</v>
      </c>
    </row>
    <row r="18" spans="2:38" ht="14.25" customHeight="1" x14ac:dyDescent="0.3">
      <c r="B18" s="1136" t="s">
        <v>399</v>
      </c>
      <c r="C18" s="589" t="s">
        <v>707</v>
      </c>
      <c r="D18" s="176">
        <v>6402594</v>
      </c>
      <c r="E18" s="176">
        <v>6185595</v>
      </c>
      <c r="F18" s="176">
        <v>6180630</v>
      </c>
      <c r="G18" s="176">
        <v>5141321</v>
      </c>
      <c r="H18" s="177">
        <v>5207688</v>
      </c>
      <c r="I18" s="978"/>
      <c r="J18" s="1139"/>
      <c r="K18" s="72"/>
      <c r="N18" s="1007"/>
      <c r="O18" s="570"/>
      <c r="P18" s="979"/>
      <c r="Q18" s="570"/>
      <c r="R18" s="570"/>
      <c r="S18" s="570"/>
      <c r="T18" s="570"/>
      <c r="U18" s="967"/>
      <c r="V18" s="52"/>
      <c r="X18" s="56"/>
      <c r="Y18" s="56" t="s">
        <v>397</v>
      </c>
      <c r="Z18" s="255">
        <v>449400</v>
      </c>
      <c r="AA18" s="256">
        <v>309432</v>
      </c>
      <c r="AB18" s="256">
        <v>315653</v>
      </c>
      <c r="AC18" s="256">
        <v>311610</v>
      </c>
      <c r="AD18" s="256">
        <v>288364</v>
      </c>
      <c r="AE18" s="256">
        <v>275387</v>
      </c>
      <c r="AF18" s="256">
        <v>284659</v>
      </c>
      <c r="AG18" s="256">
        <v>314091</v>
      </c>
      <c r="AH18" s="257">
        <v>306569</v>
      </c>
      <c r="AJ18" s="1">
        <v>273682</v>
      </c>
      <c r="AK18" s="1">
        <v>344412</v>
      </c>
      <c r="AL18" s="1">
        <v>308497</v>
      </c>
    </row>
    <row r="19" spans="2:38" ht="14.25" customHeight="1" x14ac:dyDescent="0.3">
      <c r="B19" s="1137"/>
      <c r="C19" s="14" t="s">
        <v>706</v>
      </c>
      <c r="D19" s="560">
        <v>362290</v>
      </c>
      <c r="E19" s="560">
        <v>364771</v>
      </c>
      <c r="F19" s="560">
        <v>390763</v>
      </c>
      <c r="G19" s="560">
        <v>460302</v>
      </c>
      <c r="H19" s="561">
        <v>392088</v>
      </c>
      <c r="I19" s="978"/>
      <c r="J19" s="1140"/>
      <c r="K19" s="1004"/>
      <c r="N19" s="1008">
        <f t="shared" ref="N19:U19" si="4">Z41</f>
        <v>506447.86166239332</v>
      </c>
      <c r="O19" s="560">
        <f t="shared" si="4"/>
        <v>562404.46165236586</v>
      </c>
      <c r="P19" s="980">
        <f t="shared" si="4"/>
        <v>515484.01093420608</v>
      </c>
      <c r="Q19" s="560">
        <f t="shared" si="4"/>
        <v>500893.9366635753</v>
      </c>
      <c r="R19" s="560">
        <f t="shared" si="4"/>
        <v>459939</v>
      </c>
      <c r="S19" s="560">
        <f t="shared" si="4"/>
        <v>289637.3867993211</v>
      </c>
      <c r="T19" s="560">
        <f t="shared" si="4"/>
        <v>254431.18727764933</v>
      </c>
      <c r="U19" s="981">
        <f t="shared" si="4"/>
        <v>337013.64907008351</v>
      </c>
      <c r="V19" s="52"/>
      <c r="X19" s="55" t="s">
        <v>322</v>
      </c>
      <c r="Y19" s="55" t="s">
        <v>396</v>
      </c>
      <c r="Z19" s="141">
        <v>6206357</v>
      </c>
      <c r="AA19" s="142">
        <v>5672115</v>
      </c>
      <c r="AB19" s="142">
        <v>5706481</v>
      </c>
      <c r="AC19" s="142">
        <v>6300729</v>
      </c>
      <c r="AD19" s="142">
        <v>6402594</v>
      </c>
      <c r="AE19" s="142">
        <v>6185595</v>
      </c>
      <c r="AF19" s="142">
        <v>6180630</v>
      </c>
      <c r="AG19" s="142">
        <v>5141321</v>
      </c>
      <c r="AH19" s="254">
        <v>5207688</v>
      </c>
      <c r="AJ19" s="1">
        <v>247325</v>
      </c>
      <c r="AK19" s="1">
        <v>247927</v>
      </c>
      <c r="AL19" s="1">
        <v>250220</v>
      </c>
    </row>
    <row r="20" spans="2:38" ht="14.25" customHeight="1" x14ac:dyDescent="0.3">
      <c r="B20" s="1138"/>
      <c r="C20" s="16" t="s">
        <v>81</v>
      </c>
      <c r="D20" s="562">
        <v>6764884</v>
      </c>
      <c r="E20" s="562">
        <v>6550366</v>
      </c>
      <c r="F20" s="562">
        <v>6571393</v>
      </c>
      <c r="G20" s="562">
        <v>5601623</v>
      </c>
      <c r="H20" s="563">
        <v>5599776</v>
      </c>
      <c r="I20" s="982"/>
      <c r="J20" s="1140"/>
      <c r="K20" s="1005"/>
      <c r="N20" s="1009"/>
      <c r="O20" s="571"/>
      <c r="P20" s="983"/>
      <c r="Q20" s="571"/>
      <c r="R20" s="571"/>
      <c r="S20" s="571"/>
      <c r="T20" s="571"/>
      <c r="U20" s="968"/>
      <c r="V20" s="52"/>
      <c r="X20" s="56"/>
      <c r="Y20" s="56" t="s">
        <v>397</v>
      </c>
      <c r="Z20" s="255">
        <v>297096</v>
      </c>
      <c r="AA20" s="256">
        <v>327161</v>
      </c>
      <c r="AB20" s="256">
        <v>348102</v>
      </c>
      <c r="AC20" s="256">
        <v>319354</v>
      </c>
      <c r="AD20" s="256">
        <v>362290</v>
      </c>
      <c r="AE20" s="256">
        <v>364771</v>
      </c>
      <c r="AF20" s="256">
        <v>390763</v>
      </c>
      <c r="AG20" s="256">
        <v>460302</v>
      </c>
      <c r="AH20" s="257">
        <v>392088</v>
      </c>
      <c r="AJ20" s="1">
        <v>140431</v>
      </c>
      <c r="AK20" s="1">
        <v>149296</v>
      </c>
      <c r="AL20" s="1">
        <v>153508</v>
      </c>
    </row>
    <row r="21" spans="2:38" ht="14.25" customHeight="1" x14ac:dyDescent="0.3">
      <c r="B21" s="1101" t="s">
        <v>323</v>
      </c>
      <c r="C21" s="589" t="s">
        <v>707</v>
      </c>
      <c r="D21" s="176">
        <v>6545397</v>
      </c>
      <c r="E21" s="176">
        <v>6538414</v>
      </c>
      <c r="F21" s="176">
        <v>6636793</v>
      </c>
      <c r="G21" s="176">
        <v>6370310</v>
      </c>
      <c r="H21" s="177">
        <v>6270580</v>
      </c>
      <c r="I21" s="978"/>
      <c r="J21" s="1135"/>
      <c r="K21" s="72"/>
      <c r="N21" s="1007"/>
      <c r="O21" s="570"/>
      <c r="P21" s="979"/>
      <c r="Q21" s="570"/>
      <c r="R21" s="570"/>
      <c r="S21" s="570"/>
      <c r="T21" s="570"/>
      <c r="U21" s="967"/>
      <c r="V21" s="52"/>
      <c r="X21" s="55" t="s">
        <v>323</v>
      </c>
      <c r="Y21" s="55" t="s">
        <v>396</v>
      </c>
      <c r="Z21" s="141">
        <v>7546459</v>
      </c>
      <c r="AA21" s="142">
        <v>6306375</v>
      </c>
      <c r="AB21" s="142">
        <v>6722027</v>
      </c>
      <c r="AC21" s="142">
        <v>6318594</v>
      </c>
      <c r="AD21" s="142">
        <v>6545397</v>
      </c>
      <c r="AE21" s="142">
        <v>6538414</v>
      </c>
      <c r="AF21" s="142">
        <v>6636793</v>
      </c>
      <c r="AG21" s="142">
        <v>6370310</v>
      </c>
      <c r="AH21" s="254">
        <v>6270580</v>
      </c>
      <c r="AJ21" s="1">
        <v>82938</v>
      </c>
      <c r="AK21" s="1">
        <v>67904</v>
      </c>
      <c r="AL21" s="1">
        <v>86083</v>
      </c>
    </row>
    <row r="22" spans="2:38" ht="14.25" customHeight="1" x14ac:dyDescent="0.3">
      <c r="B22" s="1102"/>
      <c r="C22" s="14" t="s">
        <v>706</v>
      </c>
      <c r="D22" s="560">
        <v>475962</v>
      </c>
      <c r="E22" s="560">
        <v>512397</v>
      </c>
      <c r="F22" s="560">
        <v>561846</v>
      </c>
      <c r="G22" s="560">
        <v>639806</v>
      </c>
      <c r="H22" s="561">
        <v>629394</v>
      </c>
      <c r="I22" s="978"/>
      <c r="J22" s="1135"/>
      <c r="K22" s="1004"/>
      <c r="N22" s="1008">
        <f t="shared" ref="N22:U22" si="5">Z42</f>
        <v>597022.92812512559</v>
      </c>
      <c r="O22" s="560">
        <f t="shared" si="5"/>
        <v>619866.79472152994</v>
      </c>
      <c r="P22" s="980">
        <f t="shared" si="5"/>
        <v>670489.38049650565</v>
      </c>
      <c r="Q22" s="560">
        <f t="shared" si="5"/>
        <v>713087.70949291752</v>
      </c>
      <c r="R22" s="560">
        <f t="shared" si="5"/>
        <v>672891</v>
      </c>
      <c r="S22" s="560">
        <f t="shared" si="5"/>
        <v>492972.77422921866</v>
      </c>
      <c r="T22" s="560">
        <f t="shared" si="5"/>
        <v>446773.90066991939</v>
      </c>
      <c r="U22" s="981">
        <f t="shared" si="5"/>
        <v>506390.12233155745</v>
      </c>
      <c r="V22" s="52"/>
      <c r="X22" s="56"/>
      <c r="Y22" s="56" t="s">
        <v>397</v>
      </c>
      <c r="Z22" s="255">
        <v>435274</v>
      </c>
      <c r="AA22" s="256">
        <v>413279</v>
      </c>
      <c r="AB22" s="256">
        <v>484781</v>
      </c>
      <c r="AC22" s="256">
        <v>461891</v>
      </c>
      <c r="AD22" s="256">
        <v>475962</v>
      </c>
      <c r="AE22" s="256">
        <v>512397</v>
      </c>
      <c r="AF22" s="256">
        <v>561846</v>
      </c>
      <c r="AG22" s="256">
        <v>639806</v>
      </c>
      <c r="AH22" s="257">
        <v>629394</v>
      </c>
      <c r="AJ22" s="1">
        <v>82975</v>
      </c>
      <c r="AK22" s="1">
        <v>74360</v>
      </c>
      <c r="AL22" s="1">
        <v>80613</v>
      </c>
    </row>
    <row r="23" spans="2:38" ht="14.25" customHeight="1" x14ac:dyDescent="0.3">
      <c r="B23" s="1103"/>
      <c r="C23" s="16" t="s">
        <v>81</v>
      </c>
      <c r="D23" s="562">
        <v>7021359</v>
      </c>
      <c r="E23" s="562">
        <v>7050811</v>
      </c>
      <c r="F23" s="562">
        <v>7198639</v>
      </c>
      <c r="G23" s="562">
        <v>7010116</v>
      </c>
      <c r="H23" s="563">
        <v>6899974</v>
      </c>
      <c r="I23" s="982"/>
      <c r="J23" s="1135"/>
      <c r="K23" s="1005"/>
      <c r="N23" s="1009"/>
      <c r="O23" s="571"/>
      <c r="P23" s="983"/>
      <c r="Q23" s="571"/>
      <c r="R23" s="571"/>
      <c r="S23" s="571"/>
      <c r="T23" s="571"/>
      <c r="U23" s="968"/>
      <c r="V23" s="52"/>
      <c r="X23" s="55" t="s">
        <v>324</v>
      </c>
      <c r="Y23" s="55" t="s">
        <v>396</v>
      </c>
      <c r="Z23" s="141">
        <v>3135838</v>
      </c>
      <c r="AA23" s="142">
        <v>3118480</v>
      </c>
      <c r="AB23" s="142">
        <v>3049101</v>
      </c>
      <c r="AC23" s="142">
        <v>3243123</v>
      </c>
      <c r="AD23" s="142">
        <v>3409204</v>
      </c>
      <c r="AE23" s="142">
        <v>3148283</v>
      </c>
      <c r="AF23" s="142">
        <v>3250711</v>
      </c>
      <c r="AG23" s="142">
        <v>2820534</v>
      </c>
      <c r="AH23" s="254">
        <v>3459551</v>
      </c>
    </row>
    <row r="24" spans="2:38" ht="14.25" customHeight="1" x14ac:dyDescent="0.3">
      <c r="B24" s="1101" t="s">
        <v>324</v>
      </c>
      <c r="C24" s="589" t="s">
        <v>707</v>
      </c>
      <c r="D24" s="176">
        <v>3409204</v>
      </c>
      <c r="E24" s="176">
        <v>3148283</v>
      </c>
      <c r="F24" s="176">
        <v>3250711</v>
      </c>
      <c r="G24" s="176">
        <v>2820534</v>
      </c>
      <c r="H24" s="177">
        <v>3459551</v>
      </c>
      <c r="I24" s="978"/>
      <c r="J24" s="1135"/>
      <c r="K24" s="72"/>
      <c r="N24" s="1007"/>
      <c r="O24" s="570"/>
      <c r="P24" s="979"/>
      <c r="Q24" s="570"/>
      <c r="R24" s="570"/>
      <c r="S24" s="570"/>
      <c r="T24" s="570"/>
      <c r="U24" s="967"/>
      <c r="V24" s="52"/>
      <c r="X24" s="56"/>
      <c r="Y24" s="56" t="s">
        <v>397</v>
      </c>
      <c r="Z24" s="255">
        <v>199058</v>
      </c>
      <c r="AA24" s="256">
        <v>221916</v>
      </c>
      <c r="AB24" s="256">
        <v>208408</v>
      </c>
      <c r="AC24" s="256">
        <v>226380</v>
      </c>
      <c r="AD24" s="256">
        <v>219419</v>
      </c>
      <c r="AE24" s="256">
        <v>267837</v>
      </c>
      <c r="AF24" s="256">
        <v>273682</v>
      </c>
      <c r="AG24" s="256">
        <v>344412</v>
      </c>
      <c r="AH24" s="257">
        <v>308497</v>
      </c>
    </row>
    <row r="25" spans="2:38" ht="14.25" customHeight="1" x14ac:dyDescent="0.3">
      <c r="B25" s="1102"/>
      <c r="C25" s="14" t="s">
        <v>706</v>
      </c>
      <c r="D25" s="560">
        <v>219419</v>
      </c>
      <c r="E25" s="560">
        <v>267837</v>
      </c>
      <c r="F25" s="560">
        <v>273682</v>
      </c>
      <c r="G25" s="560">
        <v>344412</v>
      </c>
      <c r="H25" s="561">
        <v>308497</v>
      </c>
      <c r="I25" s="978"/>
      <c r="J25" s="1135"/>
      <c r="K25" s="1004"/>
      <c r="N25" s="1008">
        <f t="shared" ref="N25:U25" si="6">Z43</f>
        <v>252622.52027654854</v>
      </c>
      <c r="O25" s="560">
        <f t="shared" si="6"/>
        <v>320743.07159664365</v>
      </c>
      <c r="P25" s="980">
        <f t="shared" si="6"/>
        <v>463003.23255380016</v>
      </c>
      <c r="Q25" s="560">
        <f t="shared" si="6"/>
        <v>401519.20890852937</v>
      </c>
      <c r="R25" s="560">
        <f t="shared" si="6"/>
        <v>394516</v>
      </c>
      <c r="S25" s="560">
        <f t="shared" si="6"/>
        <v>294088.38704985846</v>
      </c>
      <c r="T25" s="560">
        <f t="shared" si="6"/>
        <v>400177.38834452629</v>
      </c>
      <c r="U25" s="981">
        <f t="shared" si="6"/>
        <v>314857.13002334634</v>
      </c>
      <c r="V25" s="52"/>
      <c r="X25" s="55" t="s">
        <v>325</v>
      </c>
      <c r="Y25" s="55" t="s">
        <v>396</v>
      </c>
      <c r="Z25" s="141">
        <v>2860089</v>
      </c>
      <c r="AA25" s="142">
        <v>2710634</v>
      </c>
      <c r="AB25" s="142">
        <v>3001108</v>
      </c>
      <c r="AC25" s="142">
        <v>3108191</v>
      </c>
      <c r="AD25" s="142">
        <v>3012394</v>
      </c>
      <c r="AE25" s="142">
        <v>2874447</v>
      </c>
      <c r="AF25" s="142">
        <v>2928065</v>
      </c>
      <c r="AG25" s="142">
        <v>2803406</v>
      </c>
      <c r="AH25" s="254">
        <v>3089455</v>
      </c>
    </row>
    <row r="26" spans="2:38" ht="14.25" customHeight="1" x14ac:dyDescent="0.3">
      <c r="B26" s="1103"/>
      <c r="C26" s="16" t="s">
        <v>81</v>
      </c>
      <c r="D26" s="562">
        <v>3628623</v>
      </c>
      <c r="E26" s="562">
        <v>3416120</v>
      </c>
      <c r="F26" s="562">
        <v>3524393</v>
      </c>
      <c r="G26" s="562">
        <v>3164946</v>
      </c>
      <c r="H26" s="563">
        <v>3768048</v>
      </c>
      <c r="I26" s="982"/>
      <c r="J26" s="1135"/>
      <c r="K26" s="1005"/>
      <c r="N26" s="1009"/>
      <c r="O26" s="571"/>
      <c r="P26" s="983"/>
      <c r="Q26" s="571"/>
      <c r="R26" s="571"/>
      <c r="S26" s="571"/>
      <c r="T26" s="571"/>
      <c r="U26" s="968"/>
      <c r="V26" s="52"/>
      <c r="X26" s="56"/>
      <c r="Y26" s="56" t="s">
        <v>397</v>
      </c>
      <c r="Z26" s="255">
        <v>260793</v>
      </c>
      <c r="AA26" s="256">
        <v>236479</v>
      </c>
      <c r="AB26" s="256">
        <v>247029</v>
      </c>
      <c r="AC26" s="256">
        <v>244504</v>
      </c>
      <c r="AD26" s="256">
        <v>253756</v>
      </c>
      <c r="AE26" s="256">
        <v>244133</v>
      </c>
      <c r="AF26" s="256">
        <v>247325</v>
      </c>
      <c r="AG26" s="256">
        <v>247927</v>
      </c>
      <c r="AH26" s="257">
        <v>250220</v>
      </c>
    </row>
    <row r="27" spans="2:38" ht="14.25" customHeight="1" x14ac:dyDescent="0.3">
      <c r="B27" s="1136" t="s">
        <v>400</v>
      </c>
      <c r="C27" s="589" t="s">
        <v>707</v>
      </c>
      <c r="D27" s="176">
        <v>3012394</v>
      </c>
      <c r="E27" s="176">
        <v>2874447</v>
      </c>
      <c r="F27" s="176">
        <v>2928065</v>
      </c>
      <c r="G27" s="176">
        <v>2803406</v>
      </c>
      <c r="H27" s="177">
        <v>3089455</v>
      </c>
      <c r="I27" s="978"/>
      <c r="J27" s="1139"/>
      <c r="K27" s="72"/>
      <c r="N27" s="1007"/>
      <c r="O27" s="570"/>
      <c r="P27" s="979"/>
      <c r="Q27" s="570"/>
      <c r="R27" s="570"/>
      <c r="S27" s="570"/>
      <c r="T27" s="570"/>
      <c r="U27" s="967"/>
      <c r="V27" s="52"/>
      <c r="X27" s="55" t="s">
        <v>326</v>
      </c>
      <c r="Y27" s="55" t="s">
        <v>396</v>
      </c>
      <c r="Z27" s="141">
        <v>1812733</v>
      </c>
      <c r="AA27" s="142">
        <v>1751451</v>
      </c>
      <c r="AB27" s="142">
        <v>1682422</v>
      </c>
      <c r="AC27" s="142">
        <v>2610099</v>
      </c>
      <c r="AD27" s="142">
        <v>2656440</v>
      </c>
      <c r="AE27" s="142">
        <v>2558307</v>
      </c>
      <c r="AF27" s="142">
        <v>2584513</v>
      </c>
      <c r="AG27" s="142">
        <v>1849731</v>
      </c>
      <c r="AH27" s="254">
        <v>1815325</v>
      </c>
    </row>
    <row r="28" spans="2:38" ht="14.25" customHeight="1" x14ac:dyDescent="0.3">
      <c r="B28" s="1137"/>
      <c r="C28" s="14" t="s">
        <v>706</v>
      </c>
      <c r="D28" s="560">
        <v>253756</v>
      </c>
      <c r="E28" s="560">
        <v>244133</v>
      </c>
      <c r="F28" s="560">
        <v>247325</v>
      </c>
      <c r="G28" s="560">
        <v>247927</v>
      </c>
      <c r="H28" s="561">
        <v>250220</v>
      </c>
      <c r="I28" s="978"/>
      <c r="J28" s="1140"/>
      <c r="K28" s="1004"/>
      <c r="N28" s="1008">
        <f t="shared" ref="N28:U28" si="7">Z44</f>
        <v>266454.37189314142</v>
      </c>
      <c r="O28" s="560">
        <f t="shared" si="7"/>
        <v>293854.95373851078</v>
      </c>
      <c r="P28" s="980">
        <f t="shared" si="7"/>
        <v>336922.12926265149</v>
      </c>
      <c r="Q28" s="560">
        <f t="shared" si="7"/>
        <v>304900.02962595673</v>
      </c>
      <c r="R28" s="560">
        <f t="shared" si="7"/>
        <v>300170</v>
      </c>
      <c r="S28" s="560">
        <f t="shared" si="7"/>
        <v>160777.87468181353</v>
      </c>
      <c r="T28" s="560">
        <f t="shared" si="7"/>
        <v>220630.63873871535</v>
      </c>
      <c r="U28" s="981">
        <f t="shared" si="7"/>
        <v>213956.63765559319</v>
      </c>
      <c r="V28" s="52"/>
      <c r="X28" s="56"/>
      <c r="Y28" s="56" t="s">
        <v>397</v>
      </c>
      <c r="Z28" s="255">
        <v>128745</v>
      </c>
      <c r="AA28" s="256">
        <v>113849</v>
      </c>
      <c r="AB28" s="256">
        <v>113970</v>
      </c>
      <c r="AC28" s="256">
        <v>157350</v>
      </c>
      <c r="AD28" s="256">
        <v>143781</v>
      </c>
      <c r="AE28" s="256">
        <v>144100</v>
      </c>
      <c r="AF28" s="256">
        <v>140431</v>
      </c>
      <c r="AG28" s="256">
        <v>149296</v>
      </c>
      <c r="AH28" s="257">
        <v>153508</v>
      </c>
    </row>
    <row r="29" spans="2:38" ht="14.25" customHeight="1" x14ac:dyDescent="0.3">
      <c r="B29" s="1138"/>
      <c r="C29" s="16" t="s">
        <v>81</v>
      </c>
      <c r="D29" s="562">
        <v>3266150</v>
      </c>
      <c r="E29" s="562">
        <v>3118580</v>
      </c>
      <c r="F29" s="562">
        <v>3175390</v>
      </c>
      <c r="G29" s="562">
        <v>3051333</v>
      </c>
      <c r="H29" s="563">
        <v>3339675</v>
      </c>
      <c r="I29" s="982"/>
      <c r="J29" s="1140"/>
      <c r="K29" s="1005"/>
      <c r="N29" s="1009"/>
      <c r="O29" s="571"/>
      <c r="P29" s="983"/>
      <c r="Q29" s="571"/>
      <c r="R29" s="571"/>
      <c r="S29" s="571"/>
      <c r="T29" s="571"/>
      <c r="U29" s="968"/>
      <c r="V29" s="52"/>
      <c r="X29" s="55" t="s">
        <v>327</v>
      </c>
      <c r="Y29" s="55" t="s">
        <v>396</v>
      </c>
      <c r="Z29" s="141">
        <v>3444862</v>
      </c>
      <c r="AA29" s="142">
        <v>3530242</v>
      </c>
      <c r="AB29" s="142">
        <v>3603659</v>
      </c>
      <c r="AC29" s="142">
        <v>3883568</v>
      </c>
      <c r="AD29" s="142">
        <v>4045997</v>
      </c>
      <c r="AE29" s="142">
        <v>3958077</v>
      </c>
      <c r="AF29" s="142">
        <v>4009344</v>
      </c>
      <c r="AG29" s="142">
        <v>3518576</v>
      </c>
      <c r="AH29" s="254">
        <v>3419046</v>
      </c>
    </row>
    <row r="30" spans="2:38" ht="14.25" customHeight="1" x14ac:dyDescent="0.3">
      <c r="B30" s="1136" t="s">
        <v>401</v>
      </c>
      <c r="C30" s="589" t="s">
        <v>707</v>
      </c>
      <c r="D30" s="176">
        <v>2656440</v>
      </c>
      <c r="E30" s="176">
        <v>2558307</v>
      </c>
      <c r="F30" s="176">
        <v>2584513</v>
      </c>
      <c r="G30" s="176">
        <v>1849731</v>
      </c>
      <c r="H30" s="177">
        <v>1815325</v>
      </c>
      <c r="I30" s="978"/>
      <c r="J30" s="1139"/>
      <c r="K30" s="72"/>
      <c r="N30" s="1007"/>
      <c r="O30" s="570"/>
      <c r="P30" s="979"/>
      <c r="Q30" s="570"/>
      <c r="R30" s="570"/>
      <c r="S30" s="570"/>
      <c r="T30" s="570"/>
      <c r="U30" s="967"/>
      <c r="V30" s="52"/>
      <c r="X30" s="56"/>
      <c r="Y30" s="56" t="s">
        <v>397</v>
      </c>
      <c r="Z30" s="255">
        <v>79866</v>
      </c>
      <c r="AA30" s="256">
        <v>95787</v>
      </c>
      <c r="AB30" s="256">
        <v>77443</v>
      </c>
      <c r="AC30" s="256">
        <v>76637</v>
      </c>
      <c r="AD30" s="256">
        <v>80178</v>
      </c>
      <c r="AE30" s="256">
        <v>75524</v>
      </c>
      <c r="AF30" s="256">
        <v>82938</v>
      </c>
      <c r="AG30" s="256">
        <v>67904</v>
      </c>
      <c r="AH30" s="257">
        <v>86083</v>
      </c>
    </row>
    <row r="31" spans="2:38" ht="14.25" customHeight="1" x14ac:dyDescent="0.3">
      <c r="B31" s="1137"/>
      <c r="C31" s="14" t="s">
        <v>706</v>
      </c>
      <c r="D31" s="560">
        <v>143781</v>
      </c>
      <c r="E31" s="560">
        <v>144100</v>
      </c>
      <c r="F31" s="560">
        <v>140431</v>
      </c>
      <c r="G31" s="560">
        <v>149296</v>
      </c>
      <c r="H31" s="561">
        <v>153508</v>
      </c>
      <c r="I31" s="978"/>
      <c r="J31" s="1140"/>
      <c r="K31" s="1004"/>
      <c r="N31" s="1008">
        <f t="shared" ref="N31:U31" si="8">Z45</f>
        <v>184133.07919683511</v>
      </c>
      <c r="O31" s="560">
        <f t="shared" si="8"/>
        <v>173311.94638910383</v>
      </c>
      <c r="P31" s="980">
        <f t="shared" si="8"/>
        <v>179351.12272500151</v>
      </c>
      <c r="Q31" s="560">
        <f t="shared" si="8"/>
        <v>170111.27965747149</v>
      </c>
      <c r="R31" s="560">
        <f t="shared" si="8"/>
        <v>169421</v>
      </c>
      <c r="S31" s="560">
        <f t="shared" si="8"/>
        <v>95229.171532241366</v>
      </c>
      <c r="T31" s="560">
        <f t="shared" si="8"/>
        <v>126052.84679448891</v>
      </c>
      <c r="U31" s="981">
        <f t="shared" si="8"/>
        <v>126782.23796837265</v>
      </c>
      <c r="V31" s="52"/>
      <c r="X31" s="55" t="s">
        <v>328</v>
      </c>
      <c r="Y31" s="55" t="s">
        <v>396</v>
      </c>
      <c r="Z31" s="141">
        <v>2022492</v>
      </c>
      <c r="AA31" s="142">
        <v>1891980</v>
      </c>
      <c r="AB31" s="142">
        <v>2065973</v>
      </c>
      <c r="AC31" s="142">
        <v>2061317</v>
      </c>
      <c r="AD31" s="142">
        <v>2185359</v>
      </c>
      <c r="AE31" s="142">
        <v>2387637</v>
      </c>
      <c r="AF31" s="142">
        <v>2257396</v>
      </c>
      <c r="AG31" s="142">
        <v>1211217</v>
      </c>
      <c r="AH31" s="254">
        <v>1918031</v>
      </c>
    </row>
    <row r="32" spans="2:38" ht="14.25" customHeight="1" x14ac:dyDescent="0.3">
      <c r="B32" s="1138"/>
      <c r="C32" s="16" t="s">
        <v>81</v>
      </c>
      <c r="D32" s="562">
        <v>2800221</v>
      </c>
      <c r="E32" s="562">
        <v>2702407</v>
      </c>
      <c r="F32" s="562">
        <v>2724944</v>
      </c>
      <c r="G32" s="562">
        <v>1999027</v>
      </c>
      <c r="H32" s="563">
        <v>1968833</v>
      </c>
      <c r="I32" s="982"/>
      <c r="J32" s="1140"/>
      <c r="K32" s="1005"/>
      <c r="N32" s="1009"/>
      <c r="O32" s="571"/>
      <c r="P32" s="983"/>
      <c r="Q32" s="571"/>
      <c r="R32" s="571"/>
      <c r="S32" s="571"/>
      <c r="T32" s="571"/>
      <c r="U32" s="968"/>
      <c r="V32" s="52"/>
      <c r="X32" s="56"/>
      <c r="Y32" s="56" t="s">
        <v>397</v>
      </c>
      <c r="Z32" s="235">
        <v>66070</v>
      </c>
      <c r="AA32" s="236">
        <v>74809</v>
      </c>
      <c r="AB32" s="236">
        <v>80618</v>
      </c>
      <c r="AC32" s="236">
        <v>76743</v>
      </c>
      <c r="AD32" s="236">
        <v>77976</v>
      </c>
      <c r="AE32" s="236">
        <v>74370</v>
      </c>
      <c r="AF32" s="236">
        <v>82975</v>
      </c>
      <c r="AG32" s="236">
        <v>74360</v>
      </c>
      <c r="AH32" s="258">
        <v>80613</v>
      </c>
    </row>
    <row r="33" spans="2:33" ht="14.25" customHeight="1" x14ac:dyDescent="0.3">
      <c r="B33" s="1101" t="s">
        <v>327</v>
      </c>
      <c r="C33" s="589" t="s">
        <v>707</v>
      </c>
      <c r="D33" s="176">
        <v>4045997</v>
      </c>
      <c r="E33" s="176">
        <v>3958077</v>
      </c>
      <c r="F33" s="176">
        <v>4009344</v>
      </c>
      <c r="G33" s="176">
        <v>3518576</v>
      </c>
      <c r="H33" s="177">
        <v>3419046</v>
      </c>
      <c r="I33" s="978"/>
      <c r="J33" s="1135"/>
      <c r="K33" s="72"/>
      <c r="N33" s="1007"/>
      <c r="O33" s="570"/>
      <c r="P33" s="979"/>
      <c r="Q33" s="570"/>
      <c r="R33" s="570"/>
      <c r="S33" s="570"/>
      <c r="T33" s="570"/>
      <c r="U33" s="967"/>
      <c r="V33" s="52"/>
    </row>
    <row r="34" spans="2:33" ht="14.25" customHeight="1" x14ac:dyDescent="0.3">
      <c r="B34" s="1102"/>
      <c r="C34" s="14" t="s">
        <v>706</v>
      </c>
      <c r="D34" s="560">
        <v>80178</v>
      </c>
      <c r="E34" s="560">
        <v>75524</v>
      </c>
      <c r="F34" s="560">
        <v>82938</v>
      </c>
      <c r="G34" s="560">
        <v>67904</v>
      </c>
      <c r="H34" s="561">
        <v>86083</v>
      </c>
      <c r="I34" s="978"/>
      <c r="J34" s="1135"/>
      <c r="K34" s="1004"/>
      <c r="N34" s="1008">
        <f t="shared" ref="N34:U34" si="9">Z46</f>
        <v>91632.113665922632</v>
      </c>
      <c r="O34" s="560">
        <f t="shared" si="9"/>
        <v>85352.632904497907</v>
      </c>
      <c r="P34" s="980">
        <f t="shared" si="9"/>
        <v>82919.19306594407</v>
      </c>
      <c r="Q34" s="560">
        <f t="shared" si="9"/>
        <v>96260.698418467713</v>
      </c>
      <c r="R34" s="560">
        <f t="shared" si="9"/>
        <v>100335</v>
      </c>
      <c r="S34" s="560">
        <f t="shared" si="9"/>
        <v>84762.095905957452</v>
      </c>
      <c r="T34" s="560">
        <f t="shared" si="9"/>
        <v>65983.549302599073</v>
      </c>
      <c r="U34" s="981">
        <f t="shared" si="9"/>
        <v>84498.474975304314</v>
      </c>
      <c r="V34" s="52"/>
    </row>
    <row r="35" spans="2:33" ht="14.25" customHeight="1" x14ac:dyDescent="0.3">
      <c r="B35" s="1103"/>
      <c r="C35" s="16" t="s">
        <v>81</v>
      </c>
      <c r="D35" s="562">
        <v>4126175</v>
      </c>
      <c r="E35" s="562">
        <v>4033601</v>
      </c>
      <c r="F35" s="562">
        <v>4092282</v>
      </c>
      <c r="G35" s="562">
        <v>3586480</v>
      </c>
      <c r="H35" s="563">
        <v>3505129</v>
      </c>
      <c r="I35" s="982"/>
      <c r="J35" s="1135"/>
      <c r="K35" s="1005"/>
      <c r="N35" s="1009"/>
      <c r="O35" s="571"/>
      <c r="P35" s="983"/>
      <c r="Q35" s="571"/>
      <c r="R35" s="571"/>
      <c r="S35" s="571"/>
      <c r="T35" s="571"/>
      <c r="U35" s="968"/>
      <c r="V35" s="52"/>
      <c r="X35" s="1" t="s">
        <v>402</v>
      </c>
    </row>
    <row r="36" spans="2:33" ht="14.25" customHeight="1" thickBot="1" x14ac:dyDescent="0.35">
      <c r="B36" s="1141" t="s">
        <v>403</v>
      </c>
      <c r="C36" s="589" t="s">
        <v>707</v>
      </c>
      <c r="D36" s="176">
        <v>2185359</v>
      </c>
      <c r="E36" s="176">
        <v>2387637</v>
      </c>
      <c r="F36" s="176">
        <v>2257396</v>
      </c>
      <c r="G36" s="176">
        <v>1211217</v>
      </c>
      <c r="H36" s="177">
        <v>1918031</v>
      </c>
      <c r="I36" s="978"/>
      <c r="J36" s="1143"/>
      <c r="K36" s="72"/>
      <c r="N36" s="1007"/>
      <c r="O36" s="570"/>
      <c r="P36" s="979"/>
      <c r="Q36" s="570"/>
      <c r="R36" s="570"/>
      <c r="S36" s="570"/>
      <c r="T36" s="570"/>
      <c r="U36" s="967"/>
      <c r="V36" s="52"/>
      <c r="X36" s="295" t="s">
        <v>315</v>
      </c>
      <c r="Y36" s="425"/>
      <c r="Z36" s="239">
        <v>42005</v>
      </c>
      <c r="AA36" s="240">
        <v>42370</v>
      </c>
      <c r="AB36" s="240">
        <v>42736</v>
      </c>
      <c r="AC36" s="240">
        <v>43101</v>
      </c>
      <c r="AD36" s="240">
        <v>43466</v>
      </c>
      <c r="AE36" s="240">
        <v>43831</v>
      </c>
      <c r="AF36" s="496">
        <v>44197</v>
      </c>
      <c r="AG36" s="241">
        <v>44562</v>
      </c>
    </row>
    <row r="37" spans="2:33" ht="14.25" customHeight="1" thickTop="1" thickBot="1" x14ac:dyDescent="0.35">
      <c r="B37" s="1142"/>
      <c r="C37" s="14" t="s">
        <v>706</v>
      </c>
      <c r="D37" s="560">
        <v>77976</v>
      </c>
      <c r="E37" s="560">
        <v>74370</v>
      </c>
      <c r="F37" s="560">
        <v>82975</v>
      </c>
      <c r="G37" s="560">
        <v>74360</v>
      </c>
      <c r="H37" s="561">
        <v>80613</v>
      </c>
      <c r="I37" s="978"/>
      <c r="J37" s="1135"/>
      <c r="K37" s="1004"/>
      <c r="N37" s="1008">
        <f t="shared" ref="N37:U37" si="10">Z47</f>
        <v>87518.611633342269</v>
      </c>
      <c r="O37" s="560">
        <f t="shared" si="10"/>
        <v>90056.632450045203</v>
      </c>
      <c r="P37" s="980">
        <f t="shared" si="10"/>
        <v>82475.258441649203</v>
      </c>
      <c r="Q37" s="560">
        <f t="shared" si="10"/>
        <v>89294.622157007252</v>
      </c>
      <c r="R37" s="560">
        <f t="shared" si="10"/>
        <v>84091</v>
      </c>
      <c r="S37" s="560">
        <f t="shared" si="10"/>
        <v>54427.625790234568</v>
      </c>
      <c r="T37" s="560">
        <f t="shared" si="10"/>
        <v>63831.54430382049</v>
      </c>
      <c r="U37" s="981">
        <f t="shared" si="10"/>
        <v>95217.441090236243</v>
      </c>
      <c r="V37" s="52"/>
      <c r="X37" s="475" t="s">
        <v>318</v>
      </c>
      <c r="Y37" s="478"/>
      <c r="Z37" s="778">
        <v>2523857.5118430299</v>
      </c>
      <c r="AA37" s="779">
        <v>2657723.8926101122</v>
      </c>
      <c r="AB37" s="433">
        <f>'【本】2.地域別の延べ宿泊者数（ALL）10年グラフ2_P17'!Y46</f>
        <v>3066628.4196398375</v>
      </c>
      <c r="AC37" s="433">
        <f>'【本】2.地域別の延べ宿泊者数（ALL）10年グラフ2_P17'!Z46</f>
        <v>3076364.023870673</v>
      </c>
      <c r="AD37" s="433">
        <f>'【本】2.地域別の延べ宿泊者数（ALL）10年グラフ2_P17'!AA46</f>
        <v>2989045</v>
      </c>
      <c r="AE37" s="433">
        <f>'【本】2.地域別の延べ宿泊者数（ALL）10年グラフ2_P17'!AB46</f>
        <v>1731771.4143968809</v>
      </c>
      <c r="AF37" s="433">
        <f>'【本】2.地域別の延べ宿泊者数（ALL）10年グラフ2_P17'!AC46</f>
        <v>1756864.9897050359</v>
      </c>
      <c r="AG37" s="974">
        <f>'【本】2.地域別の延べ宿泊者数（ALL）10年グラフ2_P17'!AD46</f>
        <v>2569427.6081612585</v>
      </c>
    </row>
    <row r="38" spans="2:33" ht="14.25" customHeight="1" thickTop="1" thickBot="1" x14ac:dyDescent="0.35">
      <c r="B38" s="1142"/>
      <c r="C38" s="18" t="s">
        <v>81</v>
      </c>
      <c r="D38" s="564">
        <v>2263335</v>
      </c>
      <c r="E38" s="564">
        <v>2462007</v>
      </c>
      <c r="F38" s="564">
        <v>2340371</v>
      </c>
      <c r="G38" s="564">
        <v>1285577</v>
      </c>
      <c r="H38" s="565">
        <v>1998644</v>
      </c>
      <c r="I38" s="982"/>
      <c r="J38" s="1135"/>
      <c r="K38" s="1005"/>
      <c r="N38" s="1009"/>
      <c r="O38" s="571"/>
      <c r="P38" s="983"/>
      <c r="Q38" s="571"/>
      <c r="R38" s="571"/>
      <c r="S38" s="571"/>
      <c r="T38" s="571"/>
      <c r="U38" s="968"/>
      <c r="V38" s="52"/>
      <c r="X38" s="476" t="s">
        <v>319</v>
      </c>
      <c r="Y38" s="479"/>
      <c r="Z38" s="781">
        <v>1862935.6645525682</v>
      </c>
      <c r="AA38" s="782">
        <v>1661898.0434632718</v>
      </c>
      <c r="AB38" s="435">
        <f>'【本】2.地域別の延べ宿泊者数（ALL）10年グラフ2_P17'!Y47</f>
        <v>1734909.9445158227</v>
      </c>
      <c r="AC38" s="435">
        <f>'【本】2.地域別の延べ宿泊者数（ALL）10年グラフ2_P17'!Z47</f>
        <v>1849200.4832980961</v>
      </c>
      <c r="AD38" s="435">
        <f>'【本】2.地域別の延べ宿泊者数（ALL）10年グラフ2_P17'!AA47</f>
        <v>1629159</v>
      </c>
      <c r="AE38" s="435">
        <f>'【本】2.地域別の延べ宿泊者数（ALL）10年グラフ2_P17'!AB47</f>
        <v>884898.26452578604</v>
      </c>
      <c r="AF38" s="435">
        <f>'【本】2.地域別の延べ宿泊者数（ALL）10年グラフ2_P17'!AC47</f>
        <v>829321.23920433735</v>
      </c>
      <c r="AG38" s="975">
        <f>'【本】2.地域別の延べ宿泊者数（ALL）10年グラフ2_P17'!AD47</f>
        <v>1283404.6515938165</v>
      </c>
    </row>
    <row r="39" spans="2:33" ht="14.25" customHeight="1" thickTop="1" thickBot="1" x14ac:dyDescent="0.35">
      <c r="B39" s="1144" t="s">
        <v>404</v>
      </c>
      <c r="C39" s="588" t="s">
        <v>707</v>
      </c>
      <c r="D39" s="566">
        <v>54350570</v>
      </c>
      <c r="E39" s="566">
        <v>52064829</v>
      </c>
      <c r="F39" s="566">
        <v>52521431</v>
      </c>
      <c r="G39" s="566">
        <v>41773306</v>
      </c>
      <c r="H39" s="567">
        <v>44945010</v>
      </c>
      <c r="I39" s="978"/>
      <c r="J39" s="1143"/>
      <c r="K39" s="72"/>
      <c r="N39" s="1010"/>
      <c r="O39" s="572"/>
      <c r="P39" s="984"/>
      <c r="Q39" s="572"/>
      <c r="R39" s="572"/>
      <c r="S39" s="572"/>
      <c r="T39" s="572"/>
      <c r="U39" s="969"/>
      <c r="V39" s="52"/>
      <c r="X39" s="476" t="s">
        <v>320</v>
      </c>
      <c r="Y39" s="479"/>
      <c r="Z39" s="781">
        <v>530201.26620255713</v>
      </c>
      <c r="AA39" s="782">
        <v>599862.82632453297</v>
      </c>
      <c r="AB39" s="435">
        <f>'【本】2.地域別の延べ宿泊者数（ALL）10年グラフ2_P17'!Y48</f>
        <v>515122.64869185392</v>
      </c>
      <c r="AC39" s="435">
        <f>'【本】2.地域別の延べ宿泊者数（ALL）10年グラフ2_P17'!Z48</f>
        <v>593756.37270676147</v>
      </c>
      <c r="AD39" s="435">
        <f>'【本】2.地域別の延べ宿泊者数（ALL）10年グラフ2_P17'!AA48</f>
        <v>589480</v>
      </c>
      <c r="AE39" s="435">
        <f>'【本】2.地域別の延べ宿泊者数（ALL）10年グラフ2_P17'!AB48</f>
        <v>483830.14803440694</v>
      </c>
      <c r="AF39" s="435">
        <f>'【本】2.地域別の延べ宿泊者数（ALL）10年グラフ2_P17'!AC48</f>
        <v>414292.34583488142</v>
      </c>
      <c r="AG39" s="975">
        <f>'【本】2.地域別の延べ宿泊者数（ALL）10年グラフ2_P17'!AD48</f>
        <v>561240.10987865692</v>
      </c>
    </row>
    <row r="40" spans="2:33" ht="14.25" customHeight="1" thickTop="1" thickBot="1" x14ac:dyDescent="0.35">
      <c r="B40" s="1142"/>
      <c r="C40" s="14" t="s">
        <v>706</v>
      </c>
      <c r="D40" s="560">
        <v>6838765</v>
      </c>
      <c r="E40" s="560">
        <v>6924237</v>
      </c>
      <c r="F40" s="560">
        <v>7202214</v>
      </c>
      <c r="G40" s="560">
        <v>6771532</v>
      </c>
      <c r="H40" s="561">
        <v>7241977</v>
      </c>
      <c r="I40" s="978"/>
      <c r="J40" s="1135"/>
      <c r="K40" s="1004"/>
      <c r="N40" s="1008">
        <f t="shared" ref="N40:U40" si="11">Z48</f>
        <v>7130539.9999999963</v>
      </c>
      <c r="O40" s="560">
        <f t="shared" si="11"/>
        <v>7275180.0000000019</v>
      </c>
      <c r="P40" s="980">
        <f t="shared" si="11"/>
        <v>7898550.0000000037</v>
      </c>
      <c r="Q40" s="560">
        <f t="shared" si="11"/>
        <v>8053170</v>
      </c>
      <c r="R40" s="560">
        <f>AD48</f>
        <v>7633470</v>
      </c>
      <c r="S40" s="560">
        <f t="shared" si="11"/>
        <v>4731500</v>
      </c>
      <c r="T40" s="560">
        <f t="shared" si="11"/>
        <v>4736950</v>
      </c>
      <c r="U40" s="981">
        <f t="shared" si="11"/>
        <v>6300839.9999999991</v>
      </c>
      <c r="V40" s="52"/>
      <c r="X40" s="476" t="s">
        <v>321</v>
      </c>
      <c r="Y40" s="479"/>
      <c r="Z40" s="781">
        <v>227714.0709485331</v>
      </c>
      <c r="AA40" s="782">
        <v>210104.74414938776</v>
      </c>
      <c r="AB40" s="435">
        <f>'【本】2.地域別の延べ宿泊者数（ALL）10年グラフ2_P17'!Y49</f>
        <v>251244.65967273124</v>
      </c>
      <c r="AC40" s="435">
        <f>'【本】2.地域別の延べ宿泊者数（ALL）10年グラフ2_P17'!Z49</f>
        <v>257781.63520054385</v>
      </c>
      <c r="AD40" s="435">
        <f>'【本】2.地域別の延べ宿泊者数（ALL）10年グラフ2_P17'!AA49</f>
        <v>244423</v>
      </c>
      <c r="AE40" s="435">
        <f>'【本】2.地域別の延べ宿泊者数（ALL）10年グラフ2_P17'!AB49</f>
        <v>159104.85705428061</v>
      </c>
      <c r="AF40" s="435">
        <f>'【本】2.地域別の延べ宿泊者数（ALL）10年グラフ2_P17'!AC49</f>
        <v>158590.36982402633</v>
      </c>
      <c r="AG40" s="975">
        <f>'【本】2.地域別の延べ宿泊者数（ALL）10年グラフ2_P17'!AD49</f>
        <v>208051.93725177305</v>
      </c>
    </row>
    <row r="41" spans="2:33" ht="14.25" customHeight="1" thickTop="1" thickBot="1" x14ac:dyDescent="0.35">
      <c r="B41" s="1145"/>
      <c r="C41" s="15" t="s">
        <v>81</v>
      </c>
      <c r="D41" s="568">
        <v>61189335</v>
      </c>
      <c r="E41" s="568">
        <v>58989066</v>
      </c>
      <c r="F41" s="568">
        <v>59723645</v>
      </c>
      <c r="G41" s="568">
        <v>48544838</v>
      </c>
      <c r="H41" s="569">
        <v>52186987</v>
      </c>
      <c r="I41" s="982"/>
      <c r="J41" s="1135"/>
      <c r="K41" s="1005"/>
      <c r="N41" s="1011"/>
      <c r="O41" s="573"/>
      <c r="P41" s="985"/>
      <c r="Q41" s="573"/>
      <c r="R41" s="573"/>
      <c r="S41" s="573"/>
      <c r="T41" s="573"/>
      <c r="U41" s="970"/>
      <c r="V41" s="52"/>
      <c r="X41" s="476" t="s">
        <v>322</v>
      </c>
      <c r="Y41" s="479"/>
      <c r="Z41" s="781">
        <v>506447.86166239332</v>
      </c>
      <c r="AA41" s="782">
        <v>562404.46165236586</v>
      </c>
      <c r="AB41" s="435">
        <f>'【本】2.地域別の延べ宿泊者数（ALL）10年グラフ2_P17'!Y50</f>
        <v>515484.01093420608</v>
      </c>
      <c r="AC41" s="435">
        <f>'【本】2.地域別の延べ宿泊者数（ALL）10年グラフ2_P17'!Z50</f>
        <v>500893.9366635753</v>
      </c>
      <c r="AD41" s="435">
        <f>'【本】2.地域別の延べ宿泊者数（ALL）10年グラフ2_P17'!AA50</f>
        <v>459939</v>
      </c>
      <c r="AE41" s="435">
        <f>'【本】2.地域別の延べ宿泊者数（ALL）10年グラフ2_P17'!AB50</f>
        <v>289637.3867993211</v>
      </c>
      <c r="AF41" s="435">
        <f>'【本】2.地域別の延べ宿泊者数（ALL）10年グラフ2_P17'!AC50</f>
        <v>254431.18727764933</v>
      </c>
      <c r="AG41" s="975">
        <f>'【本】2.地域別の延べ宿泊者数（ALL）10年グラフ2_P17'!AD50</f>
        <v>337013.64907008351</v>
      </c>
    </row>
    <row r="42" spans="2:33" ht="17.149999999999999" customHeight="1" x14ac:dyDescent="0.15">
      <c r="B42" s="19" t="s">
        <v>655</v>
      </c>
      <c r="N42" s="19" t="s">
        <v>656</v>
      </c>
      <c r="X42" s="476" t="s">
        <v>323</v>
      </c>
      <c r="Y42" s="479"/>
      <c r="Z42" s="781">
        <v>597022.92812512559</v>
      </c>
      <c r="AA42" s="782">
        <v>619866.79472152994</v>
      </c>
      <c r="AB42" s="435">
        <f>'【本】2.地域別の延べ宿泊者数（ALL）10年グラフ2_P17'!Y51</f>
        <v>670489.38049650565</v>
      </c>
      <c r="AC42" s="435">
        <f>'【本】2.地域別の延べ宿泊者数（ALL）10年グラフ2_P17'!Z51</f>
        <v>713087.70949291752</v>
      </c>
      <c r="AD42" s="435">
        <f>'【本】2.地域別の延べ宿泊者数（ALL）10年グラフ2_P17'!AA51</f>
        <v>672891</v>
      </c>
      <c r="AE42" s="435">
        <f>'【本】2.地域別の延べ宿泊者数（ALL）10年グラフ2_P17'!AB51</f>
        <v>492972.77422921866</v>
      </c>
      <c r="AF42" s="435">
        <f>'【本】2.地域別の延べ宿泊者数（ALL）10年グラフ2_P17'!AC51</f>
        <v>446773.90066991939</v>
      </c>
      <c r="AG42" s="975">
        <f>'【本】2.地域別の延べ宿泊者数（ALL）10年グラフ2_P17'!AD51</f>
        <v>506390.12233155745</v>
      </c>
    </row>
    <row r="43" spans="2:33" ht="17.149999999999999" customHeight="1" x14ac:dyDescent="0.15">
      <c r="B43" s="19" t="s">
        <v>405</v>
      </c>
      <c r="N43" s="144" t="s">
        <v>685</v>
      </c>
      <c r="X43" s="476" t="s">
        <v>324</v>
      </c>
      <c r="Y43" s="479"/>
      <c r="Z43" s="781">
        <v>252622.52027654854</v>
      </c>
      <c r="AA43" s="782">
        <v>320743.07159664365</v>
      </c>
      <c r="AB43" s="435">
        <f>'【本】2.地域別の延べ宿泊者数（ALL）10年グラフ2_P17'!Y52</f>
        <v>463003.23255380016</v>
      </c>
      <c r="AC43" s="435">
        <f>'【本】2.地域別の延べ宿泊者数（ALL）10年グラフ2_P17'!Z52</f>
        <v>401519.20890852937</v>
      </c>
      <c r="AD43" s="435">
        <f>'【本】2.地域別の延べ宿泊者数（ALL）10年グラフ2_P17'!AA52</f>
        <v>394516</v>
      </c>
      <c r="AE43" s="435">
        <f>'【本】2.地域別の延べ宿泊者数（ALL）10年グラフ2_P17'!AB52</f>
        <v>294088.38704985846</v>
      </c>
      <c r="AF43" s="435">
        <f>'【本】2.地域別の延べ宿泊者数（ALL）10年グラフ2_P17'!AC52</f>
        <v>400177.38834452629</v>
      </c>
      <c r="AG43" s="975">
        <f>'【本】2.地域別の延べ宿泊者数（ALL）10年グラフ2_P17'!AD52</f>
        <v>314857.13002334634</v>
      </c>
    </row>
    <row r="44" spans="2:33" x14ac:dyDescent="0.15">
      <c r="N44" s="144" t="s">
        <v>811</v>
      </c>
      <c r="X44" s="476" t="s">
        <v>325</v>
      </c>
      <c r="Y44" s="479"/>
      <c r="Z44" s="781">
        <v>266454.37189314142</v>
      </c>
      <c r="AA44" s="782">
        <v>293854.95373851078</v>
      </c>
      <c r="AB44" s="435">
        <f>'【本】2.地域別の延べ宿泊者数（ALL）10年グラフ2_P17'!Y53</f>
        <v>336922.12926265149</v>
      </c>
      <c r="AC44" s="435">
        <f>'【本】2.地域別の延べ宿泊者数（ALL）10年グラフ2_P17'!Z53</f>
        <v>304900.02962595673</v>
      </c>
      <c r="AD44" s="435">
        <f>'【本】2.地域別の延べ宿泊者数（ALL）10年グラフ2_P17'!AA53</f>
        <v>300170</v>
      </c>
      <c r="AE44" s="435">
        <f>'【本】2.地域別の延べ宿泊者数（ALL）10年グラフ2_P17'!AB53</f>
        <v>160777.87468181353</v>
      </c>
      <c r="AF44" s="435">
        <f>'【本】2.地域別の延べ宿泊者数（ALL）10年グラフ2_P17'!AC53</f>
        <v>220630.63873871535</v>
      </c>
      <c r="AG44" s="975">
        <f>'【本】2.地域別の延べ宿泊者数（ALL）10年グラフ2_P17'!AD53</f>
        <v>213956.63765559319</v>
      </c>
    </row>
    <row r="45" spans="2:33" x14ac:dyDescent="0.3">
      <c r="B45" s="3" t="s">
        <v>831</v>
      </c>
      <c r="N45" s="3" t="s">
        <v>812</v>
      </c>
      <c r="X45" s="476" t="s">
        <v>326</v>
      </c>
      <c r="Y45" s="479"/>
      <c r="Z45" s="781">
        <v>184133.07919683511</v>
      </c>
      <c r="AA45" s="782">
        <v>173311.94638910383</v>
      </c>
      <c r="AB45" s="435">
        <f>'【本】2.地域別の延べ宿泊者数（ALL）10年グラフ2_P17'!Y54</f>
        <v>179351.12272500151</v>
      </c>
      <c r="AC45" s="435">
        <f>'【本】2.地域別の延べ宿泊者数（ALL）10年グラフ2_P17'!Z54</f>
        <v>170111.27965747149</v>
      </c>
      <c r="AD45" s="435">
        <f>'【本】2.地域別の延べ宿泊者数（ALL）10年グラフ2_P17'!AA54</f>
        <v>169421</v>
      </c>
      <c r="AE45" s="435">
        <f>'【本】2.地域別の延べ宿泊者数（ALL）10年グラフ2_P17'!AB54</f>
        <v>95229.171532241366</v>
      </c>
      <c r="AF45" s="435">
        <f>'【本】2.地域別の延べ宿泊者数（ALL）10年グラフ2_P17'!AC54</f>
        <v>126052.84679448891</v>
      </c>
      <c r="AG45" s="975">
        <f>'【本】2.地域別の延べ宿泊者数（ALL）10年グラフ2_P17'!AD54</f>
        <v>126782.23796837265</v>
      </c>
    </row>
    <row r="46" spans="2:33" x14ac:dyDescent="0.3">
      <c r="B46" s="3" t="s">
        <v>830</v>
      </c>
      <c r="X46" s="476" t="s">
        <v>327</v>
      </c>
      <c r="Y46" s="479"/>
      <c r="Z46" s="781">
        <v>91632.113665922632</v>
      </c>
      <c r="AA46" s="782">
        <v>85352.632904497907</v>
      </c>
      <c r="AB46" s="435">
        <f>'【本】2.地域別の延べ宿泊者数（ALL）10年グラフ2_P17'!Y55</f>
        <v>82919.19306594407</v>
      </c>
      <c r="AC46" s="435">
        <f>'【本】2.地域別の延べ宿泊者数（ALL）10年グラフ2_P17'!Z55</f>
        <v>96260.698418467713</v>
      </c>
      <c r="AD46" s="435">
        <f>'【本】2.地域別の延べ宿泊者数（ALL）10年グラフ2_P17'!AA55</f>
        <v>100335</v>
      </c>
      <c r="AE46" s="435">
        <f>'【本】2.地域別の延べ宿泊者数（ALL）10年グラフ2_P17'!AB55</f>
        <v>84762.095905957452</v>
      </c>
      <c r="AF46" s="435">
        <f>'【本】2.地域別の延べ宿泊者数（ALL）10年グラフ2_P17'!AC55</f>
        <v>65983.549302599073</v>
      </c>
      <c r="AG46" s="975">
        <f>'【本】2.地域別の延べ宿泊者数（ALL）10年グラフ2_P17'!AD55</f>
        <v>84498.474975304314</v>
      </c>
    </row>
    <row r="47" spans="2:33" x14ac:dyDescent="0.3">
      <c r="N47" s="986" t="s">
        <v>720</v>
      </c>
      <c r="X47" s="476" t="s">
        <v>328</v>
      </c>
      <c r="Y47" s="479"/>
      <c r="Z47" s="781">
        <v>87518.611633342269</v>
      </c>
      <c r="AA47" s="782">
        <v>90056.632450045203</v>
      </c>
      <c r="AB47" s="435">
        <f>'【本】2.地域別の延べ宿泊者数（ALL）10年グラフ2_P17'!Y56</f>
        <v>82475.258441649203</v>
      </c>
      <c r="AC47" s="435">
        <f>'【本】2.地域別の延べ宿泊者数（ALL）10年グラフ2_P17'!Z56</f>
        <v>89294.622157007252</v>
      </c>
      <c r="AD47" s="435">
        <f>'【本】2.地域別の延べ宿泊者数（ALL）10年グラフ2_P17'!AA56</f>
        <v>84091</v>
      </c>
      <c r="AE47" s="435">
        <f>'【本】2.地域別の延べ宿泊者数（ALL）10年グラフ2_P17'!AB56</f>
        <v>54427.625790234568</v>
      </c>
      <c r="AF47" s="435">
        <f>'【本】2.地域別の延べ宿泊者数（ALL）10年グラフ2_P17'!AC56</f>
        <v>63831.54430382049</v>
      </c>
      <c r="AG47" s="975">
        <f>'【本】2.地域別の延べ宿泊者数（ALL）10年グラフ2_P17'!AD56</f>
        <v>95217.441090236243</v>
      </c>
    </row>
    <row r="48" spans="2:33" x14ac:dyDescent="0.3">
      <c r="X48" s="477" t="s">
        <v>329</v>
      </c>
      <c r="Y48" s="480"/>
      <c r="Z48" s="437">
        <f t="shared" ref="Z48:AF48" si="12">SUM(Z37:Z47)</f>
        <v>7130539.9999999963</v>
      </c>
      <c r="AA48" s="438">
        <f t="shared" si="12"/>
        <v>7275180.0000000019</v>
      </c>
      <c r="AB48" s="987">
        <f t="shared" si="12"/>
        <v>7898550.0000000037</v>
      </c>
      <c r="AC48" s="987">
        <f t="shared" si="12"/>
        <v>8053170</v>
      </c>
      <c r="AD48" s="987">
        <f>SUM(AD37:AD47)</f>
        <v>7633470</v>
      </c>
      <c r="AE48" s="987">
        <f t="shared" si="12"/>
        <v>4731500</v>
      </c>
      <c r="AF48" s="988">
        <f t="shared" si="12"/>
        <v>4736950</v>
      </c>
      <c r="AG48" s="989">
        <f>SUM(AG37:AG47)</f>
        <v>6300839.9999999991</v>
      </c>
    </row>
  </sheetData>
  <mergeCells count="24">
    <mergeCell ref="B33:B35"/>
    <mergeCell ref="J33:J35"/>
    <mergeCell ref="B36:B38"/>
    <mergeCell ref="J36:J38"/>
    <mergeCell ref="B39:B41"/>
    <mergeCell ref="J39:J41"/>
    <mergeCell ref="B24:B26"/>
    <mergeCell ref="J24:J26"/>
    <mergeCell ref="B27:B29"/>
    <mergeCell ref="J27:J29"/>
    <mergeCell ref="B30:B32"/>
    <mergeCell ref="J30:J32"/>
    <mergeCell ref="B15:B17"/>
    <mergeCell ref="J15:J17"/>
    <mergeCell ref="B18:B20"/>
    <mergeCell ref="J18:J20"/>
    <mergeCell ref="B21:B23"/>
    <mergeCell ref="J21:J23"/>
    <mergeCell ref="B6:B8"/>
    <mergeCell ref="J6:J8"/>
    <mergeCell ref="B9:B11"/>
    <mergeCell ref="J9:J11"/>
    <mergeCell ref="B12:B14"/>
    <mergeCell ref="J12:J14"/>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colBreaks count="1" manualBreakCount="1">
    <brk id="12" max="1048575" man="1"/>
  </col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46">
    <tabColor theme="7"/>
  </sheetPr>
  <dimension ref="A1:AC66"/>
  <sheetViews>
    <sheetView showGridLines="0" view="pageBreakPreview" zoomScale="70" zoomScaleNormal="70" zoomScaleSheetLayoutView="70" workbookViewId="0">
      <selection activeCell="AJ66" sqref="AJ66"/>
    </sheetView>
  </sheetViews>
  <sheetFormatPr defaultColWidth="9" defaultRowHeight="14" x14ac:dyDescent="0.3"/>
  <cols>
    <col min="1" max="1" width="3.08203125" style="2" customWidth="1"/>
    <col min="2" max="13" width="12.08203125" style="1" customWidth="1"/>
    <col min="14" max="14" width="3.08203125" style="1" customWidth="1"/>
    <col min="15" max="16" width="9" style="1"/>
    <col min="17" max="17" width="10.08203125" style="1" bestFit="1" customWidth="1"/>
    <col min="18" max="18" width="9.83203125" style="1" bestFit="1" customWidth="1"/>
    <col min="19" max="24" width="10.08203125" style="1" bestFit="1" customWidth="1"/>
    <col min="25" max="25" width="9.83203125" style="1" bestFit="1" customWidth="1"/>
    <col min="26" max="26" width="9.08203125" style="1" bestFit="1" customWidth="1"/>
    <col min="27" max="16384" width="9" style="1"/>
  </cols>
  <sheetData>
    <row r="1" spans="1:29" ht="14.25" customHeight="1" x14ac:dyDescent="0.3">
      <c r="A1" s="4" t="s">
        <v>672</v>
      </c>
    </row>
    <row r="2" spans="1:29" ht="14.25" customHeight="1" x14ac:dyDescent="0.3">
      <c r="P2" s="1" t="s">
        <v>131</v>
      </c>
    </row>
    <row r="3" spans="1:29" ht="14.25" customHeight="1" x14ac:dyDescent="0.3">
      <c r="A3" s="2" t="s">
        <v>15</v>
      </c>
      <c r="P3" s="1" t="s">
        <v>699</v>
      </c>
    </row>
    <row r="4" spans="1:29" ht="14.25" customHeight="1" thickBot="1" x14ac:dyDescent="0.35">
      <c r="L4" s="39" t="s">
        <v>294</v>
      </c>
      <c r="Q4" s="1">
        <v>10</v>
      </c>
      <c r="R4" s="1">
        <v>9</v>
      </c>
      <c r="S4" s="1">
        <v>8</v>
      </c>
      <c r="T4" s="1">
        <v>7</v>
      </c>
      <c r="U4" s="1">
        <v>6</v>
      </c>
      <c r="V4" s="1">
        <v>5</v>
      </c>
      <c r="W4" s="1">
        <v>4</v>
      </c>
      <c r="X4" s="1">
        <v>3</v>
      </c>
      <c r="Y4" s="1">
        <v>2</v>
      </c>
      <c r="Z4" s="1">
        <v>1</v>
      </c>
    </row>
    <row r="5" spans="1:29" ht="20.149999999999999" customHeight="1" x14ac:dyDescent="0.3">
      <c r="B5" s="1146" t="s">
        <v>406</v>
      </c>
      <c r="C5" s="1154">
        <f t="shared" ref="C5:L5" si="0">Q44</f>
        <v>41275</v>
      </c>
      <c r="D5" s="1154">
        <f t="shared" si="0"/>
        <v>41640</v>
      </c>
      <c r="E5" s="1154">
        <f t="shared" si="0"/>
        <v>42005</v>
      </c>
      <c r="F5" s="1154">
        <f t="shared" si="0"/>
        <v>42370</v>
      </c>
      <c r="G5" s="1156">
        <f t="shared" si="0"/>
        <v>42736</v>
      </c>
      <c r="H5" s="1148">
        <f t="shared" si="0"/>
        <v>43101</v>
      </c>
      <c r="I5" s="1154" t="str">
        <f t="shared" si="0"/>
        <v>平成31年
（令和元年）</v>
      </c>
      <c r="J5" s="1154">
        <f t="shared" si="0"/>
        <v>43831</v>
      </c>
      <c r="K5" s="1152">
        <f t="shared" si="0"/>
        <v>44197</v>
      </c>
      <c r="L5" s="1150" t="str">
        <f t="shared" si="0"/>
        <v>令和４年</v>
      </c>
      <c r="M5" s="1151"/>
      <c r="Q5" s="575">
        <f t="shared" ref="Q5:Z5" si="1">INDEX($Q17:$AG17,1,MATCH(Q$43,$Q$16:$AG$16,0))</f>
        <v>41275</v>
      </c>
      <c r="R5" s="575">
        <f t="shared" si="1"/>
        <v>41640</v>
      </c>
      <c r="S5" s="575">
        <f t="shared" si="1"/>
        <v>42005</v>
      </c>
      <c r="T5" s="575">
        <f t="shared" si="1"/>
        <v>42370</v>
      </c>
      <c r="U5" s="575">
        <f t="shared" si="1"/>
        <v>42736</v>
      </c>
      <c r="V5" s="575">
        <f t="shared" si="1"/>
        <v>43101</v>
      </c>
      <c r="W5" s="575" t="str">
        <f t="shared" si="1"/>
        <v>H31・R1</v>
      </c>
      <c r="X5" s="575">
        <f t="shared" si="1"/>
        <v>43831</v>
      </c>
      <c r="Y5" s="575">
        <f t="shared" si="1"/>
        <v>44197</v>
      </c>
      <c r="Z5" s="575" t="str">
        <f t="shared" si="1"/>
        <v>R4</v>
      </c>
    </row>
    <row r="6" spans="1:29" ht="20.149999999999999" customHeight="1" x14ac:dyDescent="0.3">
      <c r="B6" s="1147"/>
      <c r="C6" s="1155"/>
      <c r="D6" s="1155"/>
      <c r="E6" s="1155"/>
      <c r="F6" s="1155"/>
      <c r="G6" s="1157"/>
      <c r="H6" s="1149"/>
      <c r="I6" s="1155"/>
      <c r="J6" s="1155"/>
      <c r="K6" s="1153"/>
      <c r="L6" s="58" t="s">
        <v>186</v>
      </c>
      <c r="M6" s="57" t="s">
        <v>408</v>
      </c>
      <c r="P6" s="1" t="s">
        <v>244</v>
      </c>
      <c r="Q6" s="824">
        <f t="shared" ref="Q6:Z9" si="2">C7</f>
        <v>221570</v>
      </c>
      <c r="R6" s="824">
        <f t="shared" si="2"/>
        <v>191430</v>
      </c>
      <c r="S6" s="824">
        <f t="shared" si="2"/>
        <v>257460</v>
      </c>
      <c r="T6" s="824">
        <f t="shared" si="2"/>
        <v>146320</v>
      </c>
      <c r="U6" s="48">
        <f t="shared" si="2"/>
        <v>221930</v>
      </c>
      <c r="V6" s="48">
        <f t="shared" si="2"/>
        <v>330120</v>
      </c>
      <c r="W6" s="48">
        <f t="shared" si="2"/>
        <v>249360</v>
      </c>
      <c r="X6" s="48">
        <f t="shared" si="2"/>
        <v>10940</v>
      </c>
      <c r="Y6" s="48">
        <f t="shared" si="2"/>
        <v>390</v>
      </c>
      <c r="Z6" s="48">
        <f t="shared" si="2"/>
        <v>23100</v>
      </c>
      <c r="AA6" s="253">
        <f t="shared" ref="AA6:AA12" si="3">Z6/Z$13</f>
        <v>0.28212017586712262</v>
      </c>
    </row>
    <row r="7" spans="1:29" ht="20.149999999999999" customHeight="1" x14ac:dyDescent="0.3">
      <c r="B7" s="76" t="s">
        <v>409</v>
      </c>
      <c r="C7" s="828">
        <f t="shared" ref="C7:C28" si="4">Q45</f>
        <v>221570</v>
      </c>
      <c r="D7" s="828">
        <f t="shared" ref="D7:D28" si="5">R45</f>
        <v>191430</v>
      </c>
      <c r="E7" s="828">
        <f t="shared" ref="E7:E28" si="6">S45</f>
        <v>257460</v>
      </c>
      <c r="F7" s="828">
        <f t="shared" ref="F7:F28" si="7">T45</f>
        <v>146320</v>
      </c>
      <c r="G7" s="924">
        <f t="shared" ref="G7:G28" si="8">U45</f>
        <v>221930</v>
      </c>
      <c r="H7" s="928">
        <f t="shared" ref="H7:H28" si="9">V45</f>
        <v>330120</v>
      </c>
      <c r="I7" s="828">
        <f t="shared" ref="I7:I28" si="10">W45</f>
        <v>249360</v>
      </c>
      <c r="J7" s="828">
        <f t="shared" ref="J7:J28" si="11">X45</f>
        <v>10940</v>
      </c>
      <c r="K7" s="829">
        <f t="shared" ref="K7:K28" si="12">Y45</f>
        <v>390</v>
      </c>
      <c r="L7" s="146">
        <f t="shared" ref="L7:L28" si="13">Z45</f>
        <v>23100</v>
      </c>
      <c r="M7" s="147">
        <f>L7/L$28</f>
        <v>0.28212017586712262</v>
      </c>
      <c r="P7" s="1" t="s">
        <v>245</v>
      </c>
      <c r="Q7" s="824">
        <f t="shared" si="2"/>
        <v>25210</v>
      </c>
      <c r="R7" s="824">
        <f t="shared" si="2"/>
        <v>34890</v>
      </c>
      <c r="S7" s="824">
        <f t="shared" si="2"/>
        <v>106180</v>
      </c>
      <c r="T7" s="824">
        <f t="shared" si="2"/>
        <v>80270</v>
      </c>
      <c r="U7" s="48">
        <f t="shared" si="2"/>
        <v>86710</v>
      </c>
      <c r="V7" s="48">
        <f t="shared" si="2"/>
        <v>110020</v>
      </c>
      <c r="W7" s="48">
        <f t="shared" si="2"/>
        <v>133170</v>
      </c>
      <c r="X7" s="48">
        <f t="shared" si="2"/>
        <v>19730</v>
      </c>
      <c r="Y7" s="48">
        <f t="shared" si="2"/>
        <v>1100</v>
      </c>
      <c r="Z7" s="48">
        <f t="shared" si="2"/>
        <v>3100</v>
      </c>
      <c r="AA7" s="253">
        <f t="shared" si="3"/>
        <v>3.7860283341475329E-2</v>
      </c>
    </row>
    <row r="8" spans="1:29" ht="20.149999999999999" customHeight="1" x14ac:dyDescent="0.3">
      <c r="B8" s="77" t="s">
        <v>410</v>
      </c>
      <c r="C8" s="830">
        <f t="shared" si="4"/>
        <v>25210</v>
      </c>
      <c r="D8" s="830">
        <f t="shared" si="5"/>
        <v>34890</v>
      </c>
      <c r="E8" s="830">
        <f t="shared" si="6"/>
        <v>106180</v>
      </c>
      <c r="F8" s="830">
        <f t="shared" si="7"/>
        <v>80270</v>
      </c>
      <c r="G8" s="925">
        <f t="shared" si="8"/>
        <v>86710</v>
      </c>
      <c r="H8" s="929">
        <f t="shared" si="9"/>
        <v>110020</v>
      </c>
      <c r="I8" s="830">
        <f t="shared" si="10"/>
        <v>133170</v>
      </c>
      <c r="J8" s="830">
        <f t="shared" si="11"/>
        <v>19730</v>
      </c>
      <c r="K8" s="831">
        <f t="shared" si="12"/>
        <v>1100</v>
      </c>
      <c r="L8" s="149">
        <f t="shared" si="13"/>
        <v>3100</v>
      </c>
      <c r="M8" s="150">
        <f t="shared" ref="M8:M26" si="14">L8/L$28</f>
        <v>3.7860283341475329E-2</v>
      </c>
      <c r="P8" s="1" t="s">
        <v>246</v>
      </c>
      <c r="Q8" s="824">
        <f t="shared" si="2"/>
        <v>29470</v>
      </c>
      <c r="R8" s="824">
        <f t="shared" si="2"/>
        <v>46320</v>
      </c>
      <c r="S8" s="824">
        <f t="shared" si="2"/>
        <v>82120</v>
      </c>
      <c r="T8" s="824">
        <f t="shared" si="2"/>
        <v>61330</v>
      </c>
      <c r="U8" s="48">
        <f t="shared" si="2"/>
        <v>86230</v>
      </c>
      <c r="V8" s="48">
        <f t="shared" si="2"/>
        <v>121710</v>
      </c>
      <c r="W8" s="48">
        <f t="shared" si="2"/>
        <v>100370</v>
      </c>
      <c r="X8" s="48">
        <f t="shared" si="2"/>
        <v>17430</v>
      </c>
      <c r="Y8" s="48">
        <f t="shared" si="2"/>
        <v>70</v>
      </c>
      <c r="Z8" s="48">
        <f t="shared" si="2"/>
        <v>7220</v>
      </c>
      <c r="AA8" s="253">
        <f t="shared" si="3"/>
        <v>8.8177821201758669E-2</v>
      </c>
    </row>
    <row r="9" spans="1:29" ht="20.149999999999999" customHeight="1" x14ac:dyDescent="0.3">
      <c r="B9" s="77" t="s">
        <v>411</v>
      </c>
      <c r="C9" s="830">
        <f t="shared" si="4"/>
        <v>29470</v>
      </c>
      <c r="D9" s="830">
        <f t="shared" si="5"/>
        <v>46320</v>
      </c>
      <c r="E9" s="830">
        <f t="shared" si="6"/>
        <v>82120</v>
      </c>
      <c r="F9" s="830">
        <f t="shared" si="7"/>
        <v>61330</v>
      </c>
      <c r="G9" s="925">
        <f t="shared" si="8"/>
        <v>86230</v>
      </c>
      <c r="H9" s="929">
        <f t="shared" si="9"/>
        <v>121710</v>
      </c>
      <c r="I9" s="830">
        <f t="shared" si="10"/>
        <v>100370</v>
      </c>
      <c r="J9" s="830">
        <f t="shared" si="11"/>
        <v>17430</v>
      </c>
      <c r="K9" s="831">
        <f t="shared" si="12"/>
        <v>70</v>
      </c>
      <c r="L9" s="149">
        <f t="shared" si="13"/>
        <v>7220</v>
      </c>
      <c r="M9" s="150">
        <f t="shared" si="14"/>
        <v>8.8177821201758669E-2</v>
      </c>
      <c r="P9" s="1" t="s">
        <v>247</v>
      </c>
      <c r="Q9" s="824">
        <f t="shared" si="2"/>
        <v>79280</v>
      </c>
      <c r="R9" s="824">
        <f t="shared" si="2"/>
        <v>95520</v>
      </c>
      <c r="S9" s="824">
        <f t="shared" si="2"/>
        <v>149320</v>
      </c>
      <c r="T9" s="824">
        <f t="shared" si="2"/>
        <v>122840</v>
      </c>
      <c r="U9" s="48">
        <f t="shared" si="2"/>
        <v>214920</v>
      </c>
      <c r="V9" s="48">
        <f t="shared" si="2"/>
        <v>219020</v>
      </c>
      <c r="W9" s="48">
        <f t="shared" si="2"/>
        <v>210230</v>
      </c>
      <c r="X9" s="48">
        <f t="shared" si="2"/>
        <v>24130</v>
      </c>
      <c r="Y9" s="48">
        <f t="shared" si="2"/>
        <v>130</v>
      </c>
      <c r="Z9" s="48">
        <f t="shared" si="2"/>
        <v>10330</v>
      </c>
      <c r="AA9" s="253">
        <f t="shared" si="3"/>
        <v>0.12616023448949681</v>
      </c>
    </row>
    <row r="10" spans="1:29" ht="20.149999999999999" customHeight="1" x14ac:dyDescent="0.3">
      <c r="B10" s="77" t="s">
        <v>412</v>
      </c>
      <c r="C10" s="830">
        <f t="shared" si="4"/>
        <v>79280</v>
      </c>
      <c r="D10" s="830">
        <f t="shared" si="5"/>
        <v>95520</v>
      </c>
      <c r="E10" s="830">
        <f t="shared" si="6"/>
        <v>149320</v>
      </c>
      <c r="F10" s="830">
        <f t="shared" si="7"/>
        <v>122840</v>
      </c>
      <c r="G10" s="925">
        <f t="shared" si="8"/>
        <v>214920</v>
      </c>
      <c r="H10" s="929">
        <f t="shared" si="9"/>
        <v>219020</v>
      </c>
      <c r="I10" s="830">
        <f t="shared" si="10"/>
        <v>210230</v>
      </c>
      <c r="J10" s="830">
        <f t="shared" si="11"/>
        <v>24130</v>
      </c>
      <c r="K10" s="831">
        <f t="shared" si="12"/>
        <v>130</v>
      </c>
      <c r="L10" s="149">
        <f t="shared" si="13"/>
        <v>10330</v>
      </c>
      <c r="M10" s="150">
        <f t="shared" si="14"/>
        <v>0.12616023448949681</v>
      </c>
      <c r="P10" s="1" t="s">
        <v>414</v>
      </c>
      <c r="Q10" s="824">
        <f t="shared" ref="Q10:Z10" si="15">SUM(C11:C16,C21,C25,C26)</f>
        <v>18750</v>
      </c>
      <c r="R10" s="824">
        <f t="shared" si="15"/>
        <v>24220</v>
      </c>
      <c r="S10" s="824">
        <f t="shared" si="15"/>
        <v>29440</v>
      </c>
      <c r="T10" s="824">
        <f t="shared" si="15"/>
        <v>26590</v>
      </c>
      <c r="U10" s="48">
        <f t="shared" si="15"/>
        <v>36890</v>
      </c>
      <c r="V10" s="48">
        <f t="shared" si="15"/>
        <v>38040</v>
      </c>
      <c r="W10" s="48">
        <f t="shared" si="15"/>
        <v>65550</v>
      </c>
      <c r="X10" s="48">
        <f t="shared" si="15"/>
        <v>10200</v>
      </c>
      <c r="Y10" s="48">
        <f t="shared" si="15"/>
        <v>1920</v>
      </c>
      <c r="Z10" s="48">
        <f t="shared" si="15"/>
        <v>9500</v>
      </c>
      <c r="AA10" s="253">
        <f t="shared" si="3"/>
        <v>0.11602344894968246</v>
      </c>
    </row>
    <row r="11" spans="1:29" ht="20.149999999999999" customHeight="1" x14ac:dyDescent="0.3">
      <c r="B11" s="77" t="s">
        <v>413</v>
      </c>
      <c r="C11" s="830">
        <f t="shared" si="4"/>
        <v>10770</v>
      </c>
      <c r="D11" s="830">
        <f t="shared" si="5"/>
        <v>11820</v>
      </c>
      <c r="E11" s="830">
        <f t="shared" si="6"/>
        <v>13050</v>
      </c>
      <c r="F11" s="830">
        <f t="shared" si="7"/>
        <v>12780</v>
      </c>
      <c r="G11" s="925">
        <f t="shared" si="8"/>
        <v>16140</v>
      </c>
      <c r="H11" s="929">
        <f t="shared" si="9"/>
        <v>15120</v>
      </c>
      <c r="I11" s="830">
        <f t="shared" si="10"/>
        <v>18580</v>
      </c>
      <c r="J11" s="830">
        <f t="shared" si="11"/>
        <v>5830</v>
      </c>
      <c r="K11" s="831">
        <f t="shared" si="12"/>
        <v>910</v>
      </c>
      <c r="L11" s="149">
        <f t="shared" si="13"/>
        <v>5720</v>
      </c>
      <c r="M11" s="150">
        <f t="shared" si="14"/>
        <v>6.9858329262335123E-2</v>
      </c>
      <c r="P11" s="1" t="s">
        <v>416</v>
      </c>
      <c r="Q11" s="824">
        <f t="shared" ref="Q11:Z11" si="16">SUM(C17,C18,C19,C20,C22,C23,C24)</f>
        <v>21860</v>
      </c>
      <c r="R11" s="824">
        <f t="shared" si="16"/>
        <v>31610</v>
      </c>
      <c r="S11" s="824">
        <f t="shared" si="16"/>
        <v>40840</v>
      </c>
      <c r="T11" s="824">
        <f t="shared" si="16"/>
        <v>32440</v>
      </c>
      <c r="U11" s="48">
        <f t="shared" si="16"/>
        <v>36190</v>
      </c>
      <c r="V11" s="48">
        <f t="shared" si="16"/>
        <v>41550</v>
      </c>
      <c r="W11" s="48">
        <f t="shared" si="16"/>
        <v>55480</v>
      </c>
      <c r="X11" s="48">
        <f t="shared" si="16"/>
        <v>12220</v>
      </c>
      <c r="Y11" s="48">
        <f t="shared" si="16"/>
        <v>7310</v>
      </c>
      <c r="Z11" s="48">
        <f t="shared" si="16"/>
        <v>15630</v>
      </c>
      <c r="AA11" s="253">
        <f t="shared" si="3"/>
        <v>0.19088910600879336</v>
      </c>
    </row>
    <row r="12" spans="1:29" ht="20.149999999999999" customHeight="1" x14ac:dyDescent="0.3">
      <c r="B12" s="77" t="s">
        <v>415</v>
      </c>
      <c r="C12" s="830">
        <f t="shared" si="4"/>
        <v>1110</v>
      </c>
      <c r="D12" s="830">
        <f t="shared" si="5"/>
        <v>2060</v>
      </c>
      <c r="E12" s="830">
        <f t="shared" si="6"/>
        <v>2290</v>
      </c>
      <c r="F12" s="830">
        <f t="shared" si="7"/>
        <v>1870</v>
      </c>
      <c r="G12" s="925">
        <f t="shared" si="8"/>
        <v>2860</v>
      </c>
      <c r="H12" s="929">
        <f t="shared" si="9"/>
        <v>3200</v>
      </c>
      <c r="I12" s="830">
        <f t="shared" si="10"/>
        <v>4380</v>
      </c>
      <c r="J12" s="830">
        <f t="shared" si="11"/>
        <v>650</v>
      </c>
      <c r="K12" s="831">
        <f t="shared" si="12"/>
        <v>20</v>
      </c>
      <c r="L12" s="149">
        <f t="shared" si="13"/>
        <v>520</v>
      </c>
      <c r="M12" s="150">
        <f t="shared" si="14"/>
        <v>6.3507572056668293E-3</v>
      </c>
      <c r="P12" s="1" t="s">
        <v>243</v>
      </c>
      <c r="Q12" s="824">
        <f t="shared" ref="Q12:Z12" si="17">C27</f>
        <v>15950</v>
      </c>
      <c r="R12" s="824">
        <f t="shared" si="17"/>
        <v>43630</v>
      </c>
      <c r="S12" s="824">
        <f t="shared" si="17"/>
        <v>31960</v>
      </c>
      <c r="T12" s="824">
        <f t="shared" si="17"/>
        <v>34560</v>
      </c>
      <c r="U12" s="48">
        <f t="shared" si="17"/>
        <v>45850</v>
      </c>
      <c r="V12" s="48">
        <f t="shared" si="17"/>
        <v>38410</v>
      </c>
      <c r="W12" s="48">
        <f t="shared" si="17"/>
        <v>48550</v>
      </c>
      <c r="X12" s="48">
        <f t="shared" si="17"/>
        <v>8730</v>
      </c>
      <c r="Y12" s="48">
        <f t="shared" si="17"/>
        <v>5860</v>
      </c>
      <c r="Z12" s="48">
        <f t="shared" si="17"/>
        <v>13000</v>
      </c>
      <c r="AA12" s="253">
        <f t="shared" si="3"/>
        <v>0.15876893014167073</v>
      </c>
    </row>
    <row r="13" spans="1:29" ht="20.149999999999999" customHeight="1" x14ac:dyDescent="0.3">
      <c r="B13" s="77" t="s">
        <v>417</v>
      </c>
      <c r="C13" s="830">
        <f t="shared" si="4"/>
        <v>1320</v>
      </c>
      <c r="D13" s="830">
        <f t="shared" si="5"/>
        <v>1820</v>
      </c>
      <c r="E13" s="830">
        <f t="shared" si="6"/>
        <v>2580</v>
      </c>
      <c r="F13" s="830">
        <f t="shared" si="7"/>
        <v>2100</v>
      </c>
      <c r="G13" s="925">
        <f t="shared" si="8"/>
        <v>3250</v>
      </c>
      <c r="H13" s="929">
        <f t="shared" si="9"/>
        <v>3630</v>
      </c>
      <c r="I13" s="830">
        <f t="shared" si="10"/>
        <v>11440</v>
      </c>
      <c r="J13" s="830">
        <f t="shared" si="11"/>
        <v>1140</v>
      </c>
      <c r="K13" s="831">
        <f t="shared" si="12"/>
        <v>660</v>
      </c>
      <c r="L13" s="149">
        <f t="shared" si="13"/>
        <v>480</v>
      </c>
      <c r="M13" s="150">
        <f t="shared" si="14"/>
        <v>5.8622374206155348E-3</v>
      </c>
      <c r="Q13" s="824">
        <f t="shared" ref="Q13:Y13" si="18">SUM(Q6:Q12)</f>
        <v>412090</v>
      </c>
      <c r="R13" s="824">
        <f t="shared" si="18"/>
        <v>467620</v>
      </c>
      <c r="S13" s="824">
        <f t="shared" si="18"/>
        <v>697320</v>
      </c>
      <c r="T13" s="824">
        <f t="shared" si="18"/>
        <v>504350</v>
      </c>
      <c r="U13" s="48">
        <f t="shared" si="18"/>
        <v>728720</v>
      </c>
      <c r="V13" s="48">
        <f t="shared" si="18"/>
        <v>898870</v>
      </c>
      <c r="W13" s="48">
        <f t="shared" si="18"/>
        <v>862710</v>
      </c>
      <c r="X13" s="48">
        <f t="shared" si="18"/>
        <v>103380</v>
      </c>
      <c r="Y13" s="48">
        <f t="shared" si="18"/>
        <v>16780</v>
      </c>
      <c r="Z13" s="48">
        <f>SUM(Z6:Z12)</f>
        <v>81880</v>
      </c>
    </row>
    <row r="14" spans="1:29" ht="20.149999999999999" customHeight="1" x14ac:dyDescent="0.3">
      <c r="B14" s="77" t="s">
        <v>418</v>
      </c>
      <c r="C14" s="830">
        <f t="shared" si="4"/>
        <v>1880</v>
      </c>
      <c r="D14" s="830">
        <f t="shared" si="5"/>
        <v>3050</v>
      </c>
      <c r="E14" s="830">
        <f t="shared" si="6"/>
        <v>2820</v>
      </c>
      <c r="F14" s="830">
        <f t="shared" si="7"/>
        <v>2800</v>
      </c>
      <c r="G14" s="925">
        <f t="shared" si="8"/>
        <v>3230</v>
      </c>
      <c r="H14" s="929">
        <f t="shared" si="9"/>
        <v>4300</v>
      </c>
      <c r="I14" s="830">
        <f t="shared" si="10"/>
        <v>6250</v>
      </c>
      <c r="J14" s="830">
        <f t="shared" si="11"/>
        <v>700</v>
      </c>
      <c r="K14" s="831">
        <f t="shared" si="12"/>
        <v>60</v>
      </c>
      <c r="L14" s="149">
        <f t="shared" si="13"/>
        <v>830</v>
      </c>
      <c r="M14" s="150">
        <f t="shared" si="14"/>
        <v>1.0136785539814362E-2</v>
      </c>
      <c r="Q14" s="48">
        <f t="shared" ref="Q14:Z14" si="19">C28</f>
        <v>412090</v>
      </c>
      <c r="R14" s="48">
        <f t="shared" si="19"/>
        <v>467620</v>
      </c>
      <c r="S14" s="48">
        <f t="shared" si="19"/>
        <v>697320</v>
      </c>
      <c r="T14" s="48">
        <f t="shared" si="19"/>
        <v>504350</v>
      </c>
      <c r="U14" s="48">
        <f t="shared" si="19"/>
        <v>728720</v>
      </c>
      <c r="V14" s="48">
        <f t="shared" si="19"/>
        <v>898870</v>
      </c>
      <c r="W14" s="48">
        <f t="shared" si="19"/>
        <v>862710</v>
      </c>
      <c r="X14" s="48">
        <f t="shared" si="19"/>
        <v>103380</v>
      </c>
      <c r="Y14" s="48">
        <f t="shared" si="19"/>
        <v>16780</v>
      </c>
      <c r="Z14" s="48">
        <f t="shared" si="19"/>
        <v>81880</v>
      </c>
    </row>
    <row r="15" spans="1:29" ht="20.149999999999999" customHeight="1" x14ac:dyDescent="0.3">
      <c r="B15" s="77" t="s">
        <v>419</v>
      </c>
      <c r="C15" s="830">
        <f t="shared" si="4"/>
        <v>1790</v>
      </c>
      <c r="D15" s="830">
        <f t="shared" si="5"/>
        <v>2480</v>
      </c>
      <c r="E15" s="830">
        <f t="shared" si="6"/>
        <v>3730</v>
      </c>
      <c r="F15" s="830">
        <f t="shared" si="7"/>
        <v>1910</v>
      </c>
      <c r="G15" s="925">
        <f t="shared" si="8"/>
        <v>3040</v>
      </c>
      <c r="H15" s="929">
        <f t="shared" si="9"/>
        <v>4090</v>
      </c>
      <c r="I15" s="830">
        <f t="shared" si="10"/>
        <v>13560</v>
      </c>
      <c r="J15" s="830">
        <f t="shared" si="11"/>
        <v>620</v>
      </c>
      <c r="K15" s="831">
        <f t="shared" si="12"/>
        <v>90</v>
      </c>
      <c r="L15" s="149">
        <f t="shared" si="13"/>
        <v>440</v>
      </c>
      <c r="M15" s="150">
        <f t="shared" si="14"/>
        <v>5.3737176355642402E-3</v>
      </c>
    </row>
    <row r="16" spans="1:29" ht="20.149999999999999" customHeight="1" x14ac:dyDescent="0.3">
      <c r="B16" s="77" t="s">
        <v>420</v>
      </c>
      <c r="C16" s="830">
        <f t="shared" si="4"/>
        <v>270</v>
      </c>
      <c r="D16" s="830">
        <f t="shared" si="5"/>
        <v>250</v>
      </c>
      <c r="E16" s="830">
        <f t="shared" si="6"/>
        <v>250</v>
      </c>
      <c r="F16" s="830">
        <f t="shared" si="7"/>
        <v>580</v>
      </c>
      <c r="G16" s="925">
        <f t="shared" si="8"/>
        <v>910</v>
      </c>
      <c r="H16" s="929">
        <f t="shared" si="9"/>
        <v>570</v>
      </c>
      <c r="I16" s="830">
        <f t="shared" si="10"/>
        <v>960</v>
      </c>
      <c r="J16" s="830">
        <f t="shared" si="11"/>
        <v>160</v>
      </c>
      <c r="K16" s="831">
        <f t="shared" si="12"/>
        <v>110</v>
      </c>
      <c r="L16" s="149">
        <f t="shared" si="13"/>
        <v>310</v>
      </c>
      <c r="M16" s="150">
        <f t="shared" si="14"/>
        <v>3.7860283341475329E-3</v>
      </c>
      <c r="P16" s="575"/>
      <c r="Q16" s="1">
        <f t="shared" ref="Q16:AC16" si="20">IF(R16="",1,R16+1)</f>
        <v>13</v>
      </c>
      <c r="R16" s="1">
        <f t="shared" si="20"/>
        <v>12</v>
      </c>
      <c r="S16" s="1">
        <f t="shared" si="20"/>
        <v>11</v>
      </c>
      <c r="T16" s="1">
        <f t="shared" si="20"/>
        <v>10</v>
      </c>
      <c r="U16" s="1">
        <f t="shared" si="20"/>
        <v>9</v>
      </c>
      <c r="V16" s="1">
        <f t="shared" si="20"/>
        <v>8</v>
      </c>
      <c r="W16" s="1">
        <f t="shared" si="20"/>
        <v>7</v>
      </c>
      <c r="X16" s="1">
        <f t="shared" si="20"/>
        <v>6</v>
      </c>
      <c r="Y16" s="1">
        <f t="shared" si="20"/>
        <v>5</v>
      </c>
      <c r="Z16" s="1">
        <f t="shared" si="20"/>
        <v>4</v>
      </c>
      <c r="AA16" s="1">
        <f t="shared" si="20"/>
        <v>3</v>
      </c>
      <c r="AB16" s="1">
        <f t="shared" si="20"/>
        <v>2</v>
      </c>
      <c r="AC16" s="1">
        <f t="shared" si="20"/>
        <v>1</v>
      </c>
    </row>
    <row r="17" spans="2:29" ht="20.149999999999999" customHeight="1" x14ac:dyDescent="0.3">
      <c r="B17" s="77" t="s">
        <v>421</v>
      </c>
      <c r="C17" s="830">
        <f t="shared" si="4"/>
        <v>6740</v>
      </c>
      <c r="D17" s="830">
        <f t="shared" si="5"/>
        <v>8980</v>
      </c>
      <c r="E17" s="830">
        <f t="shared" si="6"/>
        <v>13880</v>
      </c>
      <c r="F17" s="830">
        <f t="shared" si="7"/>
        <v>9530</v>
      </c>
      <c r="G17" s="925">
        <f t="shared" si="8"/>
        <v>13680</v>
      </c>
      <c r="H17" s="929">
        <f t="shared" si="9"/>
        <v>15220</v>
      </c>
      <c r="I17" s="830">
        <f t="shared" si="10"/>
        <v>14710</v>
      </c>
      <c r="J17" s="830">
        <f t="shared" si="11"/>
        <v>2160</v>
      </c>
      <c r="K17" s="831">
        <f t="shared" si="12"/>
        <v>50</v>
      </c>
      <c r="L17" s="149">
        <f t="shared" si="13"/>
        <v>3900</v>
      </c>
      <c r="M17" s="150">
        <f t="shared" si="14"/>
        <v>4.763067904250122E-2</v>
      </c>
      <c r="P17" s="575"/>
      <c r="Q17" s="575">
        <v>40179</v>
      </c>
      <c r="R17" s="575">
        <v>40544</v>
      </c>
      <c r="S17" s="575">
        <v>40909</v>
      </c>
      <c r="T17" s="575">
        <v>41275</v>
      </c>
      <c r="U17" s="575">
        <v>41640</v>
      </c>
      <c r="V17" s="575">
        <v>42005</v>
      </c>
      <c r="W17" s="575">
        <v>42370</v>
      </c>
      <c r="X17" s="575">
        <v>42736</v>
      </c>
      <c r="Y17" s="575">
        <v>43101</v>
      </c>
      <c r="Z17" s="827" t="s">
        <v>90</v>
      </c>
      <c r="AA17" s="575">
        <v>43831</v>
      </c>
      <c r="AB17" s="575">
        <v>44197</v>
      </c>
      <c r="AC17" s="1" t="s">
        <v>636</v>
      </c>
    </row>
    <row r="18" spans="2:29" ht="20.149999999999999" customHeight="1" x14ac:dyDescent="0.3">
      <c r="B18" s="77" t="s">
        <v>422</v>
      </c>
      <c r="C18" s="830">
        <f t="shared" si="4"/>
        <v>8860</v>
      </c>
      <c r="D18" s="830">
        <f t="shared" si="5"/>
        <v>14340</v>
      </c>
      <c r="E18" s="830">
        <f t="shared" si="6"/>
        <v>19850</v>
      </c>
      <c r="F18" s="830">
        <f t="shared" si="7"/>
        <v>14470</v>
      </c>
      <c r="G18" s="925">
        <f t="shared" si="8"/>
        <v>11340</v>
      </c>
      <c r="H18" s="929">
        <f t="shared" si="9"/>
        <v>13360</v>
      </c>
      <c r="I18" s="830">
        <f t="shared" si="10"/>
        <v>14920</v>
      </c>
      <c r="J18" s="830">
        <f t="shared" si="11"/>
        <v>2320</v>
      </c>
      <c r="K18" s="831">
        <f t="shared" si="12"/>
        <v>80</v>
      </c>
      <c r="L18" s="149">
        <f t="shared" si="13"/>
        <v>5540</v>
      </c>
      <c r="M18" s="150">
        <f t="shared" si="14"/>
        <v>6.7659990229604297E-2</v>
      </c>
      <c r="Q18" s="826">
        <f>Q17</f>
        <v>40179</v>
      </c>
      <c r="R18" s="826">
        <f t="shared" ref="R18:AB18" si="21">R17</f>
        <v>40544</v>
      </c>
      <c r="S18" s="826">
        <f t="shared" si="21"/>
        <v>40909</v>
      </c>
      <c r="T18" s="826">
        <f t="shared" si="21"/>
        <v>41275</v>
      </c>
      <c r="U18" s="826">
        <f t="shared" si="21"/>
        <v>41640</v>
      </c>
      <c r="V18" s="826">
        <f t="shared" si="21"/>
        <v>42005</v>
      </c>
      <c r="W18" s="826">
        <f t="shared" si="21"/>
        <v>42370</v>
      </c>
      <c r="X18" s="826">
        <f t="shared" si="21"/>
        <v>42736</v>
      </c>
      <c r="Y18" s="826">
        <f t="shared" si="21"/>
        <v>43101</v>
      </c>
      <c r="Z18" s="934" t="s">
        <v>407</v>
      </c>
      <c r="AA18" s="826">
        <f t="shared" si="21"/>
        <v>43831</v>
      </c>
      <c r="AB18" s="826">
        <f t="shared" si="21"/>
        <v>44197</v>
      </c>
      <c r="AC18" s="1" t="s">
        <v>637</v>
      </c>
    </row>
    <row r="19" spans="2:29" ht="20.149999999999999" customHeight="1" x14ac:dyDescent="0.3">
      <c r="B19" s="78" t="s">
        <v>266</v>
      </c>
      <c r="C19" s="830">
        <f t="shared" si="4"/>
        <v>1100</v>
      </c>
      <c r="D19" s="830">
        <f t="shared" si="5"/>
        <v>2160</v>
      </c>
      <c r="E19" s="830">
        <f t="shared" si="6"/>
        <v>2810</v>
      </c>
      <c r="F19" s="830">
        <f t="shared" si="7"/>
        <v>1960</v>
      </c>
      <c r="G19" s="925">
        <f t="shared" si="8"/>
        <v>2970</v>
      </c>
      <c r="H19" s="929">
        <f t="shared" si="9"/>
        <v>4820</v>
      </c>
      <c r="I19" s="830">
        <f t="shared" si="10"/>
        <v>14280</v>
      </c>
      <c r="J19" s="830">
        <f t="shared" si="11"/>
        <v>1980</v>
      </c>
      <c r="K19" s="831">
        <f t="shared" si="12"/>
        <v>300</v>
      </c>
      <c r="L19" s="149">
        <f t="shared" si="13"/>
        <v>610</v>
      </c>
      <c r="M19" s="150">
        <f t="shared" si="14"/>
        <v>7.4499267220322421E-3</v>
      </c>
      <c r="P19" s="1" t="s">
        <v>629</v>
      </c>
      <c r="Q19" s="482">
        <v>331320</v>
      </c>
      <c r="R19" s="482">
        <v>242140</v>
      </c>
      <c r="S19" s="482">
        <v>294450</v>
      </c>
      <c r="T19" s="482">
        <v>412090</v>
      </c>
      <c r="U19" s="482">
        <v>467620</v>
      </c>
      <c r="V19" s="482">
        <v>697320</v>
      </c>
      <c r="W19" s="482">
        <v>504350</v>
      </c>
      <c r="X19" s="482">
        <v>728720</v>
      </c>
      <c r="Y19" s="482">
        <v>898870</v>
      </c>
      <c r="Z19" s="482">
        <v>862710</v>
      </c>
      <c r="AA19" s="482">
        <v>103380</v>
      </c>
      <c r="AB19" s="482">
        <v>16780</v>
      </c>
      <c r="AC19" s="482">
        <v>81880</v>
      </c>
    </row>
    <row r="20" spans="2:29" ht="20.149999999999999" customHeight="1" x14ac:dyDescent="0.3">
      <c r="B20" s="77" t="s">
        <v>423</v>
      </c>
      <c r="C20" s="830">
        <f t="shared" si="4"/>
        <v>1290</v>
      </c>
      <c r="D20" s="830">
        <f t="shared" si="5"/>
        <v>950</v>
      </c>
      <c r="E20" s="830">
        <f t="shared" si="6"/>
        <v>650</v>
      </c>
      <c r="F20" s="830">
        <f t="shared" si="7"/>
        <v>1350</v>
      </c>
      <c r="G20" s="925">
        <f t="shared" si="8"/>
        <v>2560</v>
      </c>
      <c r="H20" s="929">
        <f t="shared" si="9"/>
        <v>1600</v>
      </c>
      <c r="I20" s="830">
        <f t="shared" si="10"/>
        <v>3180</v>
      </c>
      <c r="J20" s="830">
        <f t="shared" si="11"/>
        <v>370</v>
      </c>
      <c r="K20" s="831">
        <f t="shared" si="12"/>
        <v>340</v>
      </c>
      <c r="L20" s="149">
        <f t="shared" si="13"/>
        <v>490</v>
      </c>
      <c r="M20" s="150">
        <f t="shared" si="14"/>
        <v>5.9843673668783584E-3</v>
      </c>
      <c r="P20" s="1" t="s">
        <v>244</v>
      </c>
      <c r="Q20" s="614">
        <v>244100</v>
      </c>
      <c r="R20" s="482">
        <v>155300</v>
      </c>
      <c r="S20" s="482">
        <v>157710</v>
      </c>
      <c r="T20" s="482">
        <v>221570</v>
      </c>
      <c r="U20" s="482">
        <v>191430</v>
      </c>
      <c r="V20" s="482">
        <v>257460</v>
      </c>
      <c r="W20" s="482">
        <v>146320</v>
      </c>
      <c r="X20" s="482">
        <v>221930</v>
      </c>
      <c r="Y20" s="482">
        <v>330120</v>
      </c>
      <c r="Z20" s="482">
        <v>249360</v>
      </c>
      <c r="AA20" s="482">
        <v>10940</v>
      </c>
      <c r="AB20" s="482">
        <v>390</v>
      </c>
      <c r="AC20" s="482">
        <v>23100</v>
      </c>
    </row>
    <row r="21" spans="2:29" ht="20.149999999999999" customHeight="1" x14ac:dyDescent="0.3">
      <c r="B21" s="77" t="s">
        <v>424</v>
      </c>
      <c r="C21" s="830">
        <f t="shared" si="4"/>
        <v>1610</v>
      </c>
      <c r="D21" s="830">
        <f t="shared" si="5"/>
        <v>2740</v>
      </c>
      <c r="E21" s="830">
        <f t="shared" si="6"/>
        <v>3710</v>
      </c>
      <c r="F21" s="830">
        <f t="shared" si="7"/>
        <v>3540</v>
      </c>
      <c r="G21" s="925">
        <f t="shared" si="8"/>
        <v>4440</v>
      </c>
      <c r="H21" s="929">
        <f t="shared" si="9"/>
        <v>5130</v>
      </c>
      <c r="I21" s="830">
        <f t="shared" si="10"/>
        <v>7060</v>
      </c>
      <c r="J21" s="830">
        <f t="shared" si="11"/>
        <v>930</v>
      </c>
      <c r="K21" s="831">
        <f t="shared" si="12"/>
        <v>40</v>
      </c>
      <c r="L21" s="149">
        <f t="shared" si="13"/>
        <v>830</v>
      </c>
      <c r="M21" s="150">
        <f t="shared" si="14"/>
        <v>1.0136785539814362E-2</v>
      </c>
      <c r="P21" s="1" t="s">
        <v>245</v>
      </c>
      <c r="Q21" s="614">
        <v>11530</v>
      </c>
      <c r="R21" s="482">
        <v>14450</v>
      </c>
      <c r="S21" s="482">
        <v>24960</v>
      </c>
      <c r="T21" s="482">
        <v>25210</v>
      </c>
      <c r="U21" s="482">
        <v>34890</v>
      </c>
      <c r="V21" s="482">
        <v>106180</v>
      </c>
      <c r="W21" s="482">
        <v>80270</v>
      </c>
      <c r="X21" s="482">
        <v>86710</v>
      </c>
      <c r="Y21" s="482">
        <v>110020</v>
      </c>
      <c r="Z21" s="482">
        <v>133170</v>
      </c>
      <c r="AA21" s="482">
        <v>19730</v>
      </c>
      <c r="AB21" s="482">
        <v>1100</v>
      </c>
      <c r="AC21" s="482">
        <v>3100</v>
      </c>
    </row>
    <row r="22" spans="2:29" ht="20.149999999999999" customHeight="1" x14ac:dyDescent="0.3">
      <c r="B22" s="77" t="s">
        <v>265</v>
      </c>
      <c r="C22" s="1013">
        <f t="shared" si="4"/>
        <v>1000</v>
      </c>
      <c r="D22" s="830">
        <f t="shared" si="5"/>
        <v>1090</v>
      </c>
      <c r="E22" s="830">
        <f t="shared" si="6"/>
        <v>1460</v>
      </c>
      <c r="F22" s="830">
        <f t="shared" si="7"/>
        <v>1010</v>
      </c>
      <c r="G22" s="925">
        <f t="shared" si="8"/>
        <v>2770</v>
      </c>
      <c r="H22" s="929">
        <f t="shared" si="9"/>
        <v>2130</v>
      </c>
      <c r="I22" s="830">
        <f t="shared" si="10"/>
        <v>2320</v>
      </c>
      <c r="J22" s="830">
        <f t="shared" si="11"/>
        <v>1070</v>
      </c>
      <c r="K22" s="831">
        <f t="shared" si="12"/>
        <v>970</v>
      </c>
      <c r="L22" s="149">
        <f t="shared" si="13"/>
        <v>950</v>
      </c>
      <c r="M22" s="150">
        <f t="shared" si="14"/>
        <v>1.1602344894968246E-2</v>
      </c>
      <c r="P22" s="1" t="s">
        <v>246</v>
      </c>
      <c r="Q22" s="614">
        <v>6650</v>
      </c>
      <c r="R22" s="482">
        <v>8010</v>
      </c>
      <c r="S22" s="482">
        <v>16290</v>
      </c>
      <c r="T22" s="482">
        <v>29470</v>
      </c>
      <c r="U22" s="482">
        <v>46320</v>
      </c>
      <c r="V22" s="482">
        <v>82120</v>
      </c>
      <c r="W22" s="482">
        <v>61330</v>
      </c>
      <c r="X22" s="482">
        <v>86230</v>
      </c>
      <c r="Y22" s="482">
        <v>121710</v>
      </c>
      <c r="Z22" s="482">
        <v>100370</v>
      </c>
      <c r="AA22" s="482">
        <v>17430</v>
      </c>
      <c r="AB22" s="482">
        <v>70</v>
      </c>
      <c r="AC22" s="482">
        <v>7220</v>
      </c>
    </row>
    <row r="23" spans="2:29" ht="20.149999999999999" customHeight="1" x14ac:dyDescent="0.3">
      <c r="B23" s="77" t="s">
        <v>425</v>
      </c>
      <c r="C23" s="1013">
        <f t="shared" si="4"/>
        <v>70</v>
      </c>
      <c r="D23" s="830">
        <f t="shared" si="5"/>
        <v>1200</v>
      </c>
      <c r="E23" s="830">
        <f t="shared" si="6"/>
        <v>790</v>
      </c>
      <c r="F23" s="830">
        <f t="shared" si="7"/>
        <v>1270</v>
      </c>
      <c r="G23" s="925">
        <f t="shared" si="8"/>
        <v>840</v>
      </c>
      <c r="H23" s="929">
        <f t="shared" si="9"/>
        <v>1090</v>
      </c>
      <c r="I23" s="830">
        <f t="shared" si="10"/>
        <v>2670</v>
      </c>
      <c r="J23" s="830">
        <f t="shared" si="11"/>
        <v>2580</v>
      </c>
      <c r="K23" s="831">
        <f t="shared" si="12"/>
        <v>3330</v>
      </c>
      <c r="L23" s="149">
        <f t="shared" si="13"/>
        <v>1790</v>
      </c>
      <c r="M23" s="150">
        <f t="shared" si="14"/>
        <v>2.1861260381045432E-2</v>
      </c>
      <c r="P23" s="1" t="s">
        <v>247</v>
      </c>
      <c r="Q23" s="614">
        <v>28820</v>
      </c>
      <c r="R23" s="482">
        <v>21940</v>
      </c>
      <c r="S23" s="482">
        <v>54990</v>
      </c>
      <c r="T23" s="482">
        <v>79280</v>
      </c>
      <c r="U23" s="482">
        <v>95520</v>
      </c>
      <c r="V23" s="482">
        <v>149320</v>
      </c>
      <c r="W23" s="482">
        <v>122840</v>
      </c>
      <c r="X23" s="482">
        <v>214920</v>
      </c>
      <c r="Y23" s="482">
        <v>219020</v>
      </c>
      <c r="Z23" s="482">
        <v>210230</v>
      </c>
      <c r="AA23" s="482">
        <v>24130</v>
      </c>
      <c r="AB23" s="482">
        <v>130</v>
      </c>
      <c r="AC23" s="482">
        <v>10330</v>
      </c>
    </row>
    <row r="24" spans="2:29" ht="20.149999999999999" customHeight="1" x14ac:dyDescent="0.3">
      <c r="B24" s="77" t="s">
        <v>426</v>
      </c>
      <c r="C24" s="1013">
        <f t="shared" si="4"/>
        <v>2800</v>
      </c>
      <c r="D24" s="830">
        <f t="shared" si="5"/>
        <v>2890</v>
      </c>
      <c r="E24" s="830">
        <f t="shared" si="6"/>
        <v>1400</v>
      </c>
      <c r="F24" s="830">
        <f t="shared" si="7"/>
        <v>2850</v>
      </c>
      <c r="G24" s="925">
        <f t="shared" si="8"/>
        <v>2030</v>
      </c>
      <c r="H24" s="929">
        <f t="shared" si="9"/>
        <v>3330</v>
      </c>
      <c r="I24" s="830">
        <f t="shared" si="10"/>
        <v>3400</v>
      </c>
      <c r="J24" s="830">
        <f t="shared" si="11"/>
        <v>1740</v>
      </c>
      <c r="K24" s="831">
        <f t="shared" si="12"/>
        <v>2240</v>
      </c>
      <c r="L24" s="149">
        <f t="shared" si="13"/>
        <v>2350</v>
      </c>
      <c r="M24" s="150">
        <f t="shared" si="14"/>
        <v>2.8700537371763556E-2</v>
      </c>
      <c r="P24" s="1" t="s">
        <v>248</v>
      </c>
      <c r="Q24" s="614">
        <v>8870</v>
      </c>
      <c r="R24" s="482">
        <v>12810</v>
      </c>
      <c r="S24" s="482">
        <v>8500</v>
      </c>
      <c r="T24" s="482">
        <v>10770</v>
      </c>
      <c r="U24" s="482">
        <v>11820</v>
      </c>
      <c r="V24" s="482">
        <v>13050</v>
      </c>
      <c r="W24" s="482">
        <v>12780</v>
      </c>
      <c r="X24" s="482">
        <v>16140</v>
      </c>
      <c r="Y24" s="482">
        <v>15120</v>
      </c>
      <c r="Z24" s="482">
        <v>18580</v>
      </c>
      <c r="AA24" s="482">
        <v>5830</v>
      </c>
      <c r="AB24" s="482">
        <v>910</v>
      </c>
      <c r="AC24" s="482">
        <v>5720</v>
      </c>
    </row>
    <row r="25" spans="2:29" ht="20.149999999999999" customHeight="1" x14ac:dyDescent="0.3">
      <c r="B25" s="77" t="s">
        <v>427</v>
      </c>
      <c r="C25" s="936" t="str">
        <f t="shared" si="4"/>
        <v>-</v>
      </c>
      <c r="D25" s="936" t="str">
        <f t="shared" si="5"/>
        <v>-</v>
      </c>
      <c r="E25" s="1013">
        <f t="shared" si="6"/>
        <v>530</v>
      </c>
      <c r="F25" s="830">
        <f t="shared" si="7"/>
        <v>520</v>
      </c>
      <c r="G25" s="925">
        <f t="shared" si="8"/>
        <v>1050</v>
      </c>
      <c r="H25" s="929">
        <f t="shared" si="9"/>
        <v>920</v>
      </c>
      <c r="I25" s="830">
        <f t="shared" si="10"/>
        <v>1490</v>
      </c>
      <c r="J25" s="830">
        <f t="shared" si="11"/>
        <v>100</v>
      </c>
      <c r="K25" s="831">
        <f t="shared" si="12"/>
        <v>10</v>
      </c>
      <c r="L25" s="149">
        <f t="shared" si="13"/>
        <v>240</v>
      </c>
      <c r="M25" s="150">
        <f t="shared" si="14"/>
        <v>2.9311187103077674E-3</v>
      </c>
      <c r="P25" s="1" t="s">
        <v>249</v>
      </c>
      <c r="Q25" s="614">
        <v>1750</v>
      </c>
      <c r="R25" s="482">
        <v>830</v>
      </c>
      <c r="S25" s="482">
        <v>850</v>
      </c>
      <c r="T25" s="482">
        <v>1110</v>
      </c>
      <c r="U25" s="482">
        <v>2060</v>
      </c>
      <c r="V25" s="482">
        <v>2290</v>
      </c>
      <c r="W25" s="482">
        <v>1870</v>
      </c>
      <c r="X25" s="482">
        <v>2860</v>
      </c>
      <c r="Y25" s="482">
        <v>3200</v>
      </c>
      <c r="Z25" s="482">
        <v>4380</v>
      </c>
      <c r="AA25" s="482">
        <v>650</v>
      </c>
      <c r="AB25" s="482">
        <v>20</v>
      </c>
      <c r="AC25" s="482">
        <v>520</v>
      </c>
    </row>
    <row r="26" spans="2:29" ht="20.149999999999999" customHeight="1" x14ac:dyDescent="0.3">
      <c r="B26" s="77" t="s">
        <v>428</v>
      </c>
      <c r="C26" s="936" t="str">
        <f t="shared" si="4"/>
        <v>-</v>
      </c>
      <c r="D26" s="936" t="str">
        <f t="shared" si="5"/>
        <v>-</v>
      </c>
      <c r="E26" s="1013">
        <f t="shared" si="6"/>
        <v>480</v>
      </c>
      <c r="F26" s="830">
        <f t="shared" si="7"/>
        <v>490</v>
      </c>
      <c r="G26" s="925">
        <f t="shared" si="8"/>
        <v>1970</v>
      </c>
      <c r="H26" s="929">
        <f t="shared" si="9"/>
        <v>1080</v>
      </c>
      <c r="I26" s="830">
        <f t="shared" si="10"/>
        <v>1830</v>
      </c>
      <c r="J26" s="830">
        <f t="shared" si="11"/>
        <v>70</v>
      </c>
      <c r="K26" s="831">
        <f t="shared" si="12"/>
        <v>20</v>
      </c>
      <c r="L26" s="149">
        <f t="shared" si="13"/>
        <v>130</v>
      </c>
      <c r="M26" s="150">
        <f t="shared" si="14"/>
        <v>1.5876893014167073E-3</v>
      </c>
      <c r="P26" s="1" t="s">
        <v>250</v>
      </c>
      <c r="Q26" s="614">
        <v>880</v>
      </c>
      <c r="R26" s="482">
        <v>1680</v>
      </c>
      <c r="S26" s="482">
        <v>1410</v>
      </c>
      <c r="T26" s="482">
        <v>1320</v>
      </c>
      <c r="U26" s="482">
        <v>1820</v>
      </c>
      <c r="V26" s="482">
        <v>2580</v>
      </c>
      <c r="W26" s="482">
        <v>2100</v>
      </c>
      <c r="X26" s="482">
        <v>3250</v>
      </c>
      <c r="Y26" s="482">
        <v>3630</v>
      </c>
      <c r="Z26" s="482">
        <v>11440</v>
      </c>
      <c r="AA26" s="482">
        <v>1140</v>
      </c>
      <c r="AB26" s="482">
        <v>660</v>
      </c>
      <c r="AC26" s="482">
        <v>480</v>
      </c>
    </row>
    <row r="27" spans="2:29" ht="17.149999999999999" customHeight="1" x14ac:dyDescent="0.3">
      <c r="B27" s="79" t="s">
        <v>429</v>
      </c>
      <c r="C27" s="832">
        <f t="shared" si="4"/>
        <v>15950</v>
      </c>
      <c r="D27" s="832">
        <f t="shared" si="5"/>
        <v>43630</v>
      </c>
      <c r="E27" s="832">
        <f t="shared" si="6"/>
        <v>31960</v>
      </c>
      <c r="F27" s="832">
        <f t="shared" si="7"/>
        <v>34560</v>
      </c>
      <c r="G27" s="926">
        <f t="shared" si="8"/>
        <v>45850</v>
      </c>
      <c r="H27" s="930">
        <f t="shared" si="9"/>
        <v>38410</v>
      </c>
      <c r="I27" s="832">
        <f t="shared" si="10"/>
        <v>48550</v>
      </c>
      <c r="J27" s="832">
        <f t="shared" si="11"/>
        <v>8730</v>
      </c>
      <c r="K27" s="833">
        <f t="shared" si="12"/>
        <v>5860</v>
      </c>
      <c r="L27" s="152">
        <f t="shared" si="13"/>
        <v>13000</v>
      </c>
      <c r="M27" s="153">
        <f>L27/L$28</f>
        <v>0.15876893014167073</v>
      </c>
      <c r="P27" s="1" t="s">
        <v>251</v>
      </c>
      <c r="Q27" s="614">
        <v>2260</v>
      </c>
      <c r="R27" s="482">
        <v>1100</v>
      </c>
      <c r="S27" s="482">
        <v>1150</v>
      </c>
      <c r="T27" s="482">
        <v>1880</v>
      </c>
      <c r="U27" s="482">
        <v>3050</v>
      </c>
      <c r="V27" s="482">
        <v>2820</v>
      </c>
      <c r="W27" s="482">
        <v>2800</v>
      </c>
      <c r="X27" s="482">
        <v>3230</v>
      </c>
      <c r="Y27" s="482">
        <v>4300</v>
      </c>
      <c r="Z27" s="482">
        <v>6250</v>
      </c>
      <c r="AA27" s="482">
        <v>700</v>
      </c>
      <c r="AB27" s="482">
        <v>60</v>
      </c>
      <c r="AC27" s="482">
        <v>830</v>
      </c>
    </row>
    <row r="28" spans="2:29" ht="17.149999999999999" customHeight="1" thickBot="1" x14ac:dyDescent="0.35">
      <c r="B28" s="80" t="s">
        <v>311</v>
      </c>
      <c r="C28" s="834">
        <f t="shared" si="4"/>
        <v>412090</v>
      </c>
      <c r="D28" s="834">
        <f t="shared" si="5"/>
        <v>467620</v>
      </c>
      <c r="E28" s="834">
        <f t="shared" si="6"/>
        <v>697320</v>
      </c>
      <c r="F28" s="834">
        <f t="shared" si="7"/>
        <v>504350</v>
      </c>
      <c r="G28" s="927">
        <f t="shared" si="8"/>
        <v>728720</v>
      </c>
      <c r="H28" s="931">
        <f t="shared" si="9"/>
        <v>898870</v>
      </c>
      <c r="I28" s="834">
        <f t="shared" si="10"/>
        <v>862710</v>
      </c>
      <c r="J28" s="834">
        <f t="shared" si="11"/>
        <v>103380</v>
      </c>
      <c r="K28" s="835">
        <f t="shared" si="12"/>
        <v>16780</v>
      </c>
      <c r="L28" s="762">
        <f t="shared" si="13"/>
        <v>81880</v>
      </c>
      <c r="M28" s="158">
        <v>1</v>
      </c>
      <c r="P28" s="1" t="s">
        <v>252</v>
      </c>
      <c r="Q28" s="614">
        <v>1160</v>
      </c>
      <c r="R28" s="482">
        <v>1010</v>
      </c>
      <c r="S28" s="482">
        <v>1080</v>
      </c>
      <c r="T28" s="482">
        <v>1790</v>
      </c>
      <c r="U28" s="482">
        <v>2480</v>
      </c>
      <c r="V28" s="482">
        <v>3730</v>
      </c>
      <c r="W28" s="482">
        <v>1910</v>
      </c>
      <c r="X28" s="482">
        <v>3040</v>
      </c>
      <c r="Y28" s="482">
        <v>4090</v>
      </c>
      <c r="Z28" s="482">
        <v>13560</v>
      </c>
      <c r="AA28" s="482">
        <v>620</v>
      </c>
      <c r="AB28" s="482">
        <v>90</v>
      </c>
      <c r="AC28" s="482">
        <v>440</v>
      </c>
    </row>
    <row r="29" spans="2:29" ht="17.149999999999999" customHeight="1" x14ac:dyDescent="0.3">
      <c r="C29" s="59"/>
      <c r="D29" s="59"/>
      <c r="E29" s="59"/>
      <c r="F29" s="59"/>
      <c r="G29" s="59"/>
      <c r="H29" s="59"/>
      <c r="I29" s="59"/>
      <c r="J29" s="59"/>
      <c r="K29" s="59"/>
      <c r="L29" s="59"/>
      <c r="M29" s="60"/>
      <c r="P29" s="1" t="s">
        <v>253</v>
      </c>
      <c r="Q29" s="614">
        <v>600</v>
      </c>
      <c r="R29" s="482">
        <v>160</v>
      </c>
      <c r="S29" s="482">
        <v>540</v>
      </c>
      <c r="T29" s="482">
        <v>270</v>
      </c>
      <c r="U29" s="482">
        <v>250</v>
      </c>
      <c r="V29" s="482">
        <v>250</v>
      </c>
      <c r="W29" s="482">
        <v>580</v>
      </c>
      <c r="X29" s="482">
        <v>910</v>
      </c>
      <c r="Y29" s="482">
        <v>570</v>
      </c>
      <c r="Z29" s="482">
        <v>960</v>
      </c>
      <c r="AA29" s="482">
        <v>160</v>
      </c>
      <c r="AB29" s="482">
        <v>110</v>
      </c>
      <c r="AC29" s="482">
        <v>310</v>
      </c>
    </row>
    <row r="30" spans="2:29" ht="17.149999999999999" customHeight="1" x14ac:dyDescent="0.3">
      <c r="B30" s="3" t="s">
        <v>735</v>
      </c>
      <c r="C30" s="61"/>
      <c r="D30" s="61"/>
      <c r="E30" s="61"/>
      <c r="F30" s="61"/>
      <c r="G30" s="64"/>
      <c r="H30" s="61"/>
      <c r="I30" s="61"/>
      <c r="J30" s="61"/>
      <c r="K30" s="61"/>
      <c r="L30" s="61"/>
      <c r="M30" s="62"/>
      <c r="P30" s="1" t="s">
        <v>254</v>
      </c>
      <c r="Q30" s="614">
        <v>3470</v>
      </c>
      <c r="R30" s="482">
        <v>1800</v>
      </c>
      <c r="S30" s="482">
        <v>4570</v>
      </c>
      <c r="T30" s="482">
        <v>6740</v>
      </c>
      <c r="U30" s="482">
        <v>8980</v>
      </c>
      <c r="V30" s="482">
        <v>13880</v>
      </c>
      <c r="W30" s="482">
        <v>9530</v>
      </c>
      <c r="X30" s="482">
        <v>13680</v>
      </c>
      <c r="Y30" s="482">
        <v>15220</v>
      </c>
      <c r="Z30" s="482">
        <v>14710</v>
      </c>
      <c r="AA30" s="482">
        <v>2160</v>
      </c>
      <c r="AB30" s="482">
        <v>50</v>
      </c>
      <c r="AC30" s="482">
        <v>3900</v>
      </c>
    </row>
    <row r="31" spans="2:29" ht="17.149999999999999" customHeight="1" x14ac:dyDescent="0.3">
      <c r="B31" s="64" t="s">
        <v>770</v>
      </c>
      <c r="C31" s="61"/>
      <c r="D31" s="61"/>
      <c r="E31" s="61"/>
      <c r="F31" s="61"/>
      <c r="H31" s="64"/>
      <c r="I31" s="61"/>
      <c r="J31" s="61"/>
      <c r="K31" s="61"/>
      <c r="L31" s="61"/>
      <c r="M31" s="62"/>
      <c r="P31" s="1" t="s">
        <v>255</v>
      </c>
      <c r="Q31" s="614">
        <v>4000</v>
      </c>
      <c r="R31" s="482">
        <v>4900</v>
      </c>
      <c r="S31" s="482">
        <v>5830</v>
      </c>
      <c r="T31" s="482">
        <v>8860</v>
      </c>
      <c r="U31" s="482">
        <v>14340</v>
      </c>
      <c r="V31" s="482">
        <v>19850</v>
      </c>
      <c r="W31" s="482">
        <v>14470</v>
      </c>
      <c r="X31" s="482">
        <v>11340</v>
      </c>
      <c r="Y31" s="482">
        <v>13360</v>
      </c>
      <c r="Z31" s="482">
        <v>14920</v>
      </c>
      <c r="AA31" s="482">
        <v>2320</v>
      </c>
      <c r="AB31" s="482">
        <v>80</v>
      </c>
      <c r="AC31" s="482">
        <v>5540</v>
      </c>
    </row>
    <row r="32" spans="2:29" ht="17.149999999999999" customHeight="1" x14ac:dyDescent="0.3">
      <c r="B32" s="64" t="s">
        <v>430</v>
      </c>
      <c r="C32" s="61"/>
      <c r="D32" s="61"/>
      <c r="E32" s="61"/>
      <c r="F32" s="61"/>
      <c r="H32" s="64"/>
      <c r="I32" s="61"/>
      <c r="J32" s="61"/>
      <c r="K32" s="61"/>
      <c r="L32" s="61"/>
      <c r="M32" s="62"/>
      <c r="P32" s="1" t="s">
        <v>256</v>
      </c>
      <c r="Q32" s="614">
        <v>830</v>
      </c>
      <c r="R32" s="482">
        <v>2070</v>
      </c>
      <c r="S32" s="482">
        <v>1260</v>
      </c>
      <c r="T32" s="482">
        <v>1100</v>
      </c>
      <c r="U32" s="482">
        <v>2160</v>
      </c>
      <c r="V32" s="482">
        <v>2810</v>
      </c>
      <c r="W32" s="482">
        <v>1960</v>
      </c>
      <c r="X32" s="482">
        <v>2970</v>
      </c>
      <c r="Y32" s="482">
        <v>4820</v>
      </c>
      <c r="Z32" s="482">
        <v>14280</v>
      </c>
      <c r="AA32" s="482">
        <v>1980</v>
      </c>
      <c r="AB32" s="482">
        <v>300</v>
      </c>
      <c r="AC32" s="482">
        <v>610</v>
      </c>
    </row>
    <row r="33" spans="2:29" ht="17.149999999999999" customHeight="1" x14ac:dyDescent="0.3">
      <c r="B33" s="64" t="s">
        <v>747</v>
      </c>
      <c r="C33" s="61"/>
      <c r="D33" s="61"/>
      <c r="E33" s="61"/>
      <c r="F33" s="61"/>
      <c r="H33" s="64"/>
      <c r="I33" s="61"/>
      <c r="J33" s="61"/>
      <c r="K33" s="61"/>
      <c r="L33" s="61"/>
      <c r="M33" s="62"/>
      <c r="P33" s="1" t="s">
        <v>257</v>
      </c>
      <c r="Q33" s="614">
        <v>1470</v>
      </c>
      <c r="R33" s="482">
        <v>2530</v>
      </c>
      <c r="S33" s="482">
        <v>760</v>
      </c>
      <c r="T33" s="482">
        <v>1290</v>
      </c>
      <c r="U33" s="482">
        <v>950</v>
      </c>
      <c r="V33" s="482">
        <v>650</v>
      </c>
      <c r="W33" s="482">
        <v>1350</v>
      </c>
      <c r="X33" s="482">
        <v>2560</v>
      </c>
      <c r="Y33" s="482">
        <v>1600</v>
      </c>
      <c r="Z33" s="482">
        <v>3180</v>
      </c>
      <c r="AA33" s="482">
        <v>370</v>
      </c>
      <c r="AB33" s="482">
        <v>340</v>
      </c>
      <c r="AC33" s="482">
        <v>490</v>
      </c>
    </row>
    <row r="34" spans="2:29" ht="17.149999999999999" customHeight="1" x14ac:dyDescent="0.3">
      <c r="B34" s="1028" t="s">
        <v>748</v>
      </c>
      <c r="C34" s="61"/>
      <c r="D34" s="61"/>
      <c r="E34" s="61"/>
      <c r="F34" s="61"/>
      <c r="H34" s="64"/>
      <c r="I34" s="61"/>
      <c r="J34" s="61"/>
      <c r="K34" s="61"/>
      <c r="L34" s="61"/>
      <c r="M34" s="62"/>
      <c r="P34" s="1" t="s">
        <v>258</v>
      </c>
      <c r="Q34" s="614">
        <v>1020</v>
      </c>
      <c r="R34" s="482">
        <v>1060</v>
      </c>
      <c r="S34" s="482">
        <v>1380</v>
      </c>
      <c r="T34" s="482">
        <v>1610</v>
      </c>
      <c r="U34" s="482">
        <v>2740</v>
      </c>
      <c r="V34" s="482">
        <v>3710</v>
      </c>
      <c r="W34" s="482">
        <v>3540</v>
      </c>
      <c r="X34" s="482">
        <v>4440</v>
      </c>
      <c r="Y34" s="482">
        <v>5130</v>
      </c>
      <c r="Z34" s="482">
        <v>7060</v>
      </c>
      <c r="AA34" s="482">
        <v>930</v>
      </c>
      <c r="AB34" s="482">
        <v>40</v>
      </c>
      <c r="AC34" s="482">
        <v>830</v>
      </c>
    </row>
    <row r="35" spans="2:29" ht="17.149999999999999" customHeight="1" x14ac:dyDescent="0.3">
      <c r="C35" s="61"/>
      <c r="D35" s="61"/>
      <c r="E35" s="61"/>
      <c r="F35" s="61"/>
      <c r="G35" s="61"/>
      <c r="H35" s="64"/>
      <c r="I35" s="61"/>
      <c r="J35" s="61"/>
      <c r="K35" s="61"/>
      <c r="L35" s="61"/>
      <c r="M35" s="62"/>
      <c r="P35" s="1" t="s">
        <v>259</v>
      </c>
      <c r="Q35" s="614" t="s">
        <v>501</v>
      </c>
      <c r="R35" s="614" t="s">
        <v>501</v>
      </c>
      <c r="S35" s="614" t="s">
        <v>501</v>
      </c>
      <c r="T35" s="482">
        <v>1000</v>
      </c>
      <c r="U35" s="482">
        <v>1090</v>
      </c>
      <c r="V35" s="482">
        <v>1460</v>
      </c>
      <c r="W35" s="482">
        <v>1010</v>
      </c>
      <c r="X35" s="482">
        <v>2770</v>
      </c>
      <c r="Y35" s="482">
        <v>2130</v>
      </c>
      <c r="Z35" s="482">
        <v>2320</v>
      </c>
      <c r="AA35" s="482">
        <v>1070</v>
      </c>
      <c r="AB35" s="482">
        <v>970</v>
      </c>
      <c r="AC35" s="482">
        <v>950</v>
      </c>
    </row>
    <row r="36" spans="2:29" x14ac:dyDescent="0.3">
      <c r="C36" s="61"/>
      <c r="D36" s="61"/>
      <c r="E36" s="61"/>
      <c r="F36" s="61"/>
      <c r="G36" s="61"/>
      <c r="H36" s="61"/>
      <c r="I36" s="61"/>
      <c r="J36" s="61"/>
      <c r="K36" s="61"/>
      <c r="L36" s="61"/>
      <c r="M36" s="62"/>
      <c r="P36" s="1" t="s">
        <v>260</v>
      </c>
      <c r="Q36" s="614" t="s">
        <v>501</v>
      </c>
      <c r="R36" s="614" t="s">
        <v>501</v>
      </c>
      <c r="S36" s="614" t="s">
        <v>501</v>
      </c>
      <c r="T36" s="482">
        <v>70</v>
      </c>
      <c r="U36" s="482">
        <v>1200</v>
      </c>
      <c r="V36" s="482">
        <v>790</v>
      </c>
      <c r="W36" s="482">
        <v>1270</v>
      </c>
      <c r="X36" s="482">
        <v>840</v>
      </c>
      <c r="Y36" s="482">
        <v>1090</v>
      </c>
      <c r="Z36" s="482">
        <v>2670</v>
      </c>
      <c r="AA36" s="482">
        <v>2580</v>
      </c>
      <c r="AB36" s="482">
        <v>3330</v>
      </c>
      <c r="AC36" s="482">
        <v>1790</v>
      </c>
    </row>
    <row r="37" spans="2:29" x14ac:dyDescent="0.3">
      <c r="C37" s="61"/>
      <c r="D37" s="61"/>
      <c r="E37" s="61"/>
      <c r="F37" s="61"/>
      <c r="G37" s="61"/>
      <c r="H37" s="61"/>
      <c r="I37" s="61"/>
      <c r="J37" s="61"/>
      <c r="K37" s="61"/>
      <c r="L37" s="61"/>
      <c r="M37" s="62"/>
      <c r="P37" s="1" t="s">
        <v>261</v>
      </c>
      <c r="Q37" s="614" t="s">
        <v>501</v>
      </c>
      <c r="R37" s="614" t="s">
        <v>501</v>
      </c>
      <c r="S37" s="614" t="s">
        <v>501</v>
      </c>
      <c r="T37" s="482">
        <v>2800</v>
      </c>
      <c r="U37" s="482">
        <v>2890</v>
      </c>
      <c r="V37" s="482">
        <v>1400</v>
      </c>
      <c r="W37" s="482">
        <v>2850</v>
      </c>
      <c r="X37" s="482">
        <v>2030</v>
      </c>
      <c r="Y37" s="482">
        <v>3330</v>
      </c>
      <c r="Z37" s="482">
        <v>3400</v>
      </c>
      <c r="AA37" s="482">
        <v>1740</v>
      </c>
      <c r="AB37" s="482">
        <v>2240</v>
      </c>
      <c r="AC37" s="482">
        <v>2350</v>
      </c>
    </row>
    <row r="38" spans="2:29" x14ac:dyDescent="0.15">
      <c r="B38" s="63"/>
      <c r="G38" s="63"/>
      <c r="P38" s="1" t="s">
        <v>262</v>
      </c>
      <c r="Q38" s="614" t="s">
        <v>501</v>
      </c>
      <c r="R38" s="614" t="s">
        <v>501</v>
      </c>
      <c r="S38" s="614" t="s">
        <v>501</v>
      </c>
      <c r="T38" s="614" t="s">
        <v>501</v>
      </c>
      <c r="U38" s="614" t="s">
        <v>501</v>
      </c>
      <c r="V38" s="482">
        <v>530</v>
      </c>
      <c r="W38" s="482">
        <v>520</v>
      </c>
      <c r="X38" s="482">
        <v>1050</v>
      </c>
      <c r="Y38" s="482">
        <v>920</v>
      </c>
      <c r="Z38" s="482">
        <v>1490</v>
      </c>
      <c r="AA38" s="482">
        <v>100</v>
      </c>
      <c r="AB38" s="482">
        <v>10</v>
      </c>
      <c r="AC38" s="482">
        <v>240</v>
      </c>
    </row>
    <row r="39" spans="2:29" x14ac:dyDescent="0.15">
      <c r="B39" s="63"/>
      <c r="G39" s="63"/>
      <c r="P39" s="1" t="s">
        <v>263</v>
      </c>
      <c r="Q39" s="614" t="s">
        <v>501</v>
      </c>
      <c r="R39" s="614" t="s">
        <v>501</v>
      </c>
      <c r="S39" s="614" t="s">
        <v>501</v>
      </c>
      <c r="T39" s="614" t="s">
        <v>501</v>
      </c>
      <c r="U39" s="614" t="s">
        <v>501</v>
      </c>
      <c r="V39" s="482">
        <v>480</v>
      </c>
      <c r="W39" s="482">
        <v>490</v>
      </c>
      <c r="X39" s="482">
        <v>1970</v>
      </c>
      <c r="Y39" s="482">
        <v>1080</v>
      </c>
      <c r="Z39" s="482">
        <v>1830</v>
      </c>
      <c r="AA39" s="482">
        <v>70</v>
      </c>
      <c r="AB39" s="482">
        <v>20</v>
      </c>
      <c r="AC39" s="482">
        <v>130</v>
      </c>
    </row>
    <row r="40" spans="2:29" x14ac:dyDescent="0.15">
      <c r="B40" s="63"/>
      <c r="G40" s="63"/>
      <c r="P40" s="1" t="s">
        <v>630</v>
      </c>
      <c r="Q40" s="825">
        <f>Q19-SUM(Q20:Q39)</f>
        <v>13910</v>
      </c>
      <c r="R40" s="825">
        <f t="shared" ref="R40:AC40" si="22">R19-SUM(R20:R39)</f>
        <v>12490</v>
      </c>
      <c r="S40" s="825">
        <f t="shared" si="22"/>
        <v>13170</v>
      </c>
      <c r="T40" s="825">
        <f t="shared" si="22"/>
        <v>15950</v>
      </c>
      <c r="U40" s="825">
        <f t="shared" si="22"/>
        <v>43630</v>
      </c>
      <c r="V40" s="825">
        <f t="shared" si="22"/>
        <v>31960</v>
      </c>
      <c r="W40" s="825">
        <f t="shared" si="22"/>
        <v>34560</v>
      </c>
      <c r="X40" s="825">
        <f t="shared" si="22"/>
        <v>45850</v>
      </c>
      <c r="Y40" s="825">
        <f t="shared" si="22"/>
        <v>38410</v>
      </c>
      <c r="Z40" s="825">
        <f t="shared" si="22"/>
        <v>48550</v>
      </c>
      <c r="AA40" s="825">
        <f t="shared" si="22"/>
        <v>8730</v>
      </c>
      <c r="AB40" s="825">
        <f t="shared" si="22"/>
        <v>5860</v>
      </c>
      <c r="AC40" s="825">
        <f t="shared" si="22"/>
        <v>13000</v>
      </c>
    </row>
    <row r="41" spans="2:29" x14ac:dyDescent="0.15">
      <c r="B41" s="63"/>
      <c r="G41" s="63"/>
    </row>
    <row r="42" spans="2:29" x14ac:dyDescent="0.15">
      <c r="B42" s="63"/>
      <c r="G42" s="63"/>
    </row>
    <row r="43" spans="2:29" x14ac:dyDescent="0.15">
      <c r="B43" s="63"/>
      <c r="G43" s="63"/>
      <c r="Q43" s="1">
        <v>10</v>
      </c>
      <c r="R43" s="1">
        <v>9</v>
      </c>
      <c r="S43" s="1">
        <v>8</v>
      </c>
      <c r="T43" s="1">
        <v>7</v>
      </c>
      <c r="U43" s="1">
        <v>6</v>
      </c>
      <c r="V43" s="1">
        <v>5</v>
      </c>
      <c r="W43" s="1">
        <v>4</v>
      </c>
      <c r="X43" s="1">
        <v>3</v>
      </c>
      <c r="Y43" s="1">
        <v>2</v>
      </c>
      <c r="Z43" s="1">
        <v>1</v>
      </c>
    </row>
    <row r="44" spans="2:29" x14ac:dyDescent="0.3">
      <c r="Q44" s="826">
        <f>INDEX($Q18:$AG18,1,MATCH(Q$43,$Q$16:$AG$16,0))</f>
        <v>41275</v>
      </c>
      <c r="R44" s="826">
        <f t="shared" ref="R44:Z44" si="23">INDEX($Q18:$AG18,1,MATCH(R$43,$Q$16:$AG$16,0))</f>
        <v>41640</v>
      </c>
      <c r="S44" s="826">
        <f t="shared" si="23"/>
        <v>42005</v>
      </c>
      <c r="T44" s="826">
        <f t="shared" si="23"/>
        <v>42370</v>
      </c>
      <c r="U44" s="826">
        <f t="shared" si="23"/>
        <v>42736</v>
      </c>
      <c r="V44" s="826">
        <f t="shared" si="23"/>
        <v>43101</v>
      </c>
      <c r="W44" s="826" t="str">
        <f t="shared" si="23"/>
        <v>平成31年
（令和元年）</v>
      </c>
      <c r="X44" s="826">
        <f t="shared" si="23"/>
        <v>43831</v>
      </c>
      <c r="Y44" s="826">
        <f t="shared" si="23"/>
        <v>44197</v>
      </c>
      <c r="Z44" s="826" t="str">
        <f t="shared" si="23"/>
        <v>令和４年</v>
      </c>
    </row>
    <row r="45" spans="2:29" x14ac:dyDescent="0.3">
      <c r="P45" s="1" t="s">
        <v>244</v>
      </c>
      <c r="Q45" s="75">
        <f>INDEX($Q20:$AG20,1,MATCH(Q$43,$Q$16:$AG$16,0))</f>
        <v>221570</v>
      </c>
      <c r="R45" s="75">
        <f t="shared" ref="R45:Z45" si="24">INDEX($Q20:$AG20,1,MATCH(R$43,$Q$16:$AG$16,0))</f>
        <v>191430</v>
      </c>
      <c r="S45" s="75">
        <f t="shared" si="24"/>
        <v>257460</v>
      </c>
      <c r="T45" s="75">
        <f t="shared" si="24"/>
        <v>146320</v>
      </c>
      <c r="U45" s="75">
        <f t="shared" si="24"/>
        <v>221930</v>
      </c>
      <c r="V45" s="75">
        <f t="shared" si="24"/>
        <v>330120</v>
      </c>
      <c r="W45" s="75">
        <f t="shared" si="24"/>
        <v>249360</v>
      </c>
      <c r="X45" s="75">
        <f t="shared" si="24"/>
        <v>10940</v>
      </c>
      <c r="Y45" s="75">
        <f t="shared" si="24"/>
        <v>390</v>
      </c>
      <c r="Z45" s="75">
        <f t="shared" si="24"/>
        <v>23100</v>
      </c>
    </row>
    <row r="46" spans="2:29" x14ac:dyDescent="0.3">
      <c r="P46" s="1" t="s">
        <v>245</v>
      </c>
      <c r="Q46" s="75">
        <f t="shared" ref="Q46:Z46" si="25">INDEX($Q21:$AG21,1,MATCH(Q$43,$Q$16:$AG$16,0))</f>
        <v>25210</v>
      </c>
      <c r="R46" s="75">
        <f t="shared" si="25"/>
        <v>34890</v>
      </c>
      <c r="S46" s="75">
        <f t="shared" si="25"/>
        <v>106180</v>
      </c>
      <c r="T46" s="75">
        <f t="shared" si="25"/>
        <v>80270</v>
      </c>
      <c r="U46" s="75">
        <f t="shared" si="25"/>
        <v>86710</v>
      </c>
      <c r="V46" s="75">
        <f t="shared" si="25"/>
        <v>110020</v>
      </c>
      <c r="W46" s="75">
        <f t="shared" si="25"/>
        <v>133170</v>
      </c>
      <c r="X46" s="75">
        <f t="shared" si="25"/>
        <v>19730</v>
      </c>
      <c r="Y46" s="75">
        <f t="shared" si="25"/>
        <v>1100</v>
      </c>
      <c r="Z46" s="75">
        <f t="shared" si="25"/>
        <v>3100</v>
      </c>
    </row>
    <row r="47" spans="2:29" x14ac:dyDescent="0.3">
      <c r="P47" s="1" t="s">
        <v>246</v>
      </c>
      <c r="Q47" s="75">
        <f t="shared" ref="Q47:Z47" si="26">INDEX($Q22:$AG22,1,MATCH(Q$43,$Q$16:$AG$16,0))</f>
        <v>29470</v>
      </c>
      <c r="R47" s="75">
        <f t="shared" si="26"/>
        <v>46320</v>
      </c>
      <c r="S47" s="75">
        <f t="shared" si="26"/>
        <v>82120</v>
      </c>
      <c r="T47" s="75">
        <f t="shared" si="26"/>
        <v>61330</v>
      </c>
      <c r="U47" s="75">
        <f t="shared" si="26"/>
        <v>86230</v>
      </c>
      <c r="V47" s="75">
        <f t="shared" si="26"/>
        <v>121710</v>
      </c>
      <c r="W47" s="75">
        <f t="shared" si="26"/>
        <v>100370</v>
      </c>
      <c r="X47" s="75">
        <f t="shared" si="26"/>
        <v>17430</v>
      </c>
      <c r="Y47" s="75">
        <f t="shared" si="26"/>
        <v>70</v>
      </c>
      <c r="Z47" s="75">
        <f t="shared" si="26"/>
        <v>7220</v>
      </c>
    </row>
    <row r="48" spans="2:29" x14ac:dyDescent="0.3">
      <c r="P48" s="1" t="s">
        <v>247</v>
      </c>
      <c r="Q48" s="75">
        <f t="shared" ref="Q48:Z48" si="27">INDEX($Q23:$AG23,1,MATCH(Q$43,$Q$16:$AG$16,0))</f>
        <v>79280</v>
      </c>
      <c r="R48" s="75">
        <f t="shared" si="27"/>
        <v>95520</v>
      </c>
      <c r="S48" s="75">
        <f t="shared" si="27"/>
        <v>149320</v>
      </c>
      <c r="T48" s="75">
        <f t="shared" si="27"/>
        <v>122840</v>
      </c>
      <c r="U48" s="75">
        <f t="shared" si="27"/>
        <v>214920</v>
      </c>
      <c r="V48" s="75">
        <f t="shared" si="27"/>
        <v>219020</v>
      </c>
      <c r="W48" s="75">
        <f t="shared" si="27"/>
        <v>210230</v>
      </c>
      <c r="X48" s="75">
        <f t="shared" si="27"/>
        <v>24130</v>
      </c>
      <c r="Y48" s="75">
        <f t="shared" si="27"/>
        <v>130</v>
      </c>
      <c r="Z48" s="75">
        <f t="shared" si="27"/>
        <v>10330</v>
      </c>
    </row>
    <row r="49" spans="16:26" x14ac:dyDescent="0.3">
      <c r="P49" s="1" t="s">
        <v>248</v>
      </c>
      <c r="Q49" s="75">
        <f t="shared" ref="Q49:Z49" si="28">INDEX($Q24:$AG24,1,MATCH(Q$43,$Q$16:$AG$16,0))</f>
        <v>10770</v>
      </c>
      <c r="R49" s="75">
        <f t="shared" si="28"/>
        <v>11820</v>
      </c>
      <c r="S49" s="75">
        <f t="shared" si="28"/>
        <v>13050</v>
      </c>
      <c r="T49" s="75">
        <f t="shared" si="28"/>
        <v>12780</v>
      </c>
      <c r="U49" s="75">
        <f t="shared" si="28"/>
        <v>16140</v>
      </c>
      <c r="V49" s="75">
        <f t="shared" si="28"/>
        <v>15120</v>
      </c>
      <c r="W49" s="75">
        <f t="shared" si="28"/>
        <v>18580</v>
      </c>
      <c r="X49" s="75">
        <f t="shared" si="28"/>
        <v>5830</v>
      </c>
      <c r="Y49" s="75">
        <f t="shared" si="28"/>
        <v>910</v>
      </c>
      <c r="Z49" s="75">
        <f t="shared" si="28"/>
        <v>5720</v>
      </c>
    </row>
    <row r="50" spans="16:26" x14ac:dyDescent="0.3">
      <c r="P50" s="1" t="s">
        <v>249</v>
      </c>
      <c r="Q50" s="75">
        <f t="shared" ref="Q50:Z50" si="29">INDEX($Q25:$AG25,1,MATCH(Q$43,$Q$16:$AG$16,0))</f>
        <v>1110</v>
      </c>
      <c r="R50" s="75">
        <f t="shared" si="29"/>
        <v>2060</v>
      </c>
      <c r="S50" s="75">
        <f t="shared" si="29"/>
        <v>2290</v>
      </c>
      <c r="T50" s="75">
        <f t="shared" si="29"/>
        <v>1870</v>
      </c>
      <c r="U50" s="75">
        <f t="shared" si="29"/>
        <v>2860</v>
      </c>
      <c r="V50" s="75">
        <f t="shared" si="29"/>
        <v>3200</v>
      </c>
      <c r="W50" s="75">
        <f t="shared" si="29"/>
        <v>4380</v>
      </c>
      <c r="X50" s="75">
        <f t="shared" si="29"/>
        <v>650</v>
      </c>
      <c r="Y50" s="75">
        <f t="shared" si="29"/>
        <v>20</v>
      </c>
      <c r="Z50" s="75">
        <f t="shared" si="29"/>
        <v>520</v>
      </c>
    </row>
    <row r="51" spans="16:26" x14ac:dyDescent="0.3">
      <c r="P51" s="1" t="s">
        <v>250</v>
      </c>
      <c r="Q51" s="75">
        <f t="shared" ref="Q51:Z51" si="30">INDEX($Q26:$AG26,1,MATCH(Q$43,$Q$16:$AG$16,0))</f>
        <v>1320</v>
      </c>
      <c r="R51" s="75">
        <f t="shared" si="30"/>
        <v>1820</v>
      </c>
      <c r="S51" s="75">
        <f t="shared" si="30"/>
        <v>2580</v>
      </c>
      <c r="T51" s="75">
        <f t="shared" si="30"/>
        <v>2100</v>
      </c>
      <c r="U51" s="75">
        <f t="shared" si="30"/>
        <v>3250</v>
      </c>
      <c r="V51" s="75">
        <f t="shared" si="30"/>
        <v>3630</v>
      </c>
      <c r="W51" s="75">
        <f t="shared" si="30"/>
        <v>11440</v>
      </c>
      <c r="X51" s="75">
        <f t="shared" si="30"/>
        <v>1140</v>
      </c>
      <c r="Y51" s="75">
        <f t="shared" si="30"/>
        <v>660</v>
      </c>
      <c r="Z51" s="75">
        <f t="shared" si="30"/>
        <v>480</v>
      </c>
    </row>
    <row r="52" spans="16:26" x14ac:dyDescent="0.3">
      <c r="P52" s="1" t="s">
        <v>251</v>
      </c>
      <c r="Q52" s="75">
        <f t="shared" ref="Q52:Z52" si="31">INDEX($Q27:$AG27,1,MATCH(Q$43,$Q$16:$AG$16,0))</f>
        <v>1880</v>
      </c>
      <c r="R52" s="75">
        <f t="shared" si="31"/>
        <v>3050</v>
      </c>
      <c r="S52" s="75">
        <f t="shared" si="31"/>
        <v>2820</v>
      </c>
      <c r="T52" s="75">
        <f t="shared" si="31"/>
        <v>2800</v>
      </c>
      <c r="U52" s="75">
        <f t="shared" si="31"/>
        <v>3230</v>
      </c>
      <c r="V52" s="75">
        <f t="shared" si="31"/>
        <v>4300</v>
      </c>
      <c r="W52" s="75">
        <f t="shared" si="31"/>
        <v>6250</v>
      </c>
      <c r="X52" s="75">
        <f t="shared" si="31"/>
        <v>700</v>
      </c>
      <c r="Y52" s="75">
        <f t="shared" si="31"/>
        <v>60</v>
      </c>
      <c r="Z52" s="75">
        <f t="shared" si="31"/>
        <v>830</v>
      </c>
    </row>
    <row r="53" spans="16:26" x14ac:dyDescent="0.3">
      <c r="P53" s="1" t="s">
        <v>252</v>
      </c>
      <c r="Q53" s="75">
        <f t="shared" ref="Q53:Z53" si="32">INDEX($Q28:$AG28,1,MATCH(Q$43,$Q$16:$AG$16,0))</f>
        <v>1790</v>
      </c>
      <c r="R53" s="75">
        <f t="shared" si="32"/>
        <v>2480</v>
      </c>
      <c r="S53" s="75">
        <f t="shared" si="32"/>
        <v>3730</v>
      </c>
      <c r="T53" s="75">
        <f t="shared" si="32"/>
        <v>1910</v>
      </c>
      <c r="U53" s="75">
        <f t="shared" si="32"/>
        <v>3040</v>
      </c>
      <c r="V53" s="75">
        <f t="shared" si="32"/>
        <v>4090</v>
      </c>
      <c r="W53" s="75">
        <f t="shared" si="32"/>
        <v>13560</v>
      </c>
      <c r="X53" s="75">
        <f t="shared" si="32"/>
        <v>620</v>
      </c>
      <c r="Y53" s="75">
        <f t="shared" si="32"/>
        <v>90</v>
      </c>
      <c r="Z53" s="75">
        <f t="shared" si="32"/>
        <v>440</v>
      </c>
    </row>
    <row r="54" spans="16:26" x14ac:dyDescent="0.3">
      <c r="P54" s="1" t="s">
        <v>253</v>
      </c>
      <c r="Q54" s="75">
        <f t="shared" ref="Q54:Z54" si="33">INDEX($Q29:$AG29,1,MATCH(Q$43,$Q$16:$AG$16,0))</f>
        <v>270</v>
      </c>
      <c r="R54" s="75">
        <f t="shared" si="33"/>
        <v>250</v>
      </c>
      <c r="S54" s="75">
        <f t="shared" si="33"/>
        <v>250</v>
      </c>
      <c r="T54" s="75">
        <f t="shared" si="33"/>
        <v>580</v>
      </c>
      <c r="U54" s="75">
        <f t="shared" si="33"/>
        <v>910</v>
      </c>
      <c r="V54" s="75">
        <f t="shared" si="33"/>
        <v>570</v>
      </c>
      <c r="W54" s="75">
        <f t="shared" si="33"/>
        <v>960</v>
      </c>
      <c r="X54" s="75">
        <f t="shared" si="33"/>
        <v>160</v>
      </c>
      <c r="Y54" s="75">
        <f t="shared" si="33"/>
        <v>110</v>
      </c>
      <c r="Z54" s="75">
        <f t="shared" si="33"/>
        <v>310</v>
      </c>
    </row>
    <row r="55" spans="16:26" x14ac:dyDescent="0.3">
      <c r="P55" s="1" t="s">
        <v>254</v>
      </c>
      <c r="Q55" s="75">
        <f t="shared" ref="Q55:Z55" si="34">INDEX($Q30:$AG30,1,MATCH(Q$43,$Q$16:$AG$16,0))</f>
        <v>6740</v>
      </c>
      <c r="R55" s="75">
        <f t="shared" si="34"/>
        <v>8980</v>
      </c>
      <c r="S55" s="75">
        <f t="shared" si="34"/>
        <v>13880</v>
      </c>
      <c r="T55" s="75">
        <f t="shared" si="34"/>
        <v>9530</v>
      </c>
      <c r="U55" s="75">
        <f t="shared" si="34"/>
        <v>13680</v>
      </c>
      <c r="V55" s="75">
        <f t="shared" si="34"/>
        <v>15220</v>
      </c>
      <c r="W55" s="75">
        <f t="shared" si="34"/>
        <v>14710</v>
      </c>
      <c r="X55" s="75">
        <f t="shared" si="34"/>
        <v>2160</v>
      </c>
      <c r="Y55" s="75">
        <f t="shared" si="34"/>
        <v>50</v>
      </c>
      <c r="Z55" s="75">
        <f t="shared" si="34"/>
        <v>3900</v>
      </c>
    </row>
    <row r="56" spans="16:26" x14ac:dyDescent="0.3">
      <c r="P56" s="1" t="s">
        <v>255</v>
      </c>
      <c r="Q56" s="75">
        <f t="shared" ref="Q56:Z56" si="35">INDEX($Q31:$AG31,1,MATCH(Q$43,$Q$16:$AG$16,0))</f>
        <v>8860</v>
      </c>
      <c r="R56" s="75">
        <f t="shared" si="35"/>
        <v>14340</v>
      </c>
      <c r="S56" s="75">
        <f t="shared" si="35"/>
        <v>19850</v>
      </c>
      <c r="T56" s="75">
        <f t="shared" si="35"/>
        <v>14470</v>
      </c>
      <c r="U56" s="75">
        <f t="shared" si="35"/>
        <v>11340</v>
      </c>
      <c r="V56" s="75">
        <f t="shared" si="35"/>
        <v>13360</v>
      </c>
      <c r="W56" s="75">
        <f t="shared" si="35"/>
        <v>14920</v>
      </c>
      <c r="X56" s="75">
        <f t="shared" si="35"/>
        <v>2320</v>
      </c>
      <c r="Y56" s="75">
        <f t="shared" si="35"/>
        <v>80</v>
      </c>
      <c r="Z56" s="75">
        <f t="shared" si="35"/>
        <v>5540</v>
      </c>
    </row>
    <row r="57" spans="16:26" x14ac:dyDescent="0.3">
      <c r="P57" s="1" t="s">
        <v>256</v>
      </c>
      <c r="Q57" s="75">
        <f t="shared" ref="Q57:Z57" si="36">INDEX($Q32:$AG32,1,MATCH(Q$43,$Q$16:$AG$16,0))</f>
        <v>1100</v>
      </c>
      <c r="R57" s="75">
        <f t="shared" si="36"/>
        <v>2160</v>
      </c>
      <c r="S57" s="75">
        <f t="shared" si="36"/>
        <v>2810</v>
      </c>
      <c r="T57" s="75">
        <f t="shared" si="36"/>
        <v>1960</v>
      </c>
      <c r="U57" s="75">
        <f t="shared" si="36"/>
        <v>2970</v>
      </c>
      <c r="V57" s="75">
        <f t="shared" si="36"/>
        <v>4820</v>
      </c>
      <c r="W57" s="75">
        <f t="shared" si="36"/>
        <v>14280</v>
      </c>
      <c r="X57" s="75">
        <f t="shared" si="36"/>
        <v>1980</v>
      </c>
      <c r="Y57" s="75">
        <f t="shared" si="36"/>
        <v>300</v>
      </c>
      <c r="Z57" s="75">
        <f t="shared" si="36"/>
        <v>610</v>
      </c>
    </row>
    <row r="58" spans="16:26" x14ac:dyDescent="0.3">
      <c r="P58" s="1" t="s">
        <v>257</v>
      </c>
      <c r="Q58" s="75">
        <f t="shared" ref="Q58:Z58" si="37">INDEX($Q33:$AG33,1,MATCH(Q$43,$Q$16:$AG$16,0))</f>
        <v>1290</v>
      </c>
      <c r="R58" s="75">
        <f t="shared" si="37"/>
        <v>950</v>
      </c>
      <c r="S58" s="75">
        <f t="shared" si="37"/>
        <v>650</v>
      </c>
      <c r="T58" s="75">
        <f t="shared" si="37"/>
        <v>1350</v>
      </c>
      <c r="U58" s="75">
        <f t="shared" si="37"/>
        <v>2560</v>
      </c>
      <c r="V58" s="75">
        <f t="shared" si="37"/>
        <v>1600</v>
      </c>
      <c r="W58" s="75">
        <f t="shared" si="37"/>
        <v>3180</v>
      </c>
      <c r="X58" s="75">
        <f t="shared" si="37"/>
        <v>370</v>
      </c>
      <c r="Y58" s="75">
        <f t="shared" si="37"/>
        <v>340</v>
      </c>
      <c r="Z58" s="75">
        <f t="shared" si="37"/>
        <v>490</v>
      </c>
    </row>
    <row r="59" spans="16:26" x14ac:dyDescent="0.3">
      <c r="P59" s="1" t="s">
        <v>258</v>
      </c>
      <c r="Q59" s="75">
        <f t="shared" ref="Q59:Z59" si="38">INDEX($Q34:$AG34,1,MATCH(Q$43,$Q$16:$AG$16,0))</f>
        <v>1610</v>
      </c>
      <c r="R59" s="75">
        <f t="shared" si="38"/>
        <v>2740</v>
      </c>
      <c r="S59" s="75">
        <f t="shared" si="38"/>
        <v>3710</v>
      </c>
      <c r="T59" s="75">
        <f t="shared" si="38"/>
        <v>3540</v>
      </c>
      <c r="U59" s="75">
        <f t="shared" si="38"/>
        <v>4440</v>
      </c>
      <c r="V59" s="75">
        <f t="shared" si="38"/>
        <v>5130</v>
      </c>
      <c r="W59" s="75">
        <f t="shared" si="38"/>
        <v>7060</v>
      </c>
      <c r="X59" s="75">
        <f t="shared" si="38"/>
        <v>930</v>
      </c>
      <c r="Y59" s="75">
        <f t="shared" si="38"/>
        <v>40</v>
      </c>
      <c r="Z59" s="75">
        <f t="shared" si="38"/>
        <v>830</v>
      </c>
    </row>
    <row r="60" spans="16:26" x14ac:dyDescent="0.3">
      <c r="P60" s="1" t="s">
        <v>259</v>
      </c>
      <c r="Q60" s="75">
        <f t="shared" ref="Q60:Z60" si="39">INDEX($Q35:$AG35,1,MATCH(Q$43,$Q$16:$AG$16,0))</f>
        <v>1000</v>
      </c>
      <c r="R60" s="75">
        <f t="shared" si="39"/>
        <v>1090</v>
      </c>
      <c r="S60" s="75">
        <f t="shared" si="39"/>
        <v>1460</v>
      </c>
      <c r="T60" s="75">
        <f t="shared" si="39"/>
        <v>1010</v>
      </c>
      <c r="U60" s="75">
        <f t="shared" si="39"/>
        <v>2770</v>
      </c>
      <c r="V60" s="75">
        <f t="shared" si="39"/>
        <v>2130</v>
      </c>
      <c r="W60" s="75">
        <f t="shared" si="39"/>
        <v>2320</v>
      </c>
      <c r="X60" s="75">
        <f t="shared" si="39"/>
        <v>1070</v>
      </c>
      <c r="Y60" s="75">
        <f t="shared" si="39"/>
        <v>970</v>
      </c>
      <c r="Z60" s="75">
        <f t="shared" si="39"/>
        <v>950</v>
      </c>
    </row>
    <row r="61" spans="16:26" x14ac:dyDescent="0.3">
      <c r="P61" s="1" t="s">
        <v>260</v>
      </c>
      <c r="Q61" s="75">
        <f t="shared" ref="Q61:Z61" si="40">INDEX($Q36:$AG36,1,MATCH(Q$43,$Q$16:$AG$16,0))</f>
        <v>70</v>
      </c>
      <c r="R61" s="75">
        <f t="shared" si="40"/>
        <v>1200</v>
      </c>
      <c r="S61" s="75">
        <f t="shared" si="40"/>
        <v>790</v>
      </c>
      <c r="T61" s="75">
        <f t="shared" si="40"/>
        <v>1270</v>
      </c>
      <c r="U61" s="75">
        <f t="shared" si="40"/>
        <v>840</v>
      </c>
      <c r="V61" s="75">
        <f t="shared" si="40"/>
        <v>1090</v>
      </c>
      <c r="W61" s="75">
        <f t="shared" si="40"/>
        <v>2670</v>
      </c>
      <c r="X61" s="75">
        <f t="shared" si="40"/>
        <v>2580</v>
      </c>
      <c r="Y61" s="75">
        <f t="shared" si="40"/>
        <v>3330</v>
      </c>
      <c r="Z61" s="75">
        <f t="shared" si="40"/>
        <v>1790</v>
      </c>
    </row>
    <row r="62" spans="16:26" x14ac:dyDescent="0.3">
      <c r="P62" s="1" t="s">
        <v>261</v>
      </c>
      <c r="Q62" s="75">
        <f t="shared" ref="Q62:Z62" si="41">INDEX($Q37:$AG37,1,MATCH(Q$43,$Q$16:$AG$16,0))</f>
        <v>2800</v>
      </c>
      <c r="R62" s="75">
        <f t="shared" si="41"/>
        <v>2890</v>
      </c>
      <c r="S62" s="75">
        <f t="shared" si="41"/>
        <v>1400</v>
      </c>
      <c r="T62" s="75">
        <f t="shared" si="41"/>
        <v>2850</v>
      </c>
      <c r="U62" s="75">
        <f t="shared" si="41"/>
        <v>2030</v>
      </c>
      <c r="V62" s="75">
        <f t="shared" si="41"/>
        <v>3330</v>
      </c>
      <c r="W62" s="75">
        <f t="shared" si="41"/>
        <v>3400</v>
      </c>
      <c r="X62" s="75">
        <f t="shared" si="41"/>
        <v>1740</v>
      </c>
      <c r="Y62" s="75">
        <f t="shared" si="41"/>
        <v>2240</v>
      </c>
      <c r="Z62" s="75">
        <f t="shared" si="41"/>
        <v>2350</v>
      </c>
    </row>
    <row r="63" spans="16:26" x14ac:dyDescent="0.3">
      <c r="P63" s="1" t="s">
        <v>262</v>
      </c>
      <c r="Q63" s="75" t="str">
        <f t="shared" ref="Q63:Z63" si="42">INDEX($Q38:$AG38,1,MATCH(Q$43,$Q$16:$AG$16,0))</f>
        <v>-</v>
      </c>
      <c r="R63" s="75" t="str">
        <f t="shared" si="42"/>
        <v>-</v>
      </c>
      <c r="S63" s="75">
        <f t="shared" si="42"/>
        <v>530</v>
      </c>
      <c r="T63" s="75">
        <f t="shared" si="42"/>
        <v>520</v>
      </c>
      <c r="U63" s="75">
        <f t="shared" si="42"/>
        <v>1050</v>
      </c>
      <c r="V63" s="75">
        <f t="shared" si="42"/>
        <v>920</v>
      </c>
      <c r="W63" s="75">
        <f t="shared" si="42"/>
        <v>1490</v>
      </c>
      <c r="X63" s="75">
        <f t="shared" si="42"/>
        <v>100</v>
      </c>
      <c r="Y63" s="75">
        <f t="shared" si="42"/>
        <v>10</v>
      </c>
      <c r="Z63" s="75">
        <f t="shared" si="42"/>
        <v>240</v>
      </c>
    </row>
    <row r="64" spans="16:26" x14ac:dyDescent="0.3">
      <c r="P64" s="1" t="s">
        <v>263</v>
      </c>
      <c r="Q64" s="75" t="str">
        <f t="shared" ref="Q64:Z64" si="43">INDEX($Q39:$AG39,1,MATCH(Q$43,$Q$16:$AG$16,0))</f>
        <v>-</v>
      </c>
      <c r="R64" s="75" t="str">
        <f t="shared" si="43"/>
        <v>-</v>
      </c>
      <c r="S64" s="75">
        <f t="shared" si="43"/>
        <v>480</v>
      </c>
      <c r="T64" s="75">
        <f t="shared" si="43"/>
        <v>490</v>
      </c>
      <c r="U64" s="75">
        <f t="shared" si="43"/>
        <v>1970</v>
      </c>
      <c r="V64" s="75">
        <f t="shared" si="43"/>
        <v>1080</v>
      </c>
      <c r="W64" s="75">
        <f t="shared" si="43"/>
        <v>1830</v>
      </c>
      <c r="X64" s="75">
        <f t="shared" si="43"/>
        <v>70</v>
      </c>
      <c r="Y64" s="75">
        <f t="shared" si="43"/>
        <v>20</v>
      </c>
      <c r="Z64" s="75">
        <f t="shared" si="43"/>
        <v>130</v>
      </c>
    </row>
    <row r="65" spans="16:26" x14ac:dyDescent="0.3">
      <c r="P65" s="1" t="s">
        <v>243</v>
      </c>
      <c r="Q65" s="75">
        <f t="shared" ref="Q65:Z65" si="44">INDEX($Q40:$AG40,1,MATCH(Q$43,$Q$16:$AG$16,0))</f>
        <v>15950</v>
      </c>
      <c r="R65" s="75">
        <f t="shared" si="44"/>
        <v>43630</v>
      </c>
      <c r="S65" s="75">
        <f t="shared" si="44"/>
        <v>31960</v>
      </c>
      <c r="T65" s="75">
        <f t="shared" si="44"/>
        <v>34560</v>
      </c>
      <c r="U65" s="75">
        <f t="shared" si="44"/>
        <v>45850</v>
      </c>
      <c r="V65" s="75">
        <f t="shared" si="44"/>
        <v>38410</v>
      </c>
      <c r="W65" s="75">
        <f t="shared" si="44"/>
        <v>48550</v>
      </c>
      <c r="X65" s="75">
        <f t="shared" si="44"/>
        <v>8730</v>
      </c>
      <c r="Y65" s="75">
        <f t="shared" si="44"/>
        <v>5860</v>
      </c>
      <c r="Z65" s="75">
        <f t="shared" si="44"/>
        <v>13000</v>
      </c>
    </row>
    <row r="66" spans="16:26" x14ac:dyDescent="0.3">
      <c r="P66" s="1" t="s">
        <v>404</v>
      </c>
      <c r="Q66" s="48">
        <f>SUM(Q45:Q65)</f>
        <v>412090</v>
      </c>
      <c r="R66" s="48">
        <f t="shared" ref="R66:Z66" si="45">SUM(R45:R65)</f>
        <v>467620</v>
      </c>
      <c r="S66" s="48">
        <f t="shared" si="45"/>
        <v>697320</v>
      </c>
      <c r="T66" s="48">
        <f t="shared" si="45"/>
        <v>504350</v>
      </c>
      <c r="U66" s="48">
        <f t="shared" si="45"/>
        <v>728720</v>
      </c>
      <c r="V66" s="48">
        <f t="shared" si="45"/>
        <v>898870</v>
      </c>
      <c r="W66" s="48">
        <f t="shared" si="45"/>
        <v>862710</v>
      </c>
      <c r="X66" s="48">
        <f t="shared" si="45"/>
        <v>103380</v>
      </c>
      <c r="Y66" s="48">
        <f t="shared" si="45"/>
        <v>16780</v>
      </c>
      <c r="Z66" s="48">
        <f t="shared" si="45"/>
        <v>81880</v>
      </c>
    </row>
  </sheetData>
  <mergeCells count="11">
    <mergeCell ref="B5:B6"/>
    <mergeCell ref="H5:H6"/>
    <mergeCell ref="L5:M5"/>
    <mergeCell ref="K5:K6"/>
    <mergeCell ref="I5:I6"/>
    <mergeCell ref="G5:G6"/>
    <mergeCell ref="F5:F6"/>
    <mergeCell ref="E5:E6"/>
    <mergeCell ref="D5:D6"/>
    <mergeCell ref="C5:C6"/>
    <mergeCell ref="J5:J6"/>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colBreaks count="1" manualBreakCount="1">
    <brk id="7" max="40" man="1"/>
  </col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9">
    <tabColor theme="7"/>
  </sheetPr>
  <dimension ref="A1:AM51"/>
  <sheetViews>
    <sheetView showGridLines="0" view="pageBreakPreview" zoomScale="70" zoomScaleNormal="55" zoomScaleSheetLayoutView="70" workbookViewId="0">
      <selection activeCell="T51" sqref="T51"/>
    </sheetView>
  </sheetViews>
  <sheetFormatPr defaultColWidth="9" defaultRowHeight="14" x14ac:dyDescent="0.3"/>
  <cols>
    <col min="1" max="9" width="4.58203125" style="2" customWidth="1"/>
    <col min="10" max="17" width="4.58203125" style="1" customWidth="1"/>
    <col min="18" max="18" width="9" style="1"/>
    <col min="19" max="19" width="13.33203125" style="1" bestFit="1" customWidth="1"/>
    <col min="20" max="20" width="12.33203125" style="1" bestFit="1" customWidth="1"/>
    <col min="21" max="21" width="12" style="1" bestFit="1" customWidth="1"/>
    <col min="22" max="22" width="12.58203125" style="1" bestFit="1" customWidth="1"/>
    <col min="23" max="25" width="12.33203125" style="1" bestFit="1" customWidth="1"/>
    <col min="26" max="26" width="12.58203125" style="1" bestFit="1" customWidth="1"/>
    <col min="27" max="27" width="11.08203125" style="1" bestFit="1" customWidth="1"/>
    <col min="28" max="28" width="10.08203125" style="1" bestFit="1" customWidth="1"/>
    <col min="29" max="29" width="11.08203125" style="1" bestFit="1" customWidth="1"/>
    <col min="30" max="16384" width="9" style="1"/>
  </cols>
  <sheetData>
    <row r="1" spans="1:39" ht="14.25" customHeight="1" x14ac:dyDescent="0.3">
      <c r="A1" s="1078"/>
      <c r="B1" s="108"/>
      <c r="C1" s="109"/>
      <c r="D1" s="109"/>
      <c r="E1" s="109"/>
      <c r="F1" s="109"/>
      <c r="G1" s="109"/>
      <c r="H1" s="109"/>
      <c r="I1" s="109"/>
      <c r="J1" s="7"/>
      <c r="K1" s="7"/>
      <c r="L1" s="7"/>
      <c r="M1" s="7"/>
      <c r="N1" s="7"/>
      <c r="O1" s="8"/>
    </row>
    <row r="2" spans="1:39" ht="14.25" customHeight="1" x14ac:dyDescent="0.3">
      <c r="A2" s="1078"/>
      <c r="B2" s="110"/>
      <c r="C2" s="107"/>
      <c r="D2" s="107"/>
      <c r="E2" s="107"/>
      <c r="F2" s="107"/>
      <c r="G2" s="107"/>
      <c r="H2" s="107"/>
      <c r="I2" s="107"/>
      <c r="O2" s="10"/>
      <c r="S2" s="1" t="s">
        <v>56</v>
      </c>
    </row>
    <row r="3" spans="1:39" ht="14.25" customHeight="1" x14ac:dyDescent="0.3">
      <c r="A3" s="1078"/>
      <c r="B3" s="110"/>
      <c r="C3" s="107"/>
      <c r="D3" s="107"/>
      <c r="E3" s="107"/>
      <c r="F3" s="107"/>
      <c r="G3" s="107"/>
      <c r="H3" s="107"/>
      <c r="I3" s="107"/>
      <c r="O3" s="10"/>
      <c r="S3" s="1" t="s">
        <v>700</v>
      </c>
    </row>
    <row r="4" spans="1:39" ht="14.25" customHeight="1" x14ac:dyDescent="0.3">
      <c r="A4" s="1078"/>
      <c r="B4" s="110"/>
      <c r="C4" s="107"/>
      <c r="D4" s="107"/>
      <c r="E4" s="107"/>
      <c r="F4" s="107"/>
      <c r="G4" s="107"/>
      <c r="H4" s="107"/>
      <c r="I4" s="107"/>
      <c r="O4" s="10"/>
    </row>
    <row r="5" spans="1:39" ht="14.25" customHeight="1" x14ac:dyDescent="0.3">
      <c r="A5" s="1078"/>
      <c r="B5" s="110"/>
      <c r="C5" s="107"/>
      <c r="D5" s="107"/>
      <c r="E5" s="107"/>
      <c r="F5" s="107"/>
      <c r="G5" s="107"/>
      <c r="H5" s="107"/>
      <c r="I5" s="107"/>
      <c r="O5" s="10"/>
      <c r="S5" s="1" t="s">
        <v>677</v>
      </c>
    </row>
    <row r="6" spans="1:39" ht="14.25" customHeight="1" x14ac:dyDescent="0.3">
      <c r="A6" s="1078"/>
      <c r="B6" s="110"/>
      <c r="C6" s="107"/>
      <c r="D6" s="107"/>
      <c r="E6" s="107"/>
      <c r="F6" s="107"/>
      <c r="G6" s="107"/>
      <c r="H6" s="107"/>
      <c r="I6" s="107"/>
      <c r="O6" s="10"/>
      <c r="S6" s="24" t="s">
        <v>60</v>
      </c>
      <c r="T6" s="469">
        <f>'【本】3.国籍別（10年）_P30,31'!Q5</f>
        <v>41275</v>
      </c>
      <c r="U6" s="470">
        <f>'【本】3.国籍別（10年）_P30,31'!R5</f>
        <v>41640</v>
      </c>
      <c r="V6" s="470">
        <f>'【本】3.国籍別（10年）_P30,31'!S5</f>
        <v>42005</v>
      </c>
      <c r="W6" s="470">
        <f>'【本】3.国籍別（10年）_P30,31'!T5</f>
        <v>42370</v>
      </c>
      <c r="X6" s="470">
        <f>'【本】3.国籍別（10年）_P30,31'!U5</f>
        <v>42736</v>
      </c>
      <c r="Y6" s="470">
        <f>'【本】3.国籍別（10年）_P30,31'!V5</f>
        <v>43101</v>
      </c>
      <c r="Z6" s="470" t="str">
        <f>'【本】3.国籍別（10年）_P30,31'!W5</f>
        <v>H31・R1</v>
      </c>
      <c r="AA6" s="933">
        <f>'【本】3.国籍別（10年）_P30,31'!X5</f>
        <v>43831</v>
      </c>
      <c r="AB6" s="470">
        <f>'【本】3.国籍別（10年）_P30,31'!Y5</f>
        <v>44197</v>
      </c>
      <c r="AC6" s="471" t="str">
        <f>'【本】3.国籍別（10年）_P30,31'!Z5</f>
        <v>R4</v>
      </c>
      <c r="AD6"/>
      <c r="AE6"/>
      <c r="AF6"/>
      <c r="AG6"/>
      <c r="AH6"/>
      <c r="AI6"/>
      <c r="AJ6"/>
      <c r="AK6"/>
      <c r="AL6"/>
      <c r="AM6"/>
    </row>
    <row r="7" spans="1:39" ht="14.25" customHeight="1" x14ac:dyDescent="0.3">
      <c r="A7" s="1078"/>
      <c r="B7" s="110"/>
      <c r="C7" s="107"/>
      <c r="D7" s="107"/>
      <c r="E7" s="107"/>
      <c r="F7" s="107"/>
      <c r="G7" s="107"/>
      <c r="H7" s="107"/>
      <c r="I7" s="107"/>
      <c r="O7" s="10"/>
      <c r="S7" s="5" t="s">
        <v>244</v>
      </c>
      <c r="T7" s="460">
        <f>'【本】3.国籍別（10年）_P30,31'!Q6</f>
        <v>221570</v>
      </c>
      <c r="U7" s="461">
        <f>'【本】3.国籍別（10年）_P30,31'!R6</f>
        <v>191430</v>
      </c>
      <c r="V7" s="461">
        <f>'【本】3.国籍別（10年）_P30,31'!S6</f>
        <v>257460</v>
      </c>
      <c r="W7" s="461">
        <f>'【本】3.国籍別（10年）_P30,31'!T6</f>
        <v>146320</v>
      </c>
      <c r="X7" s="461">
        <f>'【本】3.国籍別（10年）_P30,31'!U6</f>
        <v>221930</v>
      </c>
      <c r="Y7" s="461">
        <f>'【本】3.国籍別（10年）_P30,31'!V6</f>
        <v>330120</v>
      </c>
      <c r="Z7" s="461">
        <f>'【本】3.国籍別（10年）_P30,31'!W6</f>
        <v>249360</v>
      </c>
      <c r="AA7" s="461">
        <f>'【本】3.国籍別（10年）_P30,31'!X6</f>
        <v>10940</v>
      </c>
      <c r="AB7" s="461">
        <f>'【本】3.国籍別（10年）_P30,31'!Y6</f>
        <v>390</v>
      </c>
      <c r="AC7" s="462">
        <f>'【本】3.国籍別（10年）_P30,31'!Z6</f>
        <v>23100</v>
      </c>
      <c r="AD7"/>
      <c r="AE7"/>
      <c r="AF7"/>
      <c r="AG7"/>
      <c r="AH7"/>
      <c r="AI7"/>
      <c r="AJ7"/>
      <c r="AK7"/>
      <c r="AL7"/>
      <c r="AM7"/>
    </row>
    <row r="8" spans="1:39" ht="14.25" customHeight="1" x14ac:dyDescent="0.3">
      <c r="A8" s="1078"/>
      <c r="B8" s="110"/>
      <c r="C8" s="107"/>
      <c r="D8" s="107"/>
      <c r="E8" s="107"/>
      <c r="F8" s="107"/>
      <c r="G8" s="107"/>
      <c r="H8" s="107"/>
      <c r="I8" s="107"/>
      <c r="O8" s="10"/>
      <c r="S8" s="47" t="s">
        <v>245</v>
      </c>
      <c r="T8" s="466">
        <f>'【本】3.国籍別（10年）_P30,31'!Q7</f>
        <v>25210</v>
      </c>
      <c r="U8" s="467">
        <f>'【本】3.国籍別（10年）_P30,31'!R7</f>
        <v>34890</v>
      </c>
      <c r="V8" s="467">
        <f>'【本】3.国籍別（10年）_P30,31'!S7</f>
        <v>106180</v>
      </c>
      <c r="W8" s="467">
        <f>'【本】3.国籍別（10年）_P30,31'!T7</f>
        <v>80270</v>
      </c>
      <c r="X8" s="467">
        <f>'【本】3.国籍別（10年）_P30,31'!U7</f>
        <v>86710</v>
      </c>
      <c r="Y8" s="467">
        <f>'【本】3.国籍別（10年）_P30,31'!V7</f>
        <v>110020</v>
      </c>
      <c r="Z8" s="467">
        <f>'【本】3.国籍別（10年）_P30,31'!W7</f>
        <v>133170</v>
      </c>
      <c r="AA8" s="467">
        <f>'【本】3.国籍別（10年）_P30,31'!X7</f>
        <v>19730</v>
      </c>
      <c r="AB8" s="467">
        <f>'【本】3.国籍別（10年）_P30,31'!Y7</f>
        <v>1100</v>
      </c>
      <c r="AC8" s="468">
        <f>'【本】3.国籍別（10年）_P30,31'!Z7</f>
        <v>3100</v>
      </c>
      <c r="AD8"/>
      <c r="AE8"/>
      <c r="AF8"/>
      <c r="AG8"/>
      <c r="AH8"/>
      <c r="AI8"/>
      <c r="AJ8"/>
      <c r="AK8"/>
      <c r="AL8"/>
      <c r="AM8"/>
    </row>
    <row r="9" spans="1:39" ht="14.25" customHeight="1" x14ac:dyDescent="0.3">
      <c r="A9" s="1078"/>
      <c r="B9" s="110"/>
      <c r="C9" s="107"/>
      <c r="D9" s="107"/>
      <c r="E9" s="107"/>
      <c r="F9" s="107"/>
      <c r="G9" s="107"/>
      <c r="H9" s="107"/>
      <c r="I9" s="107"/>
      <c r="O9" s="10"/>
      <c r="S9" s="47" t="s">
        <v>246</v>
      </c>
      <c r="T9" s="466">
        <f>'【本】3.国籍別（10年）_P30,31'!Q8</f>
        <v>29470</v>
      </c>
      <c r="U9" s="467">
        <f>'【本】3.国籍別（10年）_P30,31'!R8</f>
        <v>46320</v>
      </c>
      <c r="V9" s="467">
        <f>'【本】3.国籍別（10年）_P30,31'!S8</f>
        <v>82120</v>
      </c>
      <c r="W9" s="467">
        <f>'【本】3.国籍別（10年）_P30,31'!T8</f>
        <v>61330</v>
      </c>
      <c r="X9" s="467">
        <f>'【本】3.国籍別（10年）_P30,31'!U8</f>
        <v>86230</v>
      </c>
      <c r="Y9" s="467">
        <f>'【本】3.国籍別（10年）_P30,31'!V8</f>
        <v>121710</v>
      </c>
      <c r="Z9" s="467">
        <f>'【本】3.国籍別（10年）_P30,31'!W8</f>
        <v>100370</v>
      </c>
      <c r="AA9" s="467">
        <f>'【本】3.国籍別（10年）_P30,31'!X8</f>
        <v>17430</v>
      </c>
      <c r="AB9" s="467">
        <f>'【本】3.国籍別（10年）_P30,31'!Y8</f>
        <v>70</v>
      </c>
      <c r="AC9" s="468">
        <f>'【本】3.国籍別（10年）_P30,31'!Z8</f>
        <v>7220</v>
      </c>
      <c r="AD9"/>
      <c r="AE9"/>
    </row>
    <row r="10" spans="1:39" ht="14.25" customHeight="1" x14ac:dyDescent="0.3">
      <c r="A10" s="1078"/>
      <c r="B10" s="110"/>
      <c r="C10" s="107"/>
      <c r="D10" s="107"/>
      <c r="E10" s="107"/>
      <c r="F10" s="107"/>
      <c r="G10" s="107"/>
      <c r="H10" s="107"/>
      <c r="I10" s="107"/>
      <c r="O10" s="10"/>
      <c r="S10" s="47" t="s">
        <v>247</v>
      </c>
      <c r="T10" s="466">
        <f>'【本】3.国籍別（10年）_P30,31'!Q9</f>
        <v>79280</v>
      </c>
      <c r="U10" s="467">
        <f>'【本】3.国籍別（10年）_P30,31'!R9</f>
        <v>95520</v>
      </c>
      <c r="V10" s="467">
        <f>'【本】3.国籍別（10年）_P30,31'!S9</f>
        <v>149320</v>
      </c>
      <c r="W10" s="467">
        <f>'【本】3.国籍別（10年）_P30,31'!T9</f>
        <v>122840</v>
      </c>
      <c r="X10" s="467">
        <f>'【本】3.国籍別（10年）_P30,31'!U9</f>
        <v>214920</v>
      </c>
      <c r="Y10" s="467">
        <f>'【本】3.国籍別（10年）_P30,31'!V9</f>
        <v>219020</v>
      </c>
      <c r="Z10" s="467">
        <f>'【本】3.国籍別（10年）_P30,31'!W9</f>
        <v>210230</v>
      </c>
      <c r="AA10" s="467">
        <f>'【本】3.国籍別（10年）_P30,31'!X9</f>
        <v>24130</v>
      </c>
      <c r="AB10" s="467">
        <f>'【本】3.国籍別（10年）_P30,31'!Y9</f>
        <v>130</v>
      </c>
      <c r="AC10" s="468">
        <f>'【本】3.国籍別（10年）_P30,31'!Z9</f>
        <v>10330</v>
      </c>
      <c r="AD10"/>
      <c r="AE10"/>
    </row>
    <row r="11" spans="1:39" ht="14.25" customHeight="1" x14ac:dyDescent="0.3">
      <c r="A11" s="1078"/>
      <c r="B11" s="110"/>
      <c r="C11" s="107"/>
      <c r="D11" s="107"/>
      <c r="E11" s="107"/>
      <c r="F11" s="107"/>
      <c r="G11" s="107"/>
      <c r="H11" s="107"/>
      <c r="I11" s="107"/>
      <c r="O11" s="10"/>
      <c r="S11" s="47" t="s">
        <v>631</v>
      </c>
      <c r="T11" s="466">
        <f>'【本】3.国籍別（10年）_P30,31'!Q10</f>
        <v>18750</v>
      </c>
      <c r="U11" s="467">
        <f>'【本】3.国籍別（10年）_P30,31'!R10</f>
        <v>24220</v>
      </c>
      <c r="V11" s="467">
        <f>'【本】3.国籍別（10年）_P30,31'!S10</f>
        <v>29440</v>
      </c>
      <c r="W11" s="467">
        <f>'【本】3.国籍別（10年）_P30,31'!T10</f>
        <v>26590</v>
      </c>
      <c r="X11" s="467">
        <f>'【本】3.国籍別（10年）_P30,31'!U10</f>
        <v>36890</v>
      </c>
      <c r="Y11" s="467">
        <f>'【本】3.国籍別（10年）_P30,31'!V10</f>
        <v>38040</v>
      </c>
      <c r="Z11" s="467">
        <f>'【本】3.国籍別（10年）_P30,31'!W10</f>
        <v>65550</v>
      </c>
      <c r="AA11" s="467">
        <f>'【本】3.国籍別（10年）_P30,31'!X10</f>
        <v>10200</v>
      </c>
      <c r="AB11" s="467">
        <f>'【本】3.国籍別（10年）_P30,31'!Y10</f>
        <v>1920</v>
      </c>
      <c r="AC11" s="468">
        <f>'【本】3.国籍別（10年）_P30,31'!Z10</f>
        <v>9500</v>
      </c>
      <c r="AD11"/>
      <c r="AE11"/>
    </row>
    <row r="12" spans="1:39" ht="14.25" customHeight="1" x14ac:dyDescent="0.3">
      <c r="A12" s="1078"/>
      <c r="B12" s="110"/>
      <c r="C12" s="107"/>
      <c r="D12" s="107"/>
      <c r="E12" s="107"/>
      <c r="F12" s="107"/>
      <c r="G12" s="107"/>
      <c r="H12" s="107"/>
      <c r="I12" s="107"/>
      <c r="O12" s="10"/>
      <c r="S12" s="47" t="s">
        <v>632</v>
      </c>
      <c r="T12" s="466">
        <f>'【本】3.国籍別（10年）_P30,31'!Q11</f>
        <v>21860</v>
      </c>
      <c r="U12" s="467">
        <f>'【本】3.国籍別（10年）_P30,31'!R11</f>
        <v>31610</v>
      </c>
      <c r="V12" s="467">
        <f>'【本】3.国籍別（10年）_P30,31'!S11</f>
        <v>40840</v>
      </c>
      <c r="W12" s="467">
        <f>'【本】3.国籍別（10年）_P30,31'!T11</f>
        <v>32440</v>
      </c>
      <c r="X12" s="467">
        <f>'【本】3.国籍別（10年）_P30,31'!U11</f>
        <v>36190</v>
      </c>
      <c r="Y12" s="467">
        <f>'【本】3.国籍別（10年）_P30,31'!V11</f>
        <v>41550</v>
      </c>
      <c r="Z12" s="467">
        <f>'【本】3.国籍別（10年）_P30,31'!W11</f>
        <v>55480</v>
      </c>
      <c r="AA12" s="467">
        <f>'【本】3.国籍別（10年）_P30,31'!X11</f>
        <v>12220</v>
      </c>
      <c r="AB12" s="467">
        <f>'【本】3.国籍別（10年）_P30,31'!Y11</f>
        <v>7310</v>
      </c>
      <c r="AC12" s="468">
        <f>'【本】3.国籍別（10年）_P30,31'!Z11</f>
        <v>15630</v>
      </c>
      <c r="AD12"/>
      <c r="AE12"/>
    </row>
    <row r="13" spans="1:39" ht="14.25" customHeight="1" x14ac:dyDescent="0.3">
      <c r="A13" s="1078"/>
      <c r="B13" s="110"/>
      <c r="C13" s="107"/>
      <c r="D13" s="107"/>
      <c r="E13" s="107"/>
      <c r="F13" s="107"/>
      <c r="G13" s="107"/>
      <c r="H13" s="107"/>
      <c r="I13" s="107"/>
      <c r="O13" s="10"/>
      <c r="S13" s="47" t="s">
        <v>243</v>
      </c>
      <c r="T13" s="463">
        <f>'【本】3.国籍別（10年）_P30,31'!Q12</f>
        <v>15950</v>
      </c>
      <c r="U13" s="464">
        <f>'【本】3.国籍別（10年）_P30,31'!R12</f>
        <v>43630</v>
      </c>
      <c r="V13" s="464">
        <f>'【本】3.国籍別（10年）_P30,31'!S12</f>
        <v>31960</v>
      </c>
      <c r="W13" s="464">
        <f>'【本】3.国籍別（10年）_P30,31'!T12</f>
        <v>34560</v>
      </c>
      <c r="X13" s="464">
        <f>'【本】3.国籍別（10年）_P30,31'!U12</f>
        <v>45850</v>
      </c>
      <c r="Y13" s="464">
        <f>'【本】3.国籍別（10年）_P30,31'!V12</f>
        <v>38410</v>
      </c>
      <c r="Z13" s="464">
        <f>'【本】3.国籍別（10年）_P30,31'!W12</f>
        <v>48550</v>
      </c>
      <c r="AA13" s="464">
        <f>'【本】3.国籍別（10年）_P30,31'!X12</f>
        <v>8730</v>
      </c>
      <c r="AB13" s="464">
        <f>'【本】3.国籍別（10年）_P30,31'!Y12</f>
        <v>5860</v>
      </c>
      <c r="AC13" s="465">
        <f>'【本】3.国籍別（10年）_P30,31'!Z12</f>
        <v>13000</v>
      </c>
      <c r="AD13"/>
      <c r="AE13"/>
    </row>
    <row r="14" spans="1:39" ht="14.25" customHeight="1" x14ac:dyDescent="0.3">
      <c r="A14" s="1078"/>
      <c r="B14" s="110"/>
      <c r="C14" s="107"/>
      <c r="D14" s="107"/>
      <c r="E14" s="107"/>
      <c r="F14" s="107"/>
      <c r="G14" s="107"/>
      <c r="H14" s="107"/>
      <c r="I14" s="107"/>
      <c r="O14" s="10"/>
      <c r="S14" s="25" t="s">
        <v>404</v>
      </c>
      <c r="T14" s="576">
        <f>SUM(T7:T13)</f>
        <v>412090</v>
      </c>
      <c r="U14" s="577">
        <f t="shared" ref="U14:AC14" si="0">SUM(U7:U13)</f>
        <v>467620</v>
      </c>
      <c r="V14" s="577">
        <f t="shared" si="0"/>
        <v>697320</v>
      </c>
      <c r="W14" s="577">
        <f t="shared" si="0"/>
        <v>504350</v>
      </c>
      <c r="X14" s="577">
        <f t="shared" si="0"/>
        <v>728720</v>
      </c>
      <c r="Y14" s="577">
        <f t="shared" si="0"/>
        <v>898870</v>
      </c>
      <c r="Z14" s="577">
        <f t="shared" si="0"/>
        <v>862710</v>
      </c>
      <c r="AA14" s="577">
        <f t="shared" si="0"/>
        <v>103380</v>
      </c>
      <c r="AB14" s="577">
        <f t="shared" si="0"/>
        <v>16780</v>
      </c>
      <c r="AC14" s="578">
        <f t="shared" si="0"/>
        <v>81880</v>
      </c>
      <c r="AD14"/>
      <c r="AE14"/>
    </row>
    <row r="15" spans="1:39" ht="14.25" customHeight="1" x14ac:dyDescent="0.3">
      <c r="A15" s="1078"/>
      <c r="B15" s="110"/>
      <c r="C15" s="107"/>
      <c r="D15" s="107"/>
      <c r="E15" s="107"/>
      <c r="F15" s="107"/>
      <c r="G15" s="107"/>
      <c r="H15" s="107"/>
      <c r="I15" s="107"/>
      <c r="O15" s="10"/>
      <c r="S15" s="38"/>
      <c r="T15" s="40"/>
      <c r="U15" s="40"/>
      <c r="V15" s="40"/>
      <c r="W15" s="40"/>
      <c r="X15" s="40"/>
      <c r="Y15" s="40"/>
      <c r="Z15" s="40"/>
      <c r="AA15" s="40"/>
      <c r="AB15" s="40"/>
      <c r="AC15" s="40"/>
      <c r="AD15" s="40"/>
      <c r="AE15" s="40"/>
    </row>
    <row r="16" spans="1:39" ht="14.25" customHeight="1" x14ac:dyDescent="0.3">
      <c r="A16" s="1078"/>
      <c r="B16" s="110"/>
      <c r="C16" s="107"/>
      <c r="D16" s="107"/>
      <c r="E16" s="107"/>
      <c r="F16" s="107"/>
      <c r="G16" s="107"/>
      <c r="H16" s="107"/>
      <c r="I16" s="107"/>
      <c r="O16" s="10"/>
      <c r="S16" s="38"/>
      <c r="T16" s="40"/>
      <c r="U16" s="40"/>
      <c r="V16" s="40"/>
      <c r="W16" s="40"/>
      <c r="X16" s="40"/>
      <c r="Y16" s="40"/>
      <c r="Z16" s="40"/>
      <c r="AA16" s="40"/>
      <c r="AB16" s="40"/>
      <c r="AC16" s="40"/>
      <c r="AD16" s="40"/>
      <c r="AE16" s="40"/>
    </row>
    <row r="17" spans="1:15" ht="14.25" customHeight="1" x14ac:dyDescent="0.3">
      <c r="A17" s="1078"/>
      <c r="B17" s="110"/>
      <c r="C17" s="107"/>
      <c r="D17" s="107"/>
      <c r="E17" s="107"/>
      <c r="F17" s="107"/>
      <c r="G17" s="107"/>
      <c r="H17" s="107"/>
      <c r="I17" s="107"/>
      <c r="O17" s="10"/>
    </row>
    <row r="18" spans="1:15" ht="14.25" customHeight="1" x14ac:dyDescent="0.3">
      <c r="A18" s="1078"/>
      <c r="B18" s="110"/>
      <c r="C18" s="107"/>
      <c r="D18" s="107"/>
      <c r="E18" s="107"/>
      <c r="F18" s="107"/>
      <c r="G18" s="107"/>
      <c r="H18" s="107"/>
      <c r="I18" s="107"/>
      <c r="O18" s="10"/>
    </row>
    <row r="19" spans="1:15" ht="14.25" customHeight="1" x14ac:dyDescent="0.3">
      <c r="A19" s="1078"/>
      <c r="B19" s="110"/>
      <c r="C19" s="107"/>
      <c r="D19" s="107"/>
      <c r="E19" s="107"/>
      <c r="F19" s="107"/>
      <c r="G19" s="107"/>
      <c r="H19" s="107"/>
      <c r="I19" s="107"/>
      <c r="O19" s="10"/>
    </row>
    <row r="20" spans="1:15" ht="14.25" customHeight="1" x14ac:dyDescent="0.3">
      <c r="A20" s="1078"/>
      <c r="B20" s="110"/>
      <c r="C20" s="107"/>
      <c r="D20" s="107"/>
      <c r="E20" s="107"/>
      <c r="F20" s="107"/>
      <c r="G20" s="107"/>
      <c r="H20" s="107"/>
      <c r="I20" s="107"/>
      <c r="O20" s="10"/>
    </row>
    <row r="21" spans="1:15" ht="14.25" customHeight="1" x14ac:dyDescent="0.3">
      <c r="A21" s="1078"/>
      <c r="B21" s="110"/>
      <c r="C21" s="107"/>
      <c r="D21" s="107"/>
      <c r="E21" s="107"/>
      <c r="F21" s="107"/>
      <c r="G21" s="107"/>
      <c r="H21" s="107"/>
      <c r="I21" s="107"/>
      <c r="O21" s="10"/>
    </row>
    <row r="22" spans="1:15" ht="14.25" customHeight="1" x14ac:dyDescent="0.3">
      <c r="A22" s="1078"/>
      <c r="B22" s="110"/>
      <c r="C22" s="107"/>
      <c r="D22" s="107"/>
      <c r="E22" s="107"/>
      <c r="F22" s="107"/>
      <c r="G22" s="107"/>
      <c r="H22" s="107"/>
      <c r="I22" s="107"/>
      <c r="O22" s="10"/>
    </row>
    <row r="23" spans="1:15" ht="14.25" customHeight="1" x14ac:dyDescent="0.3">
      <c r="A23" s="1078"/>
      <c r="B23" s="110"/>
      <c r="C23" s="107"/>
      <c r="D23" s="107"/>
      <c r="E23" s="107"/>
      <c r="F23" s="107"/>
      <c r="G23" s="107"/>
      <c r="H23" s="107"/>
      <c r="I23" s="107"/>
      <c r="O23" s="10"/>
    </row>
    <row r="24" spans="1:15" ht="14.25" customHeight="1" x14ac:dyDescent="0.3">
      <c r="A24" s="1078"/>
      <c r="B24" s="110"/>
      <c r="C24" s="107"/>
      <c r="D24" s="107"/>
      <c r="E24" s="107"/>
      <c r="F24" s="107"/>
      <c r="G24" s="107"/>
      <c r="H24" s="107"/>
      <c r="I24" s="107"/>
      <c r="O24" s="10"/>
    </row>
    <row r="25" spans="1:15" ht="14.25" customHeight="1" x14ac:dyDescent="0.3">
      <c r="A25" s="1078"/>
      <c r="B25" s="110"/>
      <c r="C25" s="107"/>
      <c r="D25" s="107"/>
      <c r="E25" s="107"/>
      <c r="F25" s="107"/>
      <c r="G25" s="107"/>
      <c r="H25" s="107"/>
      <c r="I25" s="107"/>
      <c r="O25" s="10"/>
    </row>
    <row r="26" spans="1:15" ht="14.25" customHeight="1" x14ac:dyDescent="0.3">
      <c r="A26" s="1078"/>
      <c r="B26" s="110"/>
      <c r="C26" s="107"/>
      <c r="D26" s="107"/>
      <c r="E26" s="107"/>
      <c r="F26" s="107"/>
      <c r="G26" s="107"/>
      <c r="H26" s="107"/>
      <c r="I26" s="107"/>
      <c r="O26" s="10"/>
    </row>
    <row r="27" spans="1:15" ht="14.25" customHeight="1" x14ac:dyDescent="0.3">
      <c r="A27" s="1078"/>
      <c r="B27" s="110"/>
      <c r="C27" s="107"/>
      <c r="D27" s="107"/>
      <c r="E27" s="107"/>
      <c r="F27" s="107"/>
      <c r="G27" s="107"/>
      <c r="H27" s="107"/>
      <c r="I27" s="107"/>
      <c r="O27" s="10"/>
    </row>
    <row r="28" spans="1:15" ht="14.25" customHeight="1" x14ac:dyDescent="0.3">
      <c r="A28" s="1078"/>
      <c r="B28" s="110"/>
      <c r="C28" s="107"/>
      <c r="D28" s="107"/>
      <c r="E28" s="107"/>
      <c r="F28" s="107"/>
      <c r="G28" s="107"/>
      <c r="H28" s="107"/>
      <c r="I28" s="107"/>
      <c r="O28" s="10"/>
    </row>
    <row r="29" spans="1:15" ht="14.25" customHeight="1" x14ac:dyDescent="0.3">
      <c r="A29" s="1078"/>
      <c r="B29" s="110"/>
      <c r="C29" s="107"/>
      <c r="D29" s="107"/>
      <c r="E29" s="107"/>
      <c r="F29" s="107"/>
      <c r="G29" s="107"/>
      <c r="H29" s="107"/>
      <c r="I29" s="107"/>
      <c r="O29" s="10"/>
    </row>
    <row r="30" spans="1:15" ht="14.25" customHeight="1" x14ac:dyDescent="0.3">
      <c r="A30" s="1078"/>
      <c r="B30" s="110"/>
      <c r="C30" s="107"/>
      <c r="D30" s="107"/>
      <c r="E30" s="107"/>
      <c r="F30" s="107"/>
      <c r="G30" s="107"/>
      <c r="H30" s="107"/>
      <c r="I30" s="107"/>
      <c r="O30" s="10"/>
    </row>
    <row r="31" spans="1:15" ht="14.25" customHeight="1" x14ac:dyDescent="0.3">
      <c r="A31" s="1078"/>
      <c r="B31" s="110"/>
      <c r="C31" s="107"/>
      <c r="D31" s="107"/>
      <c r="E31" s="107"/>
      <c r="F31" s="107"/>
      <c r="G31" s="107"/>
      <c r="H31" s="107"/>
      <c r="I31" s="107"/>
      <c r="O31" s="10"/>
    </row>
    <row r="32" spans="1:15" ht="14.25" customHeight="1" x14ac:dyDescent="0.3">
      <c r="A32" s="1078"/>
      <c r="B32" s="110"/>
      <c r="C32" s="107"/>
      <c r="D32" s="107"/>
      <c r="E32" s="107"/>
      <c r="F32" s="107"/>
      <c r="G32" s="107"/>
      <c r="H32" s="107"/>
      <c r="I32" s="107"/>
      <c r="O32" s="10"/>
    </row>
    <row r="33" spans="1:15" ht="14.25" customHeight="1" x14ac:dyDescent="0.3">
      <c r="A33" s="1078"/>
      <c r="B33" s="110"/>
      <c r="C33" s="107"/>
      <c r="D33" s="107"/>
      <c r="E33" s="107"/>
      <c r="F33" s="107"/>
      <c r="G33" s="107"/>
      <c r="H33" s="107"/>
      <c r="I33" s="107"/>
      <c r="O33" s="10"/>
    </row>
    <row r="34" spans="1:15" ht="14.25" customHeight="1" x14ac:dyDescent="0.3">
      <c r="A34" s="1078"/>
      <c r="B34" s="110"/>
      <c r="C34" s="107"/>
      <c r="D34" s="107"/>
      <c r="E34" s="107"/>
      <c r="F34" s="107"/>
      <c r="G34" s="107"/>
      <c r="H34" s="107"/>
      <c r="I34" s="107"/>
      <c r="O34" s="10"/>
    </row>
    <row r="35" spans="1:15" ht="14.25" customHeight="1" x14ac:dyDescent="0.3">
      <c r="A35" s="1078"/>
      <c r="B35" s="110"/>
      <c r="C35" s="107"/>
      <c r="D35" s="107"/>
      <c r="E35" s="107"/>
      <c r="F35" s="107"/>
      <c r="G35" s="107"/>
      <c r="H35" s="107"/>
      <c r="I35" s="107"/>
      <c r="O35" s="10"/>
    </row>
    <row r="36" spans="1:15" ht="14.25" customHeight="1" x14ac:dyDescent="0.3">
      <c r="A36" s="1078"/>
      <c r="B36" s="110"/>
      <c r="C36" s="107"/>
      <c r="D36" s="107"/>
      <c r="E36" s="107"/>
      <c r="F36" s="107"/>
      <c r="G36" s="107"/>
      <c r="H36" s="107"/>
      <c r="I36" s="107"/>
      <c r="O36" s="10"/>
    </row>
    <row r="37" spans="1:15" ht="14.25" customHeight="1" x14ac:dyDescent="0.3">
      <c r="A37" s="1078"/>
      <c r="B37" s="110"/>
      <c r="C37" s="107"/>
      <c r="D37" s="107"/>
      <c r="E37" s="107"/>
      <c r="F37" s="107"/>
      <c r="G37" s="107"/>
      <c r="H37" s="107"/>
      <c r="I37" s="107"/>
      <c r="O37" s="10"/>
    </row>
    <row r="38" spans="1:15" ht="14.25" customHeight="1" x14ac:dyDescent="0.3">
      <c r="A38" s="1078"/>
      <c r="B38" s="110"/>
      <c r="C38" s="107"/>
      <c r="D38" s="107"/>
      <c r="E38" s="107"/>
      <c r="F38" s="107"/>
      <c r="G38" s="107"/>
      <c r="H38" s="107"/>
      <c r="I38" s="107"/>
      <c r="O38" s="10"/>
    </row>
    <row r="39" spans="1:15" ht="14.25" customHeight="1" x14ac:dyDescent="0.3">
      <c r="A39" s="1078"/>
      <c r="B39" s="110"/>
      <c r="C39" s="107"/>
      <c r="D39" s="107"/>
      <c r="E39" s="107"/>
      <c r="F39" s="107"/>
      <c r="G39" s="107"/>
      <c r="H39" s="107"/>
      <c r="I39" s="107"/>
      <c r="O39" s="10"/>
    </row>
    <row r="40" spans="1:15" ht="14.25" customHeight="1" x14ac:dyDescent="0.3">
      <c r="A40" s="1078"/>
      <c r="B40" s="110"/>
      <c r="C40" s="107"/>
      <c r="D40" s="107"/>
      <c r="E40" s="107"/>
      <c r="F40" s="107"/>
      <c r="G40" s="107"/>
      <c r="H40" s="107"/>
      <c r="I40" s="107"/>
      <c r="O40" s="10"/>
    </row>
    <row r="41" spans="1:15" ht="14.25" customHeight="1" x14ac:dyDescent="0.3">
      <c r="A41" s="1078"/>
      <c r="B41" s="110"/>
      <c r="C41" s="107"/>
      <c r="D41" s="107"/>
      <c r="E41" s="107"/>
      <c r="F41" s="107"/>
      <c r="G41" s="107"/>
      <c r="H41" s="107"/>
      <c r="I41" s="107"/>
      <c r="O41" s="10"/>
    </row>
    <row r="42" spans="1:15" ht="14.25" customHeight="1" x14ac:dyDescent="0.3">
      <c r="A42" s="1078"/>
      <c r="B42" s="110"/>
      <c r="C42" s="107"/>
      <c r="D42" s="107"/>
      <c r="E42" s="107"/>
      <c r="F42" s="107"/>
      <c r="G42" s="107"/>
      <c r="H42" s="107"/>
      <c r="I42" s="107"/>
      <c r="O42" s="10"/>
    </row>
    <row r="43" spans="1:15" ht="14.25" customHeight="1" x14ac:dyDescent="0.3">
      <c r="A43" s="1078"/>
      <c r="B43" s="110"/>
      <c r="C43" s="107"/>
      <c r="D43" s="107"/>
      <c r="E43" s="107"/>
      <c r="F43" s="107"/>
      <c r="G43" s="107"/>
      <c r="H43" s="107"/>
      <c r="I43" s="107"/>
      <c r="O43" s="10"/>
    </row>
    <row r="44" spans="1:15" ht="14.25" customHeight="1" x14ac:dyDescent="0.3">
      <c r="A44" s="1078"/>
      <c r="B44" s="110"/>
      <c r="C44" s="107"/>
      <c r="D44" s="107"/>
      <c r="E44" s="107"/>
      <c r="F44" s="107"/>
      <c r="G44" s="107"/>
      <c r="H44" s="107"/>
      <c r="I44" s="107"/>
      <c r="O44" s="10"/>
    </row>
    <row r="45" spans="1:15" ht="14.25" customHeight="1" x14ac:dyDescent="0.3">
      <c r="A45" s="1078"/>
      <c r="B45" s="110"/>
      <c r="C45" s="107"/>
      <c r="D45" s="107"/>
      <c r="E45" s="107"/>
      <c r="F45" s="107"/>
      <c r="G45" s="107"/>
      <c r="H45" s="107"/>
      <c r="I45" s="107"/>
      <c r="O45" s="10"/>
    </row>
    <row r="46" spans="1:15" ht="14.25" customHeight="1" x14ac:dyDescent="0.3">
      <c r="A46" s="1078"/>
      <c r="B46" s="110"/>
      <c r="C46" s="107"/>
      <c r="D46" s="107"/>
      <c r="E46" s="107"/>
      <c r="F46" s="107"/>
      <c r="G46" s="107"/>
      <c r="H46" s="107"/>
      <c r="I46" s="107"/>
      <c r="O46" s="10"/>
    </row>
    <row r="47" spans="1:15" ht="14.25" customHeight="1" x14ac:dyDescent="0.3">
      <c r="A47" s="1078"/>
      <c r="B47" s="110"/>
      <c r="C47" s="107"/>
      <c r="D47" s="107"/>
      <c r="E47" s="107"/>
      <c r="F47" s="107"/>
      <c r="G47" s="107"/>
      <c r="H47" s="107"/>
      <c r="I47" s="107"/>
      <c r="O47" s="10"/>
    </row>
    <row r="48" spans="1:15" ht="14.25" customHeight="1" x14ac:dyDescent="0.3">
      <c r="A48" s="1078"/>
      <c r="B48" s="110"/>
      <c r="C48" s="107"/>
      <c r="D48" s="107"/>
      <c r="E48" s="107"/>
      <c r="F48" s="107"/>
      <c r="G48" s="107"/>
      <c r="H48" s="107"/>
      <c r="I48" s="107"/>
      <c r="O48" s="10"/>
    </row>
    <row r="49" spans="1:15" ht="14.25" customHeight="1" x14ac:dyDescent="0.3">
      <c r="A49" s="1078"/>
      <c r="B49" s="110"/>
      <c r="C49" s="107"/>
      <c r="D49" s="107"/>
      <c r="E49" s="107"/>
      <c r="F49" s="107"/>
      <c r="G49" s="107"/>
      <c r="H49" s="107"/>
      <c r="I49" s="107"/>
      <c r="O49" s="10"/>
    </row>
    <row r="50" spans="1:15" ht="14.25" customHeight="1" x14ac:dyDescent="0.3">
      <c r="A50" s="1078"/>
      <c r="B50" s="110"/>
      <c r="C50" s="107"/>
      <c r="D50" s="107"/>
      <c r="E50" s="107"/>
      <c r="F50" s="107"/>
      <c r="G50" s="107"/>
      <c r="H50" s="107"/>
      <c r="I50" s="107"/>
      <c r="O50" s="10"/>
    </row>
    <row r="51" spans="1:15" ht="14.25" customHeight="1" x14ac:dyDescent="0.3">
      <c r="A51" s="1078"/>
      <c r="B51" s="111"/>
      <c r="C51" s="112"/>
      <c r="D51" s="112"/>
      <c r="E51" s="112"/>
      <c r="F51" s="112"/>
      <c r="G51" s="112"/>
      <c r="H51" s="112"/>
      <c r="I51" s="112"/>
      <c r="J51" s="12"/>
      <c r="K51" s="12"/>
      <c r="L51" s="12"/>
      <c r="M51" s="12"/>
      <c r="N51" s="12"/>
      <c r="O51" s="13"/>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71">
    <tabColor theme="7"/>
  </sheetPr>
  <dimension ref="A1:AL51"/>
  <sheetViews>
    <sheetView showGridLines="0" view="pageBreakPreview" zoomScale="70" zoomScaleNormal="55" zoomScaleSheetLayoutView="70" workbookViewId="0">
      <selection activeCell="V58" sqref="V58"/>
    </sheetView>
  </sheetViews>
  <sheetFormatPr defaultColWidth="9" defaultRowHeight="14" x14ac:dyDescent="0.3"/>
  <cols>
    <col min="1" max="9" width="4.58203125" style="2" customWidth="1"/>
    <col min="10" max="17" width="4.58203125" style="1" customWidth="1"/>
    <col min="18" max="18" width="9" style="1"/>
    <col min="19" max="19" width="13.33203125" style="1" bestFit="1" customWidth="1"/>
    <col min="20" max="16384" width="9" style="1"/>
  </cols>
  <sheetData>
    <row r="1" spans="1:38" ht="14.25" customHeight="1" x14ac:dyDescent="0.3">
      <c r="A1" s="1078"/>
      <c r="B1" s="108"/>
      <c r="C1" s="109"/>
      <c r="D1" s="109"/>
      <c r="E1" s="109"/>
      <c r="F1" s="109"/>
      <c r="G1" s="109"/>
      <c r="H1" s="109"/>
      <c r="I1" s="109"/>
      <c r="J1" s="7"/>
      <c r="K1" s="7"/>
      <c r="L1" s="7"/>
      <c r="M1" s="7"/>
      <c r="N1" s="7"/>
      <c r="O1" s="8"/>
    </row>
    <row r="2" spans="1:38" ht="14.25" customHeight="1" x14ac:dyDescent="0.3">
      <c r="A2" s="1078"/>
      <c r="B2" s="110"/>
      <c r="C2" s="107"/>
      <c r="D2" s="107"/>
      <c r="E2" s="107"/>
      <c r="F2" s="107"/>
      <c r="G2" s="107"/>
      <c r="H2" s="107"/>
      <c r="I2" s="107"/>
      <c r="O2" s="10"/>
      <c r="S2" s="1" t="s">
        <v>56</v>
      </c>
    </row>
    <row r="3" spans="1:38" ht="14.25" customHeight="1" x14ac:dyDescent="0.3">
      <c r="A3" s="1078"/>
      <c r="B3" s="110"/>
      <c r="C3" s="107"/>
      <c r="D3" s="107"/>
      <c r="E3" s="107"/>
      <c r="F3" s="107"/>
      <c r="G3" s="107"/>
      <c r="H3" s="107"/>
      <c r="I3" s="107"/>
      <c r="O3" s="10"/>
      <c r="S3" s="1" t="s">
        <v>700</v>
      </c>
    </row>
    <row r="4" spans="1:38" ht="14.25" customHeight="1" x14ac:dyDescent="0.3">
      <c r="A4" s="1078"/>
      <c r="B4" s="110"/>
      <c r="C4" s="107"/>
      <c r="D4" s="107"/>
      <c r="E4" s="107"/>
      <c r="F4" s="107"/>
      <c r="G4" s="107"/>
      <c r="H4" s="107"/>
      <c r="I4" s="107"/>
      <c r="O4" s="10"/>
    </row>
    <row r="5" spans="1:38" ht="14.25" customHeight="1" x14ac:dyDescent="0.3">
      <c r="A5" s="1078"/>
      <c r="B5" s="110"/>
      <c r="C5" s="107"/>
      <c r="D5" s="107"/>
      <c r="E5" s="107"/>
      <c r="F5" s="107"/>
      <c r="G5" s="107"/>
      <c r="H5" s="107"/>
      <c r="I5" s="107"/>
      <c r="O5" s="10"/>
      <c r="S5" s="1" t="s">
        <v>677</v>
      </c>
    </row>
    <row r="6" spans="1:38" ht="14.25" customHeight="1" x14ac:dyDescent="0.3">
      <c r="A6" s="1078"/>
      <c r="B6" s="110"/>
      <c r="C6" s="107"/>
      <c r="D6" s="107"/>
      <c r="E6" s="107"/>
      <c r="F6" s="107"/>
      <c r="G6" s="107"/>
      <c r="H6" s="107"/>
      <c r="I6" s="107"/>
      <c r="O6" s="10"/>
      <c r="S6" s="24" t="s">
        <v>60</v>
      </c>
      <c r="T6" s="469">
        <f>'【本】3.国籍別（10年）グラフ1 _P32'!T6</f>
        <v>41275</v>
      </c>
      <c r="U6" s="470">
        <f>'【本】3.国籍別（10年）グラフ1 _P32'!U6</f>
        <v>41640</v>
      </c>
      <c r="V6" s="470">
        <f>'【本】3.国籍別（10年）グラフ1 _P32'!V6</f>
        <v>42005</v>
      </c>
      <c r="W6" s="470">
        <f>'【本】3.国籍別（10年）グラフ1 _P32'!W6</f>
        <v>42370</v>
      </c>
      <c r="X6" s="470">
        <f>'【本】3.国籍別（10年）グラフ1 _P32'!X6</f>
        <v>42736</v>
      </c>
      <c r="Y6" s="470">
        <f>'【本】3.国籍別（10年）グラフ1 _P32'!Y6</f>
        <v>43101</v>
      </c>
      <c r="Z6" s="470" t="str">
        <f>'【本】3.国籍別（10年）グラフ1 _P32'!Z6</f>
        <v>H31・R1</v>
      </c>
      <c r="AA6" s="470">
        <f>'【本】3.国籍別（10年）グラフ1 _P32'!AA6</f>
        <v>43831</v>
      </c>
      <c r="AB6" s="470">
        <f>'【本】3.国籍別（10年）グラフ1 _P32'!AB6</f>
        <v>44197</v>
      </c>
      <c r="AC6" s="471" t="str">
        <f>'【本】3.国籍別（10年）グラフ1 _P32'!AC6</f>
        <v>R4</v>
      </c>
      <c r="AD6"/>
      <c r="AE6"/>
      <c r="AF6"/>
      <c r="AG6"/>
      <c r="AH6"/>
      <c r="AI6"/>
      <c r="AJ6"/>
      <c r="AK6"/>
      <c r="AL6"/>
    </row>
    <row r="7" spans="1:38" ht="14.25" customHeight="1" x14ac:dyDescent="0.3">
      <c r="A7" s="1078"/>
      <c r="B7" s="110"/>
      <c r="C7" s="107"/>
      <c r="D7" s="107"/>
      <c r="E7" s="107"/>
      <c r="F7" s="107"/>
      <c r="G7" s="107"/>
      <c r="H7" s="107"/>
      <c r="I7" s="107"/>
      <c r="O7" s="10"/>
      <c r="S7" s="5" t="s">
        <v>244</v>
      </c>
      <c r="T7" s="766">
        <f>'【本】3.国籍別（10年）グラフ1 _P32'!T7/'【本】3.国籍別（10年）グラフ1 _P32'!T$14</f>
        <v>0.53767380911936713</v>
      </c>
      <c r="U7" s="767">
        <f>'【本】3.国籍別（10年）グラフ1 _P32'!U7/'【本】3.国籍別（10年）グラフ1 _P32'!U$14</f>
        <v>0.40937085667849965</v>
      </c>
      <c r="V7" s="767">
        <f>'【本】3.国籍別（10年）グラフ1 _P32'!V7/'【本】3.国籍別（10年）グラフ1 _P32'!V$14</f>
        <v>0.36921356048872828</v>
      </c>
      <c r="W7" s="767">
        <f>'【本】3.国籍別（10年）グラフ1 _P32'!W7/'【本】3.国籍別（10年）グラフ1 _P32'!W$14</f>
        <v>0.29011599087934964</v>
      </c>
      <c r="X7" s="767">
        <f>'【本】3.国籍別（10年）グラフ1 _P32'!X7/'【本】3.国籍別（10年）グラフ1 _P32'!X$14</f>
        <v>0.30454770007684706</v>
      </c>
      <c r="Y7" s="767">
        <f>'【本】3.国籍別（10年）グラフ1 _P32'!Y7/'【本】3.国籍別（10年）グラフ1 _P32'!Y$14</f>
        <v>0.36726111673545675</v>
      </c>
      <c r="Z7" s="767">
        <f>'【本】3.国籍別（10年）グラフ1 _P32'!Z7/'【本】3.国籍別（10年）グラフ1 _P32'!Z$14</f>
        <v>0.28904266787217026</v>
      </c>
      <c r="AA7" s="767">
        <f>'【本】3.国籍別（10年）グラフ1 _P32'!AA7/'【本】3.国籍別（10年）グラフ1 _P32'!AA$14</f>
        <v>0.10582317662990907</v>
      </c>
      <c r="AB7" s="767">
        <f>'【本】3.国籍別（10年）グラフ1 _P32'!AB7/'【本】3.国籍別（10年）グラフ1 _P32'!AB$14</f>
        <v>2.3241954707985697E-2</v>
      </c>
      <c r="AC7" s="768">
        <f>'【本】3.国籍別（10年）グラフ1 _P32'!AC7/'【本】3.国籍別（10年）グラフ1 _P32'!AC$14</f>
        <v>0.28212017586712262</v>
      </c>
      <c r="AD7"/>
      <c r="AE7"/>
      <c r="AF7"/>
      <c r="AG7"/>
      <c r="AH7"/>
      <c r="AI7"/>
      <c r="AJ7"/>
      <c r="AK7"/>
      <c r="AL7"/>
    </row>
    <row r="8" spans="1:38" ht="14.25" customHeight="1" x14ac:dyDescent="0.3">
      <c r="A8" s="1078"/>
      <c r="B8" s="110"/>
      <c r="C8" s="107"/>
      <c r="D8" s="107"/>
      <c r="E8" s="107"/>
      <c r="F8" s="107"/>
      <c r="G8" s="107"/>
      <c r="H8" s="107"/>
      <c r="I8" s="107"/>
      <c r="O8" s="10"/>
      <c r="S8" s="47" t="s">
        <v>245</v>
      </c>
      <c r="T8" s="769">
        <f>'【本】3.国籍別（10年）グラフ1 _P32'!T8/'【本】3.国籍別（10年）グラフ1 _P32'!T$14</f>
        <v>6.117595670848601E-2</v>
      </c>
      <c r="U8" s="770">
        <f>'【本】3.国籍別（10年）グラフ1 _P32'!U8/'【本】3.国籍別（10年）グラフ1 _P32'!U$14</f>
        <v>7.4611864334288527E-2</v>
      </c>
      <c r="V8" s="770">
        <f>'【本】3.国籍別（10年）グラフ1 _P32'!V8/'【本】3.国籍別（10年）グラフ1 _P32'!V$14</f>
        <v>0.1522686858257328</v>
      </c>
      <c r="W8" s="770">
        <f>'【本】3.国籍別（10年）グラフ1 _P32'!W8/'【本】3.国籍別（10年）グラフ1 _P32'!W$14</f>
        <v>0.15915534846832557</v>
      </c>
      <c r="X8" s="770">
        <f>'【本】3.国籍別（10年）グラフ1 _P32'!X8/'【本】3.国籍別（10年）グラフ1 _P32'!X$14</f>
        <v>0.1189894609726644</v>
      </c>
      <c r="Y8" s="770">
        <f>'【本】3.国籍別（10年）グラフ1 _P32'!Y8/'【本】3.国籍別（10年）グラフ1 _P32'!Y$14</f>
        <v>0.12239812208661986</v>
      </c>
      <c r="Z8" s="770">
        <f>'【本】3.国籍別（10年）グラフ1 _P32'!Z8/'【本】3.国籍別（10年）グラフ1 _P32'!Z$14</f>
        <v>0.15436241610738255</v>
      </c>
      <c r="AA8" s="770">
        <f>'【本】3.国籍別（10年）グラフ1 _P32'!AA8/'【本】3.国籍別（10年）グラフ1 _P32'!AA$14</f>
        <v>0.19084929386728575</v>
      </c>
      <c r="AB8" s="770">
        <f>'【本】3.国籍別（10年）グラフ1 _P32'!AB8/'【本】3.国籍別（10年）グラフ1 _P32'!AB$14</f>
        <v>6.5554231227651971E-2</v>
      </c>
      <c r="AC8" s="771">
        <f>'【本】3.国籍別（10年）グラフ1 _P32'!AC8/'【本】3.国籍別（10年）グラフ1 _P32'!AC$14</f>
        <v>3.7860283341475329E-2</v>
      </c>
      <c r="AD8"/>
      <c r="AE8"/>
      <c r="AF8"/>
      <c r="AG8"/>
      <c r="AH8"/>
      <c r="AI8"/>
      <c r="AJ8"/>
      <c r="AK8"/>
      <c r="AL8"/>
    </row>
    <row r="9" spans="1:38" ht="14.25" customHeight="1" x14ac:dyDescent="0.3">
      <c r="A9" s="1078"/>
      <c r="B9" s="110"/>
      <c r="C9" s="107"/>
      <c r="D9" s="107"/>
      <c r="E9" s="107"/>
      <c r="F9" s="107"/>
      <c r="G9" s="107"/>
      <c r="H9" s="107"/>
      <c r="I9" s="107"/>
      <c r="O9" s="10"/>
      <c r="S9" s="47" t="s">
        <v>246</v>
      </c>
      <c r="T9" s="769">
        <f>'【本】3.国籍別（10年）グラフ1 _P32'!T9/'【本】3.国籍別（10年）グラフ1 _P32'!T$14</f>
        <v>7.1513504331578048E-2</v>
      </c>
      <c r="U9" s="770">
        <f>'【本】3.国籍別（10年）グラフ1 _P32'!U9/'【本】3.国籍別（10年）グラフ1 _P32'!U$14</f>
        <v>9.9054788075788033E-2</v>
      </c>
      <c r="V9" s="770">
        <f>'【本】3.国籍別（10年）グラフ1 _P32'!V9/'【本】3.国籍別（10年）グラフ1 _P32'!V$14</f>
        <v>0.11776515803361441</v>
      </c>
      <c r="W9" s="770">
        <f>'【本】3.国籍別（10年）グラフ1 _P32'!W9/'【本】3.国籍別（10年）グラフ1 _P32'!W$14</f>
        <v>0.12160206206007733</v>
      </c>
      <c r="X9" s="770">
        <f>'【本】3.国籍別（10年）グラフ1 _P32'!X9/'【本】3.国籍別（10年）グラフ1 _P32'!X$14</f>
        <v>0.11833077176418927</v>
      </c>
      <c r="Y9" s="770">
        <f>'【本】3.国籍別（10年）グラフ1 _P32'!Y9/'【本】3.国籍別（10年）グラフ1 _P32'!Y$14</f>
        <v>0.1354033397487957</v>
      </c>
      <c r="Z9" s="770">
        <f>'【本】3.国籍別（10年）グラフ1 _P32'!Z9/'【本】3.国籍別（10年）グラフ1 _P32'!Z$14</f>
        <v>0.11634268757751735</v>
      </c>
      <c r="AA9" s="770">
        <f>'【本】3.国籍別（10年）グラフ1 _P32'!AA9/'【本】3.国籍別（10年）グラフ1 _P32'!AA$14</f>
        <v>0.1686012768427162</v>
      </c>
      <c r="AB9" s="770">
        <f>'【本】3.国籍別（10年）グラフ1 _P32'!AB9/'【本】3.国籍別（10年）グラフ1 _P32'!AB$14</f>
        <v>4.1716328963051254E-3</v>
      </c>
      <c r="AC9" s="771">
        <f>'【本】3.国籍別（10年）グラフ1 _P32'!AC9/'【本】3.国籍別（10年）グラフ1 _P32'!AC$14</f>
        <v>8.8177821201758669E-2</v>
      </c>
      <c r="AD9"/>
    </row>
    <row r="10" spans="1:38" ht="14.25" customHeight="1" x14ac:dyDescent="0.3">
      <c r="A10" s="1078"/>
      <c r="B10" s="110"/>
      <c r="C10" s="107"/>
      <c r="D10" s="107"/>
      <c r="E10" s="107"/>
      <c r="F10" s="107"/>
      <c r="G10" s="107"/>
      <c r="H10" s="107"/>
      <c r="I10" s="107"/>
      <c r="O10" s="10"/>
      <c r="S10" s="47" t="s">
        <v>247</v>
      </c>
      <c r="T10" s="769">
        <f>'【本】3.国籍別（10年）グラフ1 _P32'!T10/'【本】3.国籍別（10年）グラフ1 _P32'!T$14</f>
        <v>0.1923851585818632</v>
      </c>
      <c r="U10" s="770">
        <f>'【本】3.国籍別（10年）グラフ1 _P32'!U10/'【本】3.国籍別（10年）グラフ1 _P32'!U$14</f>
        <v>0.20426842307856807</v>
      </c>
      <c r="V10" s="770">
        <f>'【本】3.国籍別（10年）グラフ1 _P32'!V10/'【本】3.国籍別（10年）グラフ1 _P32'!V$14</f>
        <v>0.21413411346297254</v>
      </c>
      <c r="W10" s="770">
        <f>'【本】3.国籍別（10年）グラフ1 _P32'!W10/'【本】3.国籍別（10年）グラフ1 _P32'!W$14</f>
        <v>0.24356101913353823</v>
      </c>
      <c r="X10" s="770">
        <f>'【本】3.国籍別（10年）グラフ1 _P32'!X10/'【本】3.国籍別（10年）グラフ1 _P32'!X$14</f>
        <v>0.29492809309474144</v>
      </c>
      <c r="Y10" s="770">
        <f>'【本】3.国籍別（10年）グラフ1 _P32'!Y10/'【本】3.国籍別（10年）グラフ1 _P32'!Y$14</f>
        <v>0.24366148608808838</v>
      </c>
      <c r="Z10" s="770">
        <f>'【本】3.国籍別（10年）グラフ1 _P32'!Z10/'【本】3.国籍別（10年）グラフ1 _P32'!Z$14</f>
        <v>0.24368559539126705</v>
      </c>
      <c r="AA10" s="770">
        <f>'【本】3.国籍別（10年）グラフ1 _P32'!AA10/'【本】3.国籍別（10年）グラフ1 _P32'!AA$14</f>
        <v>0.23341071774037531</v>
      </c>
      <c r="AB10" s="770">
        <f>'【本】3.国籍別（10年）グラフ1 _P32'!AB10/'【本】3.国籍別（10年）グラフ1 _P32'!AB$14</f>
        <v>7.7473182359952325E-3</v>
      </c>
      <c r="AC10" s="771">
        <f>'【本】3.国籍別（10年）グラフ1 _P32'!AC10/'【本】3.国籍別（10年）グラフ1 _P32'!AC$14</f>
        <v>0.12616023448949681</v>
      </c>
      <c r="AD10"/>
    </row>
    <row r="11" spans="1:38" ht="14.25" customHeight="1" x14ac:dyDescent="0.3">
      <c r="A11" s="1078"/>
      <c r="B11" s="110"/>
      <c r="C11" s="107"/>
      <c r="D11" s="107"/>
      <c r="E11" s="107"/>
      <c r="F11" s="107"/>
      <c r="G11" s="107"/>
      <c r="H11" s="107"/>
      <c r="I11" s="107"/>
      <c r="O11" s="10"/>
      <c r="S11" s="47" t="s">
        <v>414</v>
      </c>
      <c r="T11" s="769">
        <f>'【本】3.国籍別（10年）グラフ1 _P32'!T11/'【本】3.国籍別（10年）グラフ1 _P32'!T$14</f>
        <v>4.5499769467834697E-2</v>
      </c>
      <c r="U11" s="770">
        <f>'【本】3.国籍別（10年）グラフ1 _P32'!U11/'【本】3.国籍別（10年）グラフ1 _P32'!U$14</f>
        <v>5.1794191865189687E-2</v>
      </c>
      <c r="V11" s="770">
        <f>'【本】3.国籍別（10年）グラフ1 _P32'!V11/'【本】3.国籍別（10年）グラフ1 _P32'!V$14</f>
        <v>4.2218780473814034E-2</v>
      </c>
      <c r="W11" s="770">
        <f>'【本】3.国籍別（10年）グラフ1 _P32'!W11/'【本】3.国籍別（10年）グラフ1 _P32'!W$14</f>
        <v>5.2721324477049671E-2</v>
      </c>
      <c r="X11" s="770">
        <f>'【本】3.国籍別（10年）グラフ1 _P32'!X11/'【本】3.国籍別（10年）グラフ1 _P32'!X$14</f>
        <v>5.0623010209682733E-2</v>
      </c>
      <c r="Y11" s="770">
        <f>'【本】3.国籍別（10年）グラフ1 _P32'!Y11/'【本】3.国籍別（10年）グラフ1 _P32'!Y$14</f>
        <v>4.2319801528585894E-2</v>
      </c>
      <c r="Z11" s="770">
        <f>'【本】3.国籍別（10年）グラフ1 _P32'!Z11/'【本】3.国籍別（10年）グラフ1 _P32'!Z$14</f>
        <v>7.5981500156483639E-2</v>
      </c>
      <c r="AA11" s="770">
        <f>'【本】3.国籍別（10年）グラフ1 _P32'!AA11/'【本】3.国籍別（10年）グラフ1 _P32'!AA$14</f>
        <v>9.8665118978525826E-2</v>
      </c>
      <c r="AB11" s="770">
        <f>'【本】3.国籍別（10年）グラフ1 _P32'!AB11/'【本】3.国籍別（10年）グラフ1 _P32'!AB$14</f>
        <v>0.11442193087008343</v>
      </c>
      <c r="AC11" s="771">
        <f>'【本】3.国籍別（10年）グラフ1 _P32'!AC11/'【本】3.国籍別（10年）グラフ1 _P32'!AC$14</f>
        <v>0.11602344894968246</v>
      </c>
      <c r="AD11"/>
    </row>
    <row r="12" spans="1:38" ht="14.25" customHeight="1" x14ac:dyDescent="0.3">
      <c r="A12" s="1078"/>
      <c r="B12" s="110"/>
      <c r="C12" s="107"/>
      <c r="D12" s="107"/>
      <c r="E12" s="107"/>
      <c r="F12" s="107"/>
      <c r="G12" s="107"/>
      <c r="H12" s="107"/>
      <c r="I12" s="107"/>
      <c r="O12" s="10"/>
      <c r="S12" s="47" t="s">
        <v>416</v>
      </c>
      <c r="T12" s="769">
        <f>'【本】3.国籍別（10年）グラフ1 _P32'!T12/'【本】3.国籍別（10年）グラフ1 _P32'!T$14</f>
        <v>5.3046664563566208E-2</v>
      </c>
      <c r="U12" s="770">
        <f>'【本】3.国籍別（10年）グラフ1 _P32'!U12/'【本】3.国籍別（10年）グラフ1 _P32'!U$14</f>
        <v>6.7597622000769853E-2</v>
      </c>
      <c r="V12" s="770">
        <f>'【本】3.国籍別（10年）グラフ1 _P32'!V12/'【本】3.国籍別（10年）グラフ1 _P32'!V$14</f>
        <v>5.8567085412723E-2</v>
      </c>
      <c r="W12" s="770">
        <f>'【本】3.国籍別（10年）グラフ1 _P32'!W12/'【本】3.国籍別（10年）グラフ1 _P32'!W$14</f>
        <v>6.4320412412015471E-2</v>
      </c>
      <c r="X12" s="770">
        <f>'【本】3.国籍別（10年）グラフ1 _P32'!X12/'【本】3.国籍別（10年）グラフ1 _P32'!X$14</f>
        <v>4.9662421780656496E-2</v>
      </c>
      <c r="Y12" s="770">
        <f>'【本】3.国籍別（10年）グラフ1 _P32'!Y12/'【本】3.国籍別（10年）グラフ1 _P32'!Y$14</f>
        <v>4.6224704351018504E-2</v>
      </c>
      <c r="Z12" s="770">
        <f>'【本】3.国籍別（10年）グラフ1 _P32'!Z12/'【本】3.国籍別（10年）グラフ1 _P32'!Z$14</f>
        <v>6.4308979842589056E-2</v>
      </c>
      <c r="AA12" s="770">
        <f>'【本】3.国籍別（10年）グラフ1 _P32'!AA12/'【本】3.国籍別（10年）グラフ1 _P32'!AA$14</f>
        <v>0.11820468175662605</v>
      </c>
      <c r="AB12" s="770">
        <f>'【本】3.国籍別（10年）グラフ1 _P32'!AB12/'【本】3.国籍別（10年）グラフ1 _P32'!AB$14</f>
        <v>0.43563766388557806</v>
      </c>
      <c r="AC12" s="771">
        <f>'【本】3.国籍別（10年）グラフ1 _P32'!AC12/'【本】3.国籍別（10年）グラフ1 _P32'!AC$14</f>
        <v>0.19088910600879336</v>
      </c>
      <c r="AD12"/>
    </row>
    <row r="13" spans="1:38" ht="14.25" customHeight="1" x14ac:dyDescent="0.3">
      <c r="A13" s="1078"/>
      <c r="B13" s="110"/>
      <c r="C13" s="107"/>
      <c r="D13" s="107"/>
      <c r="E13" s="107"/>
      <c r="F13" s="107"/>
      <c r="G13" s="107"/>
      <c r="H13" s="107"/>
      <c r="I13" s="107"/>
      <c r="O13" s="10"/>
      <c r="S13" s="47" t="s">
        <v>243</v>
      </c>
      <c r="T13" s="772">
        <f>'【本】3.国籍別（10年）グラフ1 _P32'!T13/'【本】3.国籍別（10年）グラフ1 _P32'!T$14</f>
        <v>3.8705137227304717E-2</v>
      </c>
      <c r="U13" s="773">
        <f>'【本】3.国籍別（10年）グラフ1 _P32'!U13/'【本】3.国籍別（10年）グラフ1 _P32'!U$14</f>
        <v>9.3302253966896204E-2</v>
      </c>
      <c r="V13" s="773">
        <f>'【本】3.国籍別（10年）グラフ1 _P32'!V13/'【本】3.国籍別（10年）グラフ1 _P32'!V$14</f>
        <v>4.5832616302414961E-2</v>
      </c>
      <c r="W13" s="773">
        <f>'【本】3.国籍別（10年）グラフ1 _P32'!W13/'【本】3.国籍別（10年）グラフ1 _P32'!W$14</f>
        <v>6.8523842569644097E-2</v>
      </c>
      <c r="X13" s="773">
        <f>'【本】3.国籍別（10年）グラフ1 _P32'!X13/'【本】3.国籍別（10年）グラフ1 _P32'!X$14</f>
        <v>6.2918542101218569E-2</v>
      </c>
      <c r="Y13" s="773">
        <f>'【本】3.国籍別（10年）グラフ1 _P32'!Y13/'【本】3.国籍別（10年）グラフ1 _P32'!Y$14</f>
        <v>4.2731429461434912E-2</v>
      </c>
      <c r="Z13" s="773">
        <f>'【本】3.国籍別（10年）グラフ1 _P32'!Z13/'【本】3.国籍別（10年）グラフ1 _P32'!Z$14</f>
        <v>5.6276153052590094E-2</v>
      </c>
      <c r="AA13" s="773">
        <f>'【本】3.国籍別（10年）グラフ1 _P32'!AA13/'【本】3.国籍別（10年）グラフ1 _P32'!AA$14</f>
        <v>8.4445734184561805E-2</v>
      </c>
      <c r="AB13" s="773">
        <f>'【本】3.国籍別（10年）グラフ1 _P32'!AB13/'【本】3.国籍別（10年）グラフ1 _P32'!AB$14</f>
        <v>0.34922526817640048</v>
      </c>
      <c r="AC13" s="774">
        <f>'【本】3.国籍別（10年）グラフ1 _P32'!AC13/'【本】3.国籍別（10年）グラフ1 _P32'!AC$14</f>
        <v>0.15876893014167073</v>
      </c>
      <c r="AD13"/>
    </row>
    <row r="14" spans="1:38" ht="14.25" customHeight="1" x14ac:dyDescent="0.3">
      <c r="A14" s="1078"/>
      <c r="B14" s="110"/>
      <c r="C14" s="107"/>
      <c r="D14" s="107"/>
      <c r="E14" s="107"/>
      <c r="F14" s="107"/>
      <c r="G14" s="107"/>
      <c r="H14" s="107"/>
      <c r="I14" s="107"/>
      <c r="O14" s="10"/>
      <c r="S14" s="25" t="s">
        <v>404</v>
      </c>
      <c r="T14" s="579">
        <v>1</v>
      </c>
      <c r="U14" s="580">
        <v>1</v>
      </c>
      <c r="V14" s="580">
        <v>1</v>
      </c>
      <c r="W14" s="580">
        <v>1</v>
      </c>
      <c r="X14" s="580">
        <v>1</v>
      </c>
      <c r="Y14" s="580">
        <v>1</v>
      </c>
      <c r="Z14" s="580">
        <v>1</v>
      </c>
      <c r="AA14" s="580">
        <v>1</v>
      </c>
      <c r="AB14" s="580">
        <v>1</v>
      </c>
      <c r="AC14" s="581">
        <v>1</v>
      </c>
      <c r="AD14"/>
    </row>
    <row r="15" spans="1:38" ht="14.25" customHeight="1" x14ac:dyDescent="0.3">
      <c r="A15" s="1078"/>
      <c r="B15" s="110"/>
      <c r="C15" s="107"/>
      <c r="D15" s="107"/>
      <c r="E15" s="107"/>
      <c r="F15" s="107"/>
      <c r="G15" s="107"/>
      <c r="H15" s="107"/>
      <c r="I15" s="107"/>
      <c r="O15" s="10"/>
      <c r="S15" s="38" t="s">
        <v>346</v>
      </c>
      <c r="T15" s="215">
        <f>SUM(T7:T13)</f>
        <v>1</v>
      </c>
      <c r="U15" s="215">
        <f t="shared" ref="U15:AC15" si="0">SUM(U7:U13)</f>
        <v>1</v>
      </c>
      <c r="V15" s="215">
        <f t="shared" si="0"/>
        <v>1</v>
      </c>
      <c r="W15" s="215">
        <f t="shared" si="0"/>
        <v>1</v>
      </c>
      <c r="X15" s="215">
        <f t="shared" si="0"/>
        <v>1</v>
      </c>
      <c r="Y15" s="215">
        <f t="shared" si="0"/>
        <v>1</v>
      </c>
      <c r="Z15" s="215">
        <f t="shared" si="0"/>
        <v>1</v>
      </c>
      <c r="AA15" s="215">
        <f t="shared" si="0"/>
        <v>1</v>
      </c>
      <c r="AB15" s="215">
        <f t="shared" si="0"/>
        <v>1</v>
      </c>
      <c r="AC15" s="215">
        <f t="shared" si="0"/>
        <v>1</v>
      </c>
      <c r="AD15" s="40"/>
    </row>
    <row r="16" spans="1:38" ht="14.25" customHeight="1" x14ac:dyDescent="0.3">
      <c r="A16" s="1078"/>
      <c r="B16" s="110"/>
      <c r="C16" s="107"/>
      <c r="D16" s="107"/>
      <c r="E16" s="107"/>
      <c r="F16" s="107"/>
      <c r="G16" s="107"/>
      <c r="H16" s="107"/>
      <c r="I16" s="107"/>
      <c r="O16" s="10"/>
      <c r="S16" s="38"/>
      <c r="T16" s="40"/>
      <c r="U16" s="40"/>
      <c r="V16" s="40"/>
      <c r="W16" s="40"/>
      <c r="X16" s="40"/>
      <c r="Y16" s="40"/>
      <c r="Z16" s="40"/>
      <c r="AA16" s="40"/>
      <c r="AB16" s="40"/>
      <c r="AD16" s="40"/>
    </row>
    <row r="17" spans="1:15" ht="14.25" customHeight="1" x14ac:dyDescent="0.3">
      <c r="A17" s="1078"/>
      <c r="B17" s="110"/>
      <c r="C17" s="107"/>
      <c r="D17" s="107"/>
      <c r="E17" s="107"/>
      <c r="F17" s="107"/>
      <c r="G17" s="107"/>
      <c r="H17" s="107"/>
      <c r="I17" s="107"/>
      <c r="O17" s="10"/>
    </row>
    <row r="18" spans="1:15" ht="14.25" customHeight="1" x14ac:dyDescent="0.3">
      <c r="A18" s="1078"/>
      <c r="B18" s="110"/>
      <c r="C18" s="107"/>
      <c r="D18" s="107"/>
      <c r="E18" s="107"/>
      <c r="F18" s="107"/>
      <c r="G18" s="107"/>
      <c r="H18" s="107"/>
      <c r="I18" s="107"/>
      <c r="O18" s="10"/>
    </row>
    <row r="19" spans="1:15" ht="14.25" customHeight="1" x14ac:dyDescent="0.3">
      <c r="A19" s="1078"/>
      <c r="B19" s="110"/>
      <c r="C19" s="107"/>
      <c r="D19" s="107"/>
      <c r="E19" s="107"/>
      <c r="F19" s="107"/>
      <c r="G19" s="107"/>
      <c r="H19" s="107"/>
      <c r="I19" s="107"/>
      <c r="O19" s="10"/>
    </row>
    <row r="20" spans="1:15" ht="14.25" customHeight="1" x14ac:dyDescent="0.3">
      <c r="A20" s="1078"/>
      <c r="B20" s="110"/>
      <c r="C20" s="107"/>
      <c r="D20" s="107"/>
      <c r="E20" s="107"/>
      <c r="F20" s="107"/>
      <c r="G20" s="107"/>
      <c r="H20" s="107"/>
      <c r="I20" s="107"/>
      <c r="O20" s="10"/>
    </row>
    <row r="21" spans="1:15" ht="14.25" customHeight="1" x14ac:dyDescent="0.3">
      <c r="A21" s="1078"/>
      <c r="B21" s="110"/>
      <c r="C21" s="107"/>
      <c r="D21" s="107"/>
      <c r="E21" s="107"/>
      <c r="F21" s="107"/>
      <c r="G21" s="107"/>
      <c r="H21" s="107"/>
      <c r="I21" s="107"/>
      <c r="O21" s="10"/>
    </row>
    <row r="22" spans="1:15" ht="14.25" customHeight="1" x14ac:dyDescent="0.3">
      <c r="A22" s="1078"/>
      <c r="B22" s="110"/>
      <c r="C22" s="107"/>
      <c r="D22" s="107"/>
      <c r="E22" s="107"/>
      <c r="F22" s="107"/>
      <c r="G22" s="107"/>
      <c r="H22" s="107"/>
      <c r="I22" s="107"/>
      <c r="O22" s="10"/>
    </row>
    <row r="23" spans="1:15" ht="14.25" customHeight="1" x14ac:dyDescent="0.3">
      <c r="A23" s="1078"/>
      <c r="B23" s="110"/>
      <c r="C23" s="107"/>
      <c r="D23" s="107"/>
      <c r="E23" s="107"/>
      <c r="F23" s="107"/>
      <c r="G23" s="107"/>
      <c r="H23" s="107"/>
      <c r="I23" s="107"/>
      <c r="O23" s="10"/>
    </row>
    <row r="24" spans="1:15" ht="14.25" customHeight="1" x14ac:dyDescent="0.3">
      <c r="A24" s="1078"/>
      <c r="B24" s="110"/>
      <c r="C24" s="107"/>
      <c r="D24" s="107"/>
      <c r="E24" s="107"/>
      <c r="F24" s="107"/>
      <c r="G24" s="107"/>
      <c r="H24" s="107"/>
      <c r="I24" s="107"/>
      <c r="O24" s="10"/>
    </row>
    <row r="25" spans="1:15" ht="14.25" customHeight="1" x14ac:dyDescent="0.3">
      <c r="A25" s="1078"/>
      <c r="B25" s="110"/>
      <c r="C25" s="107"/>
      <c r="D25" s="107"/>
      <c r="E25" s="107"/>
      <c r="F25" s="107"/>
      <c r="G25" s="107"/>
      <c r="H25" s="107"/>
      <c r="I25" s="107"/>
      <c r="O25" s="10"/>
    </row>
    <row r="26" spans="1:15" ht="14.25" customHeight="1" x14ac:dyDescent="0.3">
      <c r="A26" s="1078"/>
      <c r="B26" s="110"/>
      <c r="C26" s="107"/>
      <c r="D26" s="107"/>
      <c r="E26" s="107"/>
      <c r="F26" s="107"/>
      <c r="G26" s="107"/>
      <c r="H26" s="107"/>
      <c r="I26" s="107"/>
      <c r="O26" s="10"/>
    </row>
    <row r="27" spans="1:15" ht="14.25" customHeight="1" x14ac:dyDescent="0.3">
      <c r="A27" s="1078"/>
      <c r="B27" s="110"/>
      <c r="C27" s="107"/>
      <c r="D27" s="107"/>
      <c r="E27" s="107"/>
      <c r="F27" s="107"/>
      <c r="G27" s="107"/>
      <c r="H27" s="107"/>
      <c r="I27" s="107"/>
      <c r="O27" s="10"/>
    </row>
    <row r="28" spans="1:15" ht="14.25" customHeight="1" x14ac:dyDescent="0.3">
      <c r="A28" s="1078"/>
      <c r="B28" s="110"/>
      <c r="C28" s="107"/>
      <c r="D28" s="107"/>
      <c r="E28" s="107"/>
      <c r="F28" s="107"/>
      <c r="G28" s="107"/>
      <c r="H28" s="107"/>
      <c r="I28" s="107"/>
      <c r="O28" s="10"/>
    </row>
    <row r="29" spans="1:15" ht="14.25" customHeight="1" x14ac:dyDescent="0.3">
      <c r="A29" s="1078"/>
      <c r="B29" s="110"/>
      <c r="C29" s="107"/>
      <c r="D29" s="107"/>
      <c r="E29" s="107"/>
      <c r="F29" s="107"/>
      <c r="G29" s="107"/>
      <c r="H29" s="107"/>
      <c r="I29" s="107"/>
      <c r="O29" s="10"/>
    </row>
    <row r="30" spans="1:15" ht="14.25" customHeight="1" x14ac:dyDescent="0.3">
      <c r="A30" s="1078"/>
      <c r="B30" s="110"/>
      <c r="C30" s="107"/>
      <c r="D30" s="107"/>
      <c r="E30" s="107"/>
      <c r="F30" s="107"/>
      <c r="G30" s="107"/>
      <c r="H30" s="107"/>
      <c r="I30" s="107"/>
      <c r="O30" s="10"/>
    </row>
    <row r="31" spans="1:15" ht="14.25" customHeight="1" x14ac:dyDescent="0.3">
      <c r="A31" s="1078"/>
      <c r="B31" s="110"/>
      <c r="C31" s="107"/>
      <c r="D31" s="107"/>
      <c r="E31" s="107"/>
      <c r="F31" s="107"/>
      <c r="G31" s="107"/>
      <c r="H31" s="107"/>
      <c r="I31" s="107"/>
      <c r="O31" s="10"/>
    </row>
    <row r="32" spans="1:15" ht="14.25" customHeight="1" x14ac:dyDescent="0.3">
      <c r="A32" s="1078"/>
      <c r="B32" s="110"/>
      <c r="C32" s="107"/>
      <c r="D32" s="107"/>
      <c r="E32" s="107"/>
      <c r="F32" s="107"/>
      <c r="G32" s="107"/>
      <c r="H32" s="107"/>
      <c r="I32" s="107"/>
      <c r="O32" s="10"/>
    </row>
    <row r="33" spans="1:15" ht="14.25" customHeight="1" x14ac:dyDescent="0.3">
      <c r="A33" s="1078"/>
      <c r="B33" s="110"/>
      <c r="C33" s="107"/>
      <c r="D33" s="107"/>
      <c r="E33" s="107"/>
      <c r="F33" s="107"/>
      <c r="G33" s="107"/>
      <c r="H33" s="107"/>
      <c r="I33" s="107"/>
      <c r="O33" s="10"/>
    </row>
    <row r="34" spans="1:15" ht="14.25" customHeight="1" x14ac:dyDescent="0.3">
      <c r="A34" s="1078"/>
      <c r="B34" s="110"/>
      <c r="C34" s="107"/>
      <c r="D34" s="107"/>
      <c r="E34" s="107"/>
      <c r="F34" s="107"/>
      <c r="G34" s="107"/>
      <c r="H34" s="107"/>
      <c r="I34" s="107"/>
      <c r="O34" s="10"/>
    </row>
    <row r="35" spans="1:15" ht="14.25" customHeight="1" x14ac:dyDescent="0.3">
      <c r="A35" s="1078"/>
      <c r="B35" s="110"/>
      <c r="C35" s="107"/>
      <c r="D35" s="107"/>
      <c r="E35" s="107"/>
      <c r="F35" s="107"/>
      <c r="G35" s="107"/>
      <c r="H35" s="107"/>
      <c r="I35" s="107"/>
      <c r="O35" s="10"/>
    </row>
    <row r="36" spans="1:15" ht="14.25" customHeight="1" x14ac:dyDescent="0.3">
      <c r="A36" s="1078"/>
      <c r="B36" s="110"/>
      <c r="C36" s="107"/>
      <c r="D36" s="107"/>
      <c r="E36" s="107"/>
      <c r="F36" s="107"/>
      <c r="G36" s="107"/>
      <c r="H36" s="107"/>
      <c r="I36" s="107"/>
      <c r="O36" s="10"/>
    </row>
    <row r="37" spans="1:15" ht="14.25" customHeight="1" x14ac:dyDescent="0.3">
      <c r="A37" s="1078"/>
      <c r="B37" s="110"/>
      <c r="C37" s="107"/>
      <c r="D37" s="107"/>
      <c r="E37" s="107"/>
      <c r="F37" s="107"/>
      <c r="G37" s="107"/>
      <c r="H37" s="107"/>
      <c r="I37" s="107"/>
      <c r="O37" s="10"/>
    </row>
    <row r="38" spans="1:15" ht="14.25" customHeight="1" x14ac:dyDescent="0.3">
      <c r="A38" s="1078"/>
      <c r="B38" s="110"/>
      <c r="C38" s="107"/>
      <c r="D38" s="107"/>
      <c r="E38" s="107"/>
      <c r="F38" s="107"/>
      <c r="G38" s="107"/>
      <c r="H38" s="107"/>
      <c r="I38" s="107"/>
      <c r="O38" s="10"/>
    </row>
    <row r="39" spans="1:15" ht="14.25" customHeight="1" x14ac:dyDescent="0.3">
      <c r="A39" s="1078"/>
      <c r="B39" s="110"/>
      <c r="C39" s="107"/>
      <c r="D39" s="107"/>
      <c r="E39" s="107"/>
      <c r="F39" s="107"/>
      <c r="G39" s="107"/>
      <c r="H39" s="107"/>
      <c r="I39" s="107"/>
      <c r="O39" s="10"/>
    </row>
    <row r="40" spans="1:15" ht="14.25" customHeight="1" x14ac:dyDescent="0.3">
      <c r="A40" s="1078"/>
      <c r="B40" s="110"/>
      <c r="C40" s="107"/>
      <c r="D40" s="107"/>
      <c r="E40" s="107"/>
      <c r="F40" s="107"/>
      <c r="G40" s="107"/>
      <c r="H40" s="107"/>
      <c r="I40" s="107"/>
      <c r="O40" s="10"/>
    </row>
    <row r="41" spans="1:15" ht="14.25" customHeight="1" x14ac:dyDescent="0.3">
      <c r="A41" s="1078"/>
      <c r="B41" s="110"/>
      <c r="C41" s="107"/>
      <c r="D41" s="107"/>
      <c r="E41" s="107"/>
      <c r="F41" s="107"/>
      <c r="G41" s="107"/>
      <c r="H41" s="107"/>
      <c r="I41" s="107"/>
      <c r="O41" s="10"/>
    </row>
    <row r="42" spans="1:15" ht="14.25" customHeight="1" x14ac:dyDescent="0.3">
      <c r="A42" s="1078"/>
      <c r="B42" s="110"/>
      <c r="C42" s="107"/>
      <c r="D42" s="107"/>
      <c r="E42" s="107"/>
      <c r="F42" s="107"/>
      <c r="G42" s="107"/>
      <c r="H42" s="107"/>
      <c r="I42" s="107"/>
      <c r="O42" s="10"/>
    </row>
    <row r="43" spans="1:15" ht="14.25" customHeight="1" x14ac:dyDescent="0.3">
      <c r="A43" s="1078"/>
      <c r="B43" s="110"/>
      <c r="C43" s="107"/>
      <c r="D43" s="107"/>
      <c r="E43" s="107"/>
      <c r="F43" s="107"/>
      <c r="G43" s="107"/>
      <c r="H43" s="107"/>
      <c r="I43" s="107"/>
      <c r="O43" s="10"/>
    </row>
    <row r="44" spans="1:15" ht="14.25" customHeight="1" x14ac:dyDescent="0.3">
      <c r="A44" s="1078"/>
      <c r="B44" s="110"/>
      <c r="C44" s="107"/>
      <c r="D44" s="107"/>
      <c r="E44" s="107"/>
      <c r="F44" s="107"/>
      <c r="G44" s="107"/>
      <c r="H44" s="107"/>
      <c r="I44" s="107"/>
      <c r="O44" s="10"/>
    </row>
    <row r="45" spans="1:15" ht="14.25" customHeight="1" x14ac:dyDescent="0.3">
      <c r="A45" s="1078"/>
      <c r="B45" s="110"/>
      <c r="C45" s="107"/>
      <c r="D45" s="107"/>
      <c r="E45" s="107"/>
      <c r="F45" s="107"/>
      <c r="G45" s="107"/>
      <c r="H45" s="107"/>
      <c r="I45" s="107"/>
      <c r="O45" s="10"/>
    </row>
    <row r="46" spans="1:15" ht="14.25" customHeight="1" x14ac:dyDescent="0.3">
      <c r="A46" s="1078"/>
      <c r="B46" s="110"/>
      <c r="C46" s="107"/>
      <c r="D46" s="107"/>
      <c r="E46" s="107"/>
      <c r="F46" s="107"/>
      <c r="G46" s="107"/>
      <c r="H46" s="107"/>
      <c r="I46" s="107"/>
      <c r="O46" s="10"/>
    </row>
    <row r="47" spans="1:15" ht="14.25" customHeight="1" x14ac:dyDescent="0.3">
      <c r="A47" s="1078"/>
      <c r="B47" s="110"/>
      <c r="C47" s="107"/>
      <c r="D47" s="107"/>
      <c r="E47" s="107"/>
      <c r="F47" s="107"/>
      <c r="G47" s="107"/>
      <c r="H47" s="107"/>
      <c r="I47" s="107"/>
      <c r="O47" s="10"/>
    </row>
    <row r="48" spans="1:15" ht="14.25" customHeight="1" x14ac:dyDescent="0.3">
      <c r="A48" s="1078"/>
      <c r="B48" s="110"/>
      <c r="C48" s="107"/>
      <c r="D48" s="107"/>
      <c r="E48" s="107"/>
      <c r="F48" s="107"/>
      <c r="G48" s="107"/>
      <c r="H48" s="107"/>
      <c r="I48" s="107"/>
      <c r="O48" s="10"/>
    </row>
    <row r="49" spans="1:15" ht="14.25" customHeight="1" x14ac:dyDescent="0.3">
      <c r="A49" s="1078"/>
      <c r="B49" s="110"/>
      <c r="C49" s="107"/>
      <c r="D49" s="107"/>
      <c r="E49" s="107"/>
      <c r="F49" s="107"/>
      <c r="G49" s="107"/>
      <c r="H49" s="107"/>
      <c r="I49" s="107"/>
      <c r="O49" s="10"/>
    </row>
    <row r="50" spans="1:15" ht="14.25" customHeight="1" x14ac:dyDescent="0.3">
      <c r="A50" s="1078"/>
      <c r="B50" s="110"/>
      <c r="C50" s="107"/>
      <c r="D50" s="107"/>
      <c r="E50" s="107"/>
      <c r="F50" s="107"/>
      <c r="G50" s="107"/>
      <c r="H50" s="107"/>
      <c r="I50" s="107"/>
      <c r="O50" s="10"/>
    </row>
    <row r="51" spans="1:15" ht="14.25" customHeight="1" x14ac:dyDescent="0.3">
      <c r="A51" s="1078"/>
      <c r="B51" s="111"/>
      <c r="C51" s="112"/>
      <c r="D51" s="112"/>
      <c r="E51" s="112"/>
      <c r="F51" s="112"/>
      <c r="G51" s="112"/>
      <c r="H51" s="112"/>
      <c r="I51" s="112"/>
      <c r="J51" s="12"/>
      <c r="K51" s="12"/>
      <c r="L51" s="12"/>
      <c r="M51" s="12"/>
      <c r="N51" s="12"/>
      <c r="O51" s="13"/>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11">
    <tabColor theme="7"/>
  </sheetPr>
  <dimension ref="A1:AK46"/>
  <sheetViews>
    <sheetView showGridLines="0" view="pageBreakPreview" zoomScale="70" zoomScaleNormal="55" zoomScaleSheetLayoutView="70" workbookViewId="0">
      <selection activeCell="AD45" sqref="AD45"/>
    </sheetView>
  </sheetViews>
  <sheetFormatPr defaultColWidth="9" defaultRowHeight="14" x14ac:dyDescent="0.3"/>
  <cols>
    <col min="1" max="1" width="4.58203125" style="280" customWidth="1"/>
    <col min="2" max="2" width="10.58203125" style="280" customWidth="1"/>
    <col min="3" max="13" width="9" style="280"/>
    <col min="14" max="14" width="9" style="280" customWidth="1"/>
    <col min="15" max="15" width="8.83203125" style="280" customWidth="1"/>
    <col min="16" max="16" width="11.75" style="280" customWidth="1"/>
    <col min="17" max="17" width="9" style="280" customWidth="1"/>
    <col min="18" max="18" width="3.08203125" style="280" customWidth="1"/>
    <col min="19" max="19" width="8.58203125" style="279" customWidth="1"/>
    <col min="20" max="20" width="9" style="280"/>
    <col min="21" max="21" width="9.08203125" style="280" bestFit="1" customWidth="1"/>
    <col min="22" max="22" width="13.08203125" style="280" customWidth="1"/>
    <col min="23" max="23" width="16.83203125" style="280" customWidth="1"/>
    <col min="24" max="24" width="11.58203125" style="280" customWidth="1"/>
    <col min="25" max="25" width="10.5" style="280" bestFit="1" customWidth="1"/>
    <col min="26" max="35" width="9" style="280"/>
    <col min="36" max="36" width="12.5" style="280" customWidth="1"/>
    <col min="37" max="16384" width="9" style="280"/>
  </cols>
  <sheetData>
    <row r="1" spans="1:37" ht="14.25" customHeight="1" x14ac:dyDescent="0.3">
      <c r="A1" s="4" t="s">
        <v>431</v>
      </c>
      <c r="K1" s="418" t="s">
        <v>834</v>
      </c>
      <c r="S1" s="280"/>
    </row>
    <row r="2" spans="1:37" ht="14.25" customHeight="1" x14ac:dyDescent="0.3">
      <c r="A2" s="2"/>
      <c r="K2" s="3" t="s">
        <v>835</v>
      </c>
      <c r="S2" s="280"/>
      <c r="W2" s="280" t="s">
        <v>131</v>
      </c>
    </row>
    <row r="3" spans="1:37" ht="14.25" customHeight="1" x14ac:dyDescent="0.3">
      <c r="A3" s="2" t="s">
        <v>432</v>
      </c>
      <c r="S3" s="280"/>
      <c r="W3" s="280" t="s">
        <v>433</v>
      </c>
    </row>
    <row r="4" spans="1:37" ht="14.25" customHeight="1" thickBot="1" x14ac:dyDescent="0.35">
      <c r="A4" s="279"/>
      <c r="P4" s="281"/>
      <c r="Q4" s="281" t="s">
        <v>294</v>
      </c>
    </row>
    <row r="5" spans="1:37" ht="14.25" customHeight="1" x14ac:dyDescent="0.3">
      <c r="A5" s="279"/>
      <c r="B5" s="282" t="s">
        <v>285</v>
      </c>
      <c r="C5" s="283" t="s">
        <v>315</v>
      </c>
      <c r="D5" s="284" t="s">
        <v>296</v>
      </c>
      <c r="E5" s="285" t="s">
        <v>297</v>
      </c>
      <c r="F5" s="285" t="s">
        <v>298</v>
      </c>
      <c r="G5" s="285" t="s">
        <v>299</v>
      </c>
      <c r="H5" s="285" t="s">
        <v>300</v>
      </c>
      <c r="I5" s="501" t="s">
        <v>301</v>
      </c>
      <c r="J5" s="502" t="s">
        <v>302</v>
      </c>
      <c r="K5" s="285" t="s">
        <v>303</v>
      </c>
      <c r="L5" s="285" t="s">
        <v>304</v>
      </c>
      <c r="M5" s="285" t="s">
        <v>305</v>
      </c>
      <c r="N5" s="285" t="s">
        <v>306</v>
      </c>
      <c r="O5" s="286" t="s">
        <v>307</v>
      </c>
      <c r="P5" s="287" t="s">
        <v>308</v>
      </c>
      <c r="Q5" s="288" t="s">
        <v>434</v>
      </c>
      <c r="W5" s="280" t="s">
        <v>435</v>
      </c>
    </row>
    <row r="6" spans="1:37" ht="16.75" customHeight="1" x14ac:dyDescent="0.3">
      <c r="A6" s="279"/>
      <c r="B6" s="1110" t="s">
        <v>40</v>
      </c>
      <c r="C6" s="423" t="s">
        <v>641</v>
      </c>
      <c r="D6" s="289">
        <f t="shared" ref="D6:O6" si="0">INDEX(Y$7:Y$18,MATCH($S6,$X$7:$X$18,0))</f>
        <v>314438</v>
      </c>
      <c r="E6" s="290">
        <f t="shared" si="0"/>
        <v>265302</v>
      </c>
      <c r="F6" s="290">
        <f t="shared" si="0"/>
        <v>468131</v>
      </c>
      <c r="G6" s="290">
        <f t="shared" si="0"/>
        <v>417818</v>
      </c>
      <c r="H6" s="290">
        <f t="shared" si="0"/>
        <v>536285</v>
      </c>
      <c r="I6" s="291">
        <f t="shared" si="0"/>
        <v>245939</v>
      </c>
      <c r="J6" s="292">
        <f t="shared" si="0"/>
        <v>261210</v>
      </c>
      <c r="K6" s="290">
        <f t="shared" si="0"/>
        <v>484496</v>
      </c>
      <c r="L6" s="290">
        <f t="shared" si="0"/>
        <v>280054</v>
      </c>
      <c r="M6" s="290">
        <f t="shared" si="0"/>
        <v>511126</v>
      </c>
      <c r="N6" s="290">
        <f t="shared" si="0"/>
        <v>499712</v>
      </c>
      <c r="O6" s="424">
        <f t="shared" si="0"/>
        <v>353235</v>
      </c>
      <c r="P6" s="293">
        <f>SUM(D6:O6)</f>
        <v>4637746</v>
      </c>
      <c r="Q6" s="294">
        <f>INDEX(AK$7:AK$18,MATCH($S6,$X$7:$X$18,0))</f>
        <v>26</v>
      </c>
      <c r="S6" s="279" t="str">
        <f>IF(B6&lt;&gt;0,B6,#REF!)</f>
        <v>熊本市</v>
      </c>
      <c r="T6" s="280" t="str">
        <f>LEFT(S6,2)</f>
        <v>熊本</v>
      </c>
      <c r="U6" s="280">
        <v>1</v>
      </c>
      <c r="W6" s="295" t="s">
        <v>350</v>
      </c>
      <c r="X6" s="425" t="s">
        <v>60</v>
      </c>
      <c r="Y6" s="426" t="s">
        <v>332</v>
      </c>
      <c r="Z6" s="427" t="s">
        <v>333</v>
      </c>
      <c r="AA6" s="427" t="s">
        <v>334</v>
      </c>
      <c r="AB6" s="427" t="s">
        <v>335</v>
      </c>
      <c r="AC6" s="427" t="s">
        <v>336</v>
      </c>
      <c r="AD6" s="427" t="s">
        <v>337</v>
      </c>
      <c r="AE6" s="427" t="s">
        <v>338</v>
      </c>
      <c r="AF6" s="427" t="s">
        <v>339</v>
      </c>
      <c r="AG6" s="427" t="s">
        <v>340</v>
      </c>
      <c r="AH6" s="427" t="s">
        <v>341</v>
      </c>
      <c r="AI6" s="427" t="s">
        <v>342</v>
      </c>
      <c r="AJ6" s="428" t="s">
        <v>343</v>
      </c>
      <c r="AK6" s="429" t="s">
        <v>597</v>
      </c>
    </row>
    <row r="7" spans="1:37" ht="16.75" customHeight="1" x14ac:dyDescent="0.3">
      <c r="A7" s="279"/>
      <c r="B7" s="1111"/>
      <c r="C7" s="626" t="s">
        <v>640</v>
      </c>
      <c r="D7" s="296">
        <f t="shared" ref="D7:O7" si="1">INDEX(Y$19:Y$30,MATCH($S7,$X$19:$X$30,0))</f>
        <v>162650</v>
      </c>
      <c r="E7" s="297">
        <f t="shared" si="1"/>
        <v>185603</v>
      </c>
      <c r="F7" s="297">
        <f t="shared" si="1"/>
        <v>318990</v>
      </c>
      <c r="G7" s="297">
        <f t="shared" si="1"/>
        <v>239566</v>
      </c>
      <c r="H7" s="297">
        <f t="shared" si="1"/>
        <v>152912</v>
      </c>
      <c r="I7" s="298">
        <f t="shared" si="1"/>
        <v>121610</v>
      </c>
      <c r="J7" s="299">
        <f t="shared" si="1"/>
        <v>254012</v>
      </c>
      <c r="K7" s="297">
        <f t="shared" si="1"/>
        <v>127708</v>
      </c>
      <c r="L7" s="297">
        <f t="shared" si="1"/>
        <v>139583</v>
      </c>
      <c r="M7" s="297">
        <f t="shared" si="1"/>
        <v>330482</v>
      </c>
      <c r="N7" s="297">
        <f t="shared" si="1"/>
        <v>428693</v>
      </c>
      <c r="O7" s="431">
        <f t="shared" si="1"/>
        <v>353861</v>
      </c>
      <c r="P7" s="300">
        <f>SUM(D7:O7)</f>
        <v>2815670</v>
      </c>
      <c r="Q7" s="301">
        <f>INDEX(AK$19:AK$30,MATCH($S7,$X$19:$X$30,0))</f>
        <v>19</v>
      </c>
      <c r="S7" s="279" t="str">
        <f t="shared" ref="S7:S17" si="2">IF(B7&lt;&gt;0,B7,S6)</f>
        <v>熊本市</v>
      </c>
      <c r="T7" s="280" t="str">
        <f t="shared" ref="T7:T41" si="3">LEFT(S7,2)</f>
        <v>熊本</v>
      </c>
      <c r="U7" s="280">
        <v>2</v>
      </c>
      <c r="W7" s="1115" t="s">
        <v>636</v>
      </c>
      <c r="X7" s="432" t="s">
        <v>318</v>
      </c>
      <c r="Y7" s="778">
        <v>314438</v>
      </c>
      <c r="Z7" s="779">
        <v>265302</v>
      </c>
      <c r="AA7" s="779">
        <v>468131</v>
      </c>
      <c r="AB7" s="779">
        <v>417818</v>
      </c>
      <c r="AC7" s="779">
        <v>536285</v>
      </c>
      <c r="AD7" s="779">
        <v>245939</v>
      </c>
      <c r="AE7" s="779">
        <v>261210</v>
      </c>
      <c r="AF7" s="779">
        <v>484496</v>
      </c>
      <c r="AG7" s="779">
        <v>280054</v>
      </c>
      <c r="AH7" s="779">
        <v>511126</v>
      </c>
      <c r="AI7" s="779">
        <v>499712</v>
      </c>
      <c r="AJ7" s="780">
        <v>353235</v>
      </c>
      <c r="AK7" s="836">
        <v>26</v>
      </c>
    </row>
    <row r="8" spans="1:37" ht="16.75" customHeight="1" x14ac:dyDescent="0.3">
      <c r="A8" s="279"/>
      <c r="B8" s="1112"/>
      <c r="C8" s="303" t="s">
        <v>601</v>
      </c>
      <c r="D8" s="304">
        <f>ROUND(D6,0)/ROUND(D7,0)-1</f>
        <v>0.93321856747617593</v>
      </c>
      <c r="E8" s="305">
        <f t="shared" ref="E8:O8" si="4">ROUND(E6,0)/ROUND(E7,0)-1</f>
        <v>0.42940577469114194</v>
      </c>
      <c r="F8" s="305">
        <f t="shared" si="4"/>
        <v>0.46754130223517976</v>
      </c>
      <c r="G8" s="305">
        <f t="shared" si="4"/>
        <v>0.74406217910721884</v>
      </c>
      <c r="H8" s="305">
        <f t="shared" si="4"/>
        <v>2.5071479020613161</v>
      </c>
      <c r="I8" s="306">
        <f t="shared" si="4"/>
        <v>1.0223583586876077</v>
      </c>
      <c r="J8" s="503">
        <f t="shared" si="4"/>
        <v>2.8337243909736465E-2</v>
      </c>
      <c r="K8" s="305">
        <f t="shared" si="4"/>
        <v>2.793779559620384</v>
      </c>
      <c r="L8" s="305">
        <f t="shared" si="4"/>
        <v>1.0063618062371491</v>
      </c>
      <c r="M8" s="305">
        <f t="shared" si="4"/>
        <v>0.54660768211279276</v>
      </c>
      <c r="N8" s="305">
        <f t="shared" si="4"/>
        <v>0.16566400664344871</v>
      </c>
      <c r="O8" s="307">
        <f t="shared" si="4"/>
        <v>-1.7690562113372721E-3</v>
      </c>
      <c r="P8" s="308">
        <f>ROUND(P6,0)/ROUND(P7,0)-1</f>
        <v>0.64711986845049307</v>
      </c>
      <c r="Q8" s="309">
        <f>Q6/Q7-1</f>
        <v>0.36842105263157898</v>
      </c>
      <c r="S8" s="279" t="str">
        <f t="shared" si="2"/>
        <v>熊本市</v>
      </c>
      <c r="T8" s="280" t="str">
        <f t="shared" si="3"/>
        <v>熊本</v>
      </c>
      <c r="U8" s="280">
        <v>3</v>
      </c>
      <c r="W8" s="1116"/>
      <c r="X8" s="434" t="s">
        <v>319</v>
      </c>
      <c r="Y8" s="781">
        <v>611563</v>
      </c>
      <c r="Z8" s="782">
        <v>357476</v>
      </c>
      <c r="AA8" s="782">
        <v>662510</v>
      </c>
      <c r="AB8" s="782">
        <v>749489</v>
      </c>
      <c r="AC8" s="782">
        <v>1057925</v>
      </c>
      <c r="AD8" s="782">
        <v>563013</v>
      </c>
      <c r="AE8" s="782">
        <v>680199</v>
      </c>
      <c r="AF8" s="782">
        <v>1030972</v>
      </c>
      <c r="AG8" s="782">
        <v>740458</v>
      </c>
      <c r="AH8" s="782">
        <v>1018412</v>
      </c>
      <c r="AI8" s="782">
        <v>989646</v>
      </c>
      <c r="AJ8" s="783">
        <v>630445</v>
      </c>
      <c r="AK8" s="837">
        <v>84</v>
      </c>
    </row>
    <row r="9" spans="1:37" ht="16.75" customHeight="1" x14ac:dyDescent="0.3">
      <c r="A9" s="279"/>
      <c r="B9" s="1110" t="s">
        <v>41</v>
      </c>
      <c r="C9" s="423" t="str">
        <f>C$6</f>
        <v>令和４年</v>
      </c>
      <c r="D9" s="289">
        <f t="shared" ref="D9:O9" si="5">INDEX(Y$7:Y$18,MATCH($S9,$X$7:$X$18,0))</f>
        <v>611563</v>
      </c>
      <c r="E9" s="290">
        <f t="shared" si="5"/>
        <v>357476</v>
      </c>
      <c r="F9" s="290">
        <f t="shared" si="5"/>
        <v>662510</v>
      </c>
      <c r="G9" s="290">
        <f t="shared" si="5"/>
        <v>749489</v>
      </c>
      <c r="H9" s="290">
        <f t="shared" si="5"/>
        <v>1057925</v>
      </c>
      <c r="I9" s="291">
        <f t="shared" si="5"/>
        <v>563013</v>
      </c>
      <c r="J9" s="292">
        <f t="shared" si="5"/>
        <v>680199</v>
      </c>
      <c r="K9" s="290">
        <f t="shared" si="5"/>
        <v>1030972</v>
      </c>
      <c r="L9" s="290">
        <f t="shared" si="5"/>
        <v>740458</v>
      </c>
      <c r="M9" s="290">
        <f t="shared" si="5"/>
        <v>1018412</v>
      </c>
      <c r="N9" s="290">
        <f t="shared" si="5"/>
        <v>989646</v>
      </c>
      <c r="O9" s="424">
        <f t="shared" si="5"/>
        <v>630445</v>
      </c>
      <c r="P9" s="293">
        <f>SUM(D9:O9)</f>
        <v>9092108</v>
      </c>
      <c r="Q9" s="294">
        <f>INDEX(AK$7:AK$18,MATCH($S9,$X$7:$X$18,0))</f>
        <v>84</v>
      </c>
      <c r="S9" s="279" t="str">
        <f t="shared" si="2"/>
        <v>阿蘇地域</v>
      </c>
      <c r="T9" s="280" t="str">
        <f t="shared" si="3"/>
        <v>阿蘇</v>
      </c>
      <c r="U9" s="280">
        <v>1</v>
      </c>
      <c r="W9" s="1116"/>
      <c r="X9" s="434" t="s">
        <v>320</v>
      </c>
      <c r="Y9" s="781">
        <v>189261</v>
      </c>
      <c r="Z9" s="782">
        <v>146125</v>
      </c>
      <c r="AA9" s="782">
        <v>204044</v>
      </c>
      <c r="AB9" s="782">
        <v>252912</v>
      </c>
      <c r="AC9" s="782">
        <v>294186</v>
      </c>
      <c r="AD9" s="782">
        <v>190071</v>
      </c>
      <c r="AE9" s="782">
        <v>262191</v>
      </c>
      <c r="AF9" s="782">
        <v>366246</v>
      </c>
      <c r="AG9" s="782">
        <v>205102</v>
      </c>
      <c r="AH9" s="782">
        <v>262343</v>
      </c>
      <c r="AI9" s="782">
        <v>260953</v>
      </c>
      <c r="AJ9" s="783">
        <v>242180</v>
      </c>
      <c r="AK9" s="837">
        <v>43</v>
      </c>
    </row>
    <row r="10" spans="1:37" ht="16.75" customHeight="1" x14ac:dyDescent="0.3">
      <c r="A10" s="279"/>
      <c r="B10" s="1111"/>
      <c r="C10" s="626" t="str">
        <f>C$7</f>
        <v>令和３年</v>
      </c>
      <c r="D10" s="296">
        <f t="shared" ref="D10:O10" si="6">INDEX(Y$19:Y$30,MATCH($S10,$X$19:$X$30,0))</f>
        <v>436657</v>
      </c>
      <c r="E10" s="297">
        <f t="shared" si="6"/>
        <v>385252</v>
      </c>
      <c r="F10" s="297">
        <f t="shared" si="6"/>
        <v>656614</v>
      </c>
      <c r="G10" s="297">
        <f t="shared" si="6"/>
        <v>653219</v>
      </c>
      <c r="H10" s="297">
        <f t="shared" si="6"/>
        <v>599569</v>
      </c>
      <c r="I10" s="298">
        <f t="shared" si="6"/>
        <v>434272</v>
      </c>
      <c r="J10" s="299">
        <f t="shared" si="6"/>
        <v>640364</v>
      </c>
      <c r="K10" s="297">
        <f t="shared" si="6"/>
        <v>656313</v>
      </c>
      <c r="L10" s="297">
        <f t="shared" si="6"/>
        <v>757099</v>
      </c>
      <c r="M10" s="297">
        <f t="shared" si="6"/>
        <v>861404</v>
      </c>
      <c r="N10" s="297">
        <f t="shared" si="6"/>
        <v>775083</v>
      </c>
      <c r="O10" s="431">
        <f t="shared" si="6"/>
        <v>590209</v>
      </c>
      <c r="P10" s="300">
        <f>SUM(D10:O10)</f>
        <v>7446055</v>
      </c>
      <c r="Q10" s="301">
        <f>INDEX(AK$19:AK$30,MATCH($S10,$X$19:$X$30,0))</f>
        <v>79</v>
      </c>
      <c r="S10" s="279" t="str">
        <f t="shared" si="2"/>
        <v>阿蘇地域</v>
      </c>
      <c r="T10" s="280" t="str">
        <f t="shared" si="3"/>
        <v>阿蘇</v>
      </c>
      <c r="U10" s="280">
        <v>2</v>
      </c>
      <c r="W10" s="1116"/>
      <c r="X10" s="434" t="s">
        <v>321</v>
      </c>
      <c r="Y10" s="781">
        <v>191860</v>
      </c>
      <c r="Z10" s="782">
        <v>172770</v>
      </c>
      <c r="AA10" s="782">
        <v>210018</v>
      </c>
      <c r="AB10" s="782">
        <v>200330</v>
      </c>
      <c r="AC10" s="782">
        <v>229539</v>
      </c>
      <c r="AD10" s="782">
        <v>171969</v>
      </c>
      <c r="AE10" s="782">
        <v>186448</v>
      </c>
      <c r="AF10" s="782">
        <v>204706</v>
      </c>
      <c r="AG10" s="782">
        <v>218666</v>
      </c>
      <c r="AH10" s="782">
        <v>227948</v>
      </c>
      <c r="AI10" s="782">
        <v>210886</v>
      </c>
      <c r="AJ10" s="783">
        <v>195588</v>
      </c>
      <c r="AK10" s="837">
        <v>22</v>
      </c>
    </row>
    <row r="11" spans="1:37" ht="16.75" customHeight="1" x14ac:dyDescent="0.3">
      <c r="A11" s="279"/>
      <c r="B11" s="1112"/>
      <c r="C11" s="303" t="s">
        <v>601</v>
      </c>
      <c r="D11" s="304">
        <f>ROUND(D9,0)/ROUND(D10,0)-1</f>
        <v>0.40055695889450993</v>
      </c>
      <c r="E11" s="305">
        <f t="shared" ref="E11:P11" si="7">ROUND(E9,0)/ROUND(E10,0)-1</f>
        <v>-7.2098262955156645E-2</v>
      </c>
      <c r="F11" s="305">
        <f t="shared" si="7"/>
        <v>8.9794003783043586E-3</v>
      </c>
      <c r="G11" s="305">
        <f t="shared" si="7"/>
        <v>0.14737783193691545</v>
      </c>
      <c r="H11" s="305">
        <f t="shared" si="7"/>
        <v>0.76447581512719975</v>
      </c>
      <c r="I11" s="306">
        <f t="shared" si="7"/>
        <v>0.29645245376169771</v>
      </c>
      <c r="J11" s="503">
        <f t="shared" si="7"/>
        <v>6.220680737830353E-2</v>
      </c>
      <c r="K11" s="305">
        <f t="shared" si="7"/>
        <v>0.57085415038251575</v>
      </c>
      <c r="L11" s="305">
        <f t="shared" si="7"/>
        <v>-2.1979952423659244E-2</v>
      </c>
      <c r="M11" s="305">
        <f t="shared" si="7"/>
        <v>0.18226987569131325</v>
      </c>
      <c r="N11" s="305">
        <f t="shared" si="7"/>
        <v>0.27682583671684191</v>
      </c>
      <c r="O11" s="307">
        <f t="shared" si="7"/>
        <v>6.817246094180196E-2</v>
      </c>
      <c r="P11" s="308">
        <f t="shared" si="7"/>
        <v>0.2210637713527499</v>
      </c>
      <c r="Q11" s="309">
        <f>Q9/Q10-1</f>
        <v>6.3291139240506222E-2</v>
      </c>
      <c r="S11" s="279" t="str">
        <f t="shared" si="2"/>
        <v>阿蘇地域</v>
      </c>
      <c r="T11" s="280" t="str">
        <f t="shared" si="3"/>
        <v>阿蘇</v>
      </c>
      <c r="U11" s="280">
        <v>3</v>
      </c>
      <c r="W11" s="1116"/>
      <c r="X11" s="434" t="s">
        <v>322</v>
      </c>
      <c r="Y11" s="781">
        <v>417307</v>
      </c>
      <c r="Z11" s="782">
        <v>248340</v>
      </c>
      <c r="AA11" s="782">
        <v>401409</v>
      </c>
      <c r="AB11" s="782">
        <v>401124</v>
      </c>
      <c r="AC11" s="782">
        <v>936644</v>
      </c>
      <c r="AD11" s="782">
        <v>281278</v>
      </c>
      <c r="AE11" s="782">
        <v>401912</v>
      </c>
      <c r="AF11" s="782">
        <v>464967</v>
      </c>
      <c r="AG11" s="782">
        <v>388224</v>
      </c>
      <c r="AH11" s="782">
        <v>553844</v>
      </c>
      <c r="AI11" s="782">
        <v>523646</v>
      </c>
      <c r="AJ11" s="783">
        <v>391100</v>
      </c>
      <c r="AK11" s="837">
        <v>62</v>
      </c>
    </row>
    <row r="12" spans="1:37" ht="16.75" customHeight="1" x14ac:dyDescent="0.3">
      <c r="A12" s="279"/>
      <c r="B12" s="1110" t="s">
        <v>42</v>
      </c>
      <c r="C12" s="423" t="str">
        <f>C$6</f>
        <v>令和４年</v>
      </c>
      <c r="D12" s="289">
        <f t="shared" ref="D12:O12" si="8">INDEX(Y$7:Y$18,MATCH($S12,$X$7:$X$18,0))</f>
        <v>189261</v>
      </c>
      <c r="E12" s="290">
        <f t="shared" si="8"/>
        <v>146125</v>
      </c>
      <c r="F12" s="290">
        <f t="shared" si="8"/>
        <v>204044</v>
      </c>
      <c r="G12" s="290">
        <f t="shared" si="8"/>
        <v>252912</v>
      </c>
      <c r="H12" s="290">
        <f t="shared" si="8"/>
        <v>294186</v>
      </c>
      <c r="I12" s="291">
        <f t="shared" si="8"/>
        <v>190071</v>
      </c>
      <c r="J12" s="292">
        <f t="shared" si="8"/>
        <v>262191</v>
      </c>
      <c r="K12" s="290">
        <f t="shared" si="8"/>
        <v>366246</v>
      </c>
      <c r="L12" s="290">
        <f t="shared" si="8"/>
        <v>205102</v>
      </c>
      <c r="M12" s="290">
        <f t="shared" si="8"/>
        <v>262343</v>
      </c>
      <c r="N12" s="290">
        <f t="shared" si="8"/>
        <v>260953</v>
      </c>
      <c r="O12" s="424">
        <f t="shared" si="8"/>
        <v>242180</v>
      </c>
      <c r="P12" s="293">
        <f>SUM(D12:O12)</f>
        <v>2875614</v>
      </c>
      <c r="Q12" s="294">
        <f>INDEX(AK$7:AK$18,MATCH($S12,$X$7:$X$18,0))</f>
        <v>43</v>
      </c>
      <c r="S12" s="279" t="str">
        <f t="shared" si="2"/>
        <v>天草地域</v>
      </c>
      <c r="T12" s="280" t="str">
        <f t="shared" si="3"/>
        <v>天草</v>
      </c>
      <c r="U12" s="280">
        <v>1</v>
      </c>
      <c r="W12" s="1116"/>
      <c r="X12" s="434" t="s">
        <v>323</v>
      </c>
      <c r="Y12" s="781">
        <v>579784</v>
      </c>
      <c r="Z12" s="782">
        <v>470636</v>
      </c>
      <c r="AA12" s="782">
        <v>469637</v>
      </c>
      <c r="AB12" s="782">
        <v>529493</v>
      </c>
      <c r="AC12" s="782">
        <v>647547</v>
      </c>
      <c r="AD12" s="782">
        <v>446525</v>
      </c>
      <c r="AE12" s="782">
        <v>479311</v>
      </c>
      <c r="AF12" s="782">
        <v>511788</v>
      </c>
      <c r="AG12" s="782">
        <v>457020</v>
      </c>
      <c r="AH12" s="782">
        <v>595385</v>
      </c>
      <c r="AI12" s="782">
        <v>652639</v>
      </c>
      <c r="AJ12" s="783">
        <v>525088</v>
      </c>
      <c r="AK12" s="837">
        <v>53</v>
      </c>
    </row>
    <row r="13" spans="1:37" ht="16.75" customHeight="1" x14ac:dyDescent="0.3">
      <c r="A13" s="279"/>
      <c r="B13" s="1111"/>
      <c r="C13" s="626" t="str">
        <f>C$7</f>
        <v>令和３年</v>
      </c>
      <c r="D13" s="296">
        <f t="shared" ref="D13:O13" si="9">INDEX(Y$19:Y$30,MATCH($S13,$X$19:$X$30,0))</f>
        <v>152347</v>
      </c>
      <c r="E13" s="297">
        <f t="shared" si="9"/>
        <v>147223</v>
      </c>
      <c r="F13" s="297">
        <f t="shared" si="9"/>
        <v>188093</v>
      </c>
      <c r="G13" s="297">
        <f t="shared" si="9"/>
        <v>199579</v>
      </c>
      <c r="H13" s="297">
        <f t="shared" si="9"/>
        <v>210245</v>
      </c>
      <c r="I13" s="298">
        <f t="shared" si="9"/>
        <v>157625</v>
      </c>
      <c r="J13" s="299">
        <f t="shared" si="9"/>
        <v>242478</v>
      </c>
      <c r="K13" s="297">
        <f t="shared" si="9"/>
        <v>234707</v>
      </c>
      <c r="L13" s="297">
        <f t="shared" si="9"/>
        <v>194524</v>
      </c>
      <c r="M13" s="297">
        <f t="shared" si="9"/>
        <v>231007</v>
      </c>
      <c r="N13" s="297">
        <f t="shared" si="9"/>
        <v>253545</v>
      </c>
      <c r="O13" s="431">
        <f t="shared" si="9"/>
        <v>247913</v>
      </c>
      <c r="P13" s="300">
        <f>SUM(D13:O13)</f>
        <v>2459286</v>
      </c>
      <c r="Q13" s="301">
        <f>INDEX(AK$19:AK$30,MATCH($S13,$X$19:$X$30,0))</f>
        <v>33</v>
      </c>
      <c r="S13" s="279" t="str">
        <f t="shared" si="2"/>
        <v>天草地域</v>
      </c>
      <c r="T13" s="280" t="str">
        <f t="shared" si="3"/>
        <v>天草</v>
      </c>
      <c r="U13" s="280">
        <v>2</v>
      </c>
      <c r="W13" s="1116"/>
      <c r="X13" s="434" t="s">
        <v>324</v>
      </c>
      <c r="Y13" s="781">
        <v>154669</v>
      </c>
      <c r="Z13" s="782">
        <v>149552</v>
      </c>
      <c r="AA13" s="782">
        <v>186921</v>
      </c>
      <c r="AB13" s="782">
        <v>182388</v>
      </c>
      <c r="AC13" s="782">
        <v>204368</v>
      </c>
      <c r="AD13" s="782">
        <v>149348</v>
      </c>
      <c r="AE13" s="782">
        <v>170416</v>
      </c>
      <c r="AF13" s="782">
        <v>205945</v>
      </c>
      <c r="AG13" s="782">
        <v>186265</v>
      </c>
      <c r="AH13" s="782">
        <v>229254</v>
      </c>
      <c r="AI13" s="782">
        <v>188308</v>
      </c>
      <c r="AJ13" s="783">
        <v>186095</v>
      </c>
      <c r="AK13" s="837">
        <v>19</v>
      </c>
    </row>
    <row r="14" spans="1:37" ht="16.75" customHeight="1" x14ac:dyDescent="0.3">
      <c r="A14" s="279"/>
      <c r="B14" s="1112"/>
      <c r="C14" s="303" t="s">
        <v>601</v>
      </c>
      <c r="D14" s="304">
        <f>ROUND(D12,0)/ROUND(D13,0)-1</f>
        <v>0.24230211293953929</v>
      </c>
      <c r="E14" s="305">
        <f t="shared" ref="E14:P14" si="10">ROUND(E12,0)/ROUND(E13,0)-1</f>
        <v>-7.4580738064025098E-3</v>
      </c>
      <c r="F14" s="305">
        <f t="shared" si="10"/>
        <v>8.4803793867927135E-2</v>
      </c>
      <c r="G14" s="305">
        <f t="shared" si="10"/>
        <v>0.26722751391679478</v>
      </c>
      <c r="H14" s="305">
        <f t="shared" si="10"/>
        <v>0.3992532521581964</v>
      </c>
      <c r="I14" s="306">
        <f t="shared" si="10"/>
        <v>0.20584298176050764</v>
      </c>
      <c r="J14" s="503">
        <f t="shared" si="10"/>
        <v>8.1298097146957682E-2</v>
      </c>
      <c r="K14" s="305">
        <f t="shared" si="10"/>
        <v>0.56043918587856356</v>
      </c>
      <c r="L14" s="305">
        <f t="shared" si="10"/>
        <v>5.4378894121033916E-2</v>
      </c>
      <c r="M14" s="305">
        <f t="shared" si="10"/>
        <v>0.13564956906067782</v>
      </c>
      <c r="N14" s="305">
        <f t="shared" si="10"/>
        <v>2.9217693111676324E-2</v>
      </c>
      <c r="O14" s="307">
        <f t="shared" si="10"/>
        <v>-2.3125047899868134E-2</v>
      </c>
      <c r="P14" s="308">
        <f t="shared" si="10"/>
        <v>0.16928815924622032</v>
      </c>
      <c r="Q14" s="309">
        <f>Q12/Q13-1</f>
        <v>0.30303030303030298</v>
      </c>
      <c r="S14" s="279" t="str">
        <f t="shared" si="2"/>
        <v>天草地域</v>
      </c>
      <c r="T14" s="280" t="str">
        <f t="shared" si="3"/>
        <v>天草</v>
      </c>
      <c r="U14" s="280">
        <v>3</v>
      </c>
      <c r="W14" s="1116"/>
      <c r="X14" s="434" t="s">
        <v>325</v>
      </c>
      <c r="Y14" s="781">
        <v>152401</v>
      </c>
      <c r="Z14" s="782">
        <v>77812</v>
      </c>
      <c r="AA14" s="782">
        <v>94331</v>
      </c>
      <c r="AB14" s="782">
        <v>93372</v>
      </c>
      <c r="AC14" s="782">
        <v>123502</v>
      </c>
      <c r="AD14" s="782">
        <v>83442</v>
      </c>
      <c r="AE14" s="782">
        <v>94182</v>
      </c>
      <c r="AF14" s="782">
        <v>119536</v>
      </c>
      <c r="AG14" s="782">
        <v>93667</v>
      </c>
      <c r="AH14" s="782">
        <v>146528</v>
      </c>
      <c r="AI14" s="782">
        <v>116949</v>
      </c>
      <c r="AJ14" s="783">
        <v>98759</v>
      </c>
      <c r="AK14" s="837">
        <v>27</v>
      </c>
    </row>
    <row r="15" spans="1:37" ht="16.75" customHeight="1" x14ac:dyDescent="0.3">
      <c r="A15" s="279"/>
      <c r="B15" s="1110" t="s">
        <v>43</v>
      </c>
      <c r="C15" s="423" t="str">
        <f>C$6</f>
        <v>令和４年</v>
      </c>
      <c r="D15" s="289">
        <f t="shared" ref="D15:O15" si="11">INDEX(Y$7:Y$18,MATCH($S15,$X$7:$X$18,0))</f>
        <v>191860</v>
      </c>
      <c r="E15" s="290">
        <f t="shared" si="11"/>
        <v>172770</v>
      </c>
      <c r="F15" s="290">
        <f t="shared" si="11"/>
        <v>210018</v>
      </c>
      <c r="G15" s="290">
        <f t="shared" si="11"/>
        <v>200330</v>
      </c>
      <c r="H15" s="290">
        <f t="shared" si="11"/>
        <v>229539</v>
      </c>
      <c r="I15" s="291">
        <f t="shared" si="11"/>
        <v>171969</v>
      </c>
      <c r="J15" s="292">
        <f t="shared" si="11"/>
        <v>186448</v>
      </c>
      <c r="K15" s="290">
        <f t="shared" si="11"/>
        <v>204706</v>
      </c>
      <c r="L15" s="290">
        <f t="shared" si="11"/>
        <v>218666</v>
      </c>
      <c r="M15" s="290">
        <f t="shared" si="11"/>
        <v>227948</v>
      </c>
      <c r="N15" s="290">
        <f t="shared" si="11"/>
        <v>210886</v>
      </c>
      <c r="O15" s="424">
        <f t="shared" si="11"/>
        <v>195588</v>
      </c>
      <c r="P15" s="293">
        <f>SUM(D15:O15)</f>
        <v>2420728</v>
      </c>
      <c r="Q15" s="294">
        <f>INDEX(AK$7:AK$18,MATCH($S15,$X$7:$X$18,0))</f>
        <v>22</v>
      </c>
      <c r="S15" s="279" t="str">
        <f t="shared" si="2"/>
        <v>山鹿市</v>
      </c>
      <c r="T15" s="280" t="str">
        <f t="shared" si="3"/>
        <v>山鹿</v>
      </c>
      <c r="U15" s="280">
        <v>1</v>
      </c>
      <c r="W15" s="1116"/>
      <c r="X15" s="434" t="s">
        <v>326</v>
      </c>
      <c r="Y15" s="781">
        <v>78658</v>
      </c>
      <c r="Z15" s="782">
        <v>69909</v>
      </c>
      <c r="AA15" s="782">
        <v>97243</v>
      </c>
      <c r="AB15" s="782">
        <v>106124</v>
      </c>
      <c r="AC15" s="782">
        <v>272187</v>
      </c>
      <c r="AD15" s="782">
        <v>99780</v>
      </c>
      <c r="AE15" s="782">
        <v>106938</v>
      </c>
      <c r="AF15" s="782">
        <v>118958</v>
      </c>
      <c r="AG15" s="782">
        <v>89170</v>
      </c>
      <c r="AH15" s="782">
        <v>121060</v>
      </c>
      <c r="AI15" s="782">
        <v>125458</v>
      </c>
      <c r="AJ15" s="783">
        <v>100782</v>
      </c>
      <c r="AK15" s="837">
        <v>18</v>
      </c>
    </row>
    <row r="16" spans="1:37" ht="16.75" customHeight="1" x14ac:dyDescent="0.3">
      <c r="A16" s="279"/>
      <c r="B16" s="1111"/>
      <c r="C16" s="626" t="str">
        <f>C$7</f>
        <v>令和３年</v>
      </c>
      <c r="D16" s="296">
        <f t="shared" ref="D16:O16" si="12">INDEX(Y$19:Y$30,MATCH($S16,$X$19:$X$30,0))</f>
        <v>188164</v>
      </c>
      <c r="E16" s="297">
        <f t="shared" si="12"/>
        <v>187927</v>
      </c>
      <c r="F16" s="297">
        <f t="shared" si="12"/>
        <v>212442</v>
      </c>
      <c r="G16" s="297">
        <f t="shared" si="12"/>
        <v>210296</v>
      </c>
      <c r="H16" s="297">
        <f t="shared" si="12"/>
        <v>196165</v>
      </c>
      <c r="I16" s="298">
        <f t="shared" si="12"/>
        <v>185298</v>
      </c>
      <c r="J16" s="299">
        <f t="shared" si="12"/>
        <v>205016</v>
      </c>
      <c r="K16" s="297">
        <f t="shared" si="12"/>
        <v>191659</v>
      </c>
      <c r="L16" s="297">
        <f t="shared" si="12"/>
        <v>219031</v>
      </c>
      <c r="M16" s="297">
        <f t="shared" si="12"/>
        <v>232258</v>
      </c>
      <c r="N16" s="297">
        <f t="shared" si="12"/>
        <v>227567</v>
      </c>
      <c r="O16" s="431">
        <f t="shared" si="12"/>
        <v>226063</v>
      </c>
      <c r="P16" s="300">
        <f>SUM(D16:O16)</f>
        <v>2481886</v>
      </c>
      <c r="Q16" s="301">
        <f>INDEX(AK$19:AK$30,MATCH($S16,$X$19:$X$30,0))</f>
        <v>21</v>
      </c>
      <c r="S16" s="279" t="str">
        <f t="shared" si="2"/>
        <v>山鹿市</v>
      </c>
      <c r="T16" s="280" t="str">
        <f t="shared" si="3"/>
        <v>山鹿</v>
      </c>
      <c r="U16" s="280">
        <v>2</v>
      </c>
      <c r="W16" s="1116"/>
      <c r="X16" s="434" t="s">
        <v>327</v>
      </c>
      <c r="Y16" s="781">
        <v>237171</v>
      </c>
      <c r="Z16" s="782">
        <v>173854</v>
      </c>
      <c r="AA16" s="782">
        <v>264642</v>
      </c>
      <c r="AB16" s="782">
        <v>226303</v>
      </c>
      <c r="AC16" s="782">
        <v>271628</v>
      </c>
      <c r="AD16" s="782">
        <v>199522</v>
      </c>
      <c r="AE16" s="782">
        <v>221220</v>
      </c>
      <c r="AF16" s="782">
        <v>252470</v>
      </c>
      <c r="AG16" s="782">
        <v>203371</v>
      </c>
      <c r="AH16" s="782">
        <v>253363</v>
      </c>
      <c r="AI16" s="782">
        <v>249776</v>
      </c>
      <c r="AJ16" s="783">
        <v>209083</v>
      </c>
      <c r="AK16" s="837">
        <v>29</v>
      </c>
    </row>
    <row r="17" spans="1:37" ht="16.75" customHeight="1" x14ac:dyDescent="0.3">
      <c r="A17" s="279"/>
      <c r="B17" s="1112"/>
      <c r="C17" s="303" t="s">
        <v>601</v>
      </c>
      <c r="D17" s="304">
        <f>ROUND(D15,0)/ROUND(D16,0)-1</f>
        <v>1.9642439573988701E-2</v>
      </c>
      <c r="E17" s="305">
        <f t="shared" ref="E17:P17" si="13">ROUND(E15,0)/ROUND(E16,0)-1</f>
        <v>-8.065365806935676E-2</v>
      </c>
      <c r="F17" s="305">
        <f t="shared" si="13"/>
        <v>-1.1410173129607126E-2</v>
      </c>
      <c r="G17" s="305">
        <f t="shared" si="13"/>
        <v>-4.7390345037470971E-2</v>
      </c>
      <c r="H17" s="305">
        <f t="shared" si="13"/>
        <v>0.1701322865954682</v>
      </c>
      <c r="I17" s="306">
        <f t="shared" si="13"/>
        <v>-7.1932778551306531E-2</v>
      </c>
      <c r="J17" s="503">
        <f t="shared" si="13"/>
        <v>-9.0568540991922575E-2</v>
      </c>
      <c r="K17" s="305">
        <f t="shared" si="13"/>
        <v>6.8074027308918428E-2</v>
      </c>
      <c r="L17" s="305">
        <f t="shared" si="13"/>
        <v>-1.6664307792048083E-3</v>
      </c>
      <c r="M17" s="305">
        <f t="shared" si="13"/>
        <v>-1.8556949599152661E-2</v>
      </c>
      <c r="N17" s="305">
        <f t="shared" si="13"/>
        <v>-7.3301489231742734E-2</v>
      </c>
      <c r="O17" s="307">
        <f t="shared" si="13"/>
        <v>-0.13480755364654984</v>
      </c>
      <c r="P17" s="308">
        <f t="shared" si="13"/>
        <v>-2.4641744221934436E-2</v>
      </c>
      <c r="Q17" s="309">
        <f>Q15/Q16-1</f>
        <v>4.7619047619047672E-2</v>
      </c>
      <c r="S17" s="279" t="str">
        <f t="shared" si="2"/>
        <v>山鹿市</v>
      </c>
      <c r="T17" s="280" t="str">
        <f t="shared" si="3"/>
        <v>山鹿</v>
      </c>
      <c r="U17" s="280">
        <v>3</v>
      </c>
      <c r="W17" s="1116"/>
      <c r="X17" s="434" t="s">
        <v>328</v>
      </c>
      <c r="Y17" s="781">
        <v>86442</v>
      </c>
      <c r="Z17" s="782">
        <v>97619</v>
      </c>
      <c r="AA17" s="782">
        <v>135729</v>
      </c>
      <c r="AB17" s="782">
        <v>141219</v>
      </c>
      <c r="AC17" s="782">
        <v>175639</v>
      </c>
      <c r="AD17" s="782">
        <v>135444</v>
      </c>
      <c r="AE17" s="782">
        <v>172233</v>
      </c>
      <c r="AF17" s="782">
        <v>218093</v>
      </c>
      <c r="AG17" s="782">
        <v>161530</v>
      </c>
      <c r="AH17" s="782">
        <v>209243</v>
      </c>
      <c r="AI17" s="782">
        <v>163720</v>
      </c>
      <c r="AJ17" s="783">
        <v>130521</v>
      </c>
      <c r="AK17" s="837">
        <v>28</v>
      </c>
    </row>
    <row r="18" spans="1:37" ht="16.75" customHeight="1" x14ac:dyDescent="0.3">
      <c r="A18" s="279"/>
      <c r="B18" s="1118" t="s">
        <v>293</v>
      </c>
      <c r="C18" s="423" t="str">
        <f>C$6</f>
        <v>令和４年</v>
      </c>
      <c r="D18" s="289">
        <f t="shared" ref="D18:O18" si="14">INDEX(Y$7:Y$18,MATCH($S18,$X$7:$X$18,0))</f>
        <v>417307</v>
      </c>
      <c r="E18" s="290">
        <f t="shared" si="14"/>
        <v>248340</v>
      </c>
      <c r="F18" s="290">
        <f t="shared" si="14"/>
        <v>401409</v>
      </c>
      <c r="G18" s="290">
        <f t="shared" si="14"/>
        <v>401124</v>
      </c>
      <c r="H18" s="290">
        <f t="shared" si="14"/>
        <v>936644</v>
      </c>
      <c r="I18" s="291">
        <f t="shared" si="14"/>
        <v>281278</v>
      </c>
      <c r="J18" s="292">
        <f t="shared" si="14"/>
        <v>401912</v>
      </c>
      <c r="K18" s="290">
        <f t="shared" si="14"/>
        <v>464967</v>
      </c>
      <c r="L18" s="290">
        <f t="shared" si="14"/>
        <v>388224</v>
      </c>
      <c r="M18" s="290">
        <f t="shared" si="14"/>
        <v>553844</v>
      </c>
      <c r="N18" s="290">
        <f t="shared" si="14"/>
        <v>523646</v>
      </c>
      <c r="O18" s="424">
        <f t="shared" si="14"/>
        <v>391100</v>
      </c>
      <c r="P18" s="293">
        <f>SUM(D18:O18)</f>
        <v>5409795</v>
      </c>
      <c r="Q18" s="294">
        <f>INDEX(AK$7:AK$18,MATCH($S18,$X$7:$X$18,0))</f>
        <v>62</v>
      </c>
      <c r="S18" s="279" t="s">
        <v>322</v>
      </c>
      <c r="T18" s="280" t="str">
        <f t="shared" si="3"/>
        <v>荒尾</v>
      </c>
      <c r="U18" s="280">
        <v>1</v>
      </c>
      <c r="W18" s="1117"/>
      <c r="X18" s="436" t="s">
        <v>404</v>
      </c>
      <c r="Y18" s="640">
        <v>3013554</v>
      </c>
      <c r="Z18" s="641">
        <v>2229395</v>
      </c>
      <c r="AA18" s="641">
        <v>3194615</v>
      </c>
      <c r="AB18" s="641">
        <v>3300572</v>
      </c>
      <c r="AC18" s="641">
        <v>4749450</v>
      </c>
      <c r="AD18" s="641">
        <v>2566331</v>
      </c>
      <c r="AE18" s="641">
        <v>3036260</v>
      </c>
      <c r="AF18" s="641">
        <v>3978177</v>
      </c>
      <c r="AG18" s="641">
        <v>3023527</v>
      </c>
      <c r="AH18" s="641">
        <v>4128506</v>
      </c>
      <c r="AI18" s="641">
        <v>3981693</v>
      </c>
      <c r="AJ18" s="642">
        <v>3062876</v>
      </c>
      <c r="AK18" s="838">
        <v>411</v>
      </c>
    </row>
    <row r="19" spans="1:37" ht="16.75" customHeight="1" x14ac:dyDescent="0.3">
      <c r="A19" s="279"/>
      <c r="B19" s="1111"/>
      <c r="C19" s="626" t="str">
        <f>C$7</f>
        <v>令和３年</v>
      </c>
      <c r="D19" s="296">
        <f t="shared" ref="D19:O19" si="15">INDEX(Y$19:Y$30,MATCH($S19,$X$19:$X$30,0))</f>
        <v>400409</v>
      </c>
      <c r="E19" s="297">
        <f t="shared" si="15"/>
        <v>312609</v>
      </c>
      <c r="F19" s="297">
        <f t="shared" si="15"/>
        <v>415195</v>
      </c>
      <c r="G19" s="297">
        <f t="shared" si="15"/>
        <v>347727</v>
      </c>
      <c r="H19" s="297">
        <f t="shared" si="15"/>
        <v>263080</v>
      </c>
      <c r="I19" s="298">
        <f t="shared" si="15"/>
        <v>231913</v>
      </c>
      <c r="J19" s="299">
        <f t="shared" si="15"/>
        <v>284074</v>
      </c>
      <c r="K19" s="297">
        <f t="shared" si="15"/>
        <v>284088</v>
      </c>
      <c r="L19" s="297">
        <f t="shared" si="15"/>
        <v>252153</v>
      </c>
      <c r="M19" s="297">
        <f t="shared" si="15"/>
        <v>399147</v>
      </c>
      <c r="N19" s="297">
        <f t="shared" si="15"/>
        <v>384266</v>
      </c>
      <c r="O19" s="431">
        <f t="shared" si="15"/>
        <v>434538</v>
      </c>
      <c r="P19" s="300">
        <f>SUM(D19:O19)</f>
        <v>4009199</v>
      </c>
      <c r="Q19" s="301">
        <f>INDEX(AK$19:AK$30,MATCH($S19,$X$19:$X$30,0))</f>
        <v>47</v>
      </c>
      <c r="S19" s="279" t="s">
        <v>322</v>
      </c>
      <c r="T19" s="280" t="str">
        <f t="shared" si="3"/>
        <v>荒尾</v>
      </c>
      <c r="U19" s="280">
        <v>2</v>
      </c>
      <c r="W19" s="1115" t="s">
        <v>596</v>
      </c>
      <c r="X19" s="432" t="s">
        <v>318</v>
      </c>
      <c r="Y19" s="778">
        <v>162650</v>
      </c>
      <c r="Z19" s="779">
        <v>185603</v>
      </c>
      <c r="AA19" s="779">
        <v>318990</v>
      </c>
      <c r="AB19" s="779">
        <v>239566</v>
      </c>
      <c r="AC19" s="779">
        <v>152912</v>
      </c>
      <c r="AD19" s="779">
        <v>121610</v>
      </c>
      <c r="AE19" s="779">
        <v>254012</v>
      </c>
      <c r="AF19" s="779">
        <v>127708</v>
      </c>
      <c r="AG19" s="779">
        <v>139583</v>
      </c>
      <c r="AH19" s="779">
        <v>330482</v>
      </c>
      <c r="AI19" s="779">
        <v>428693</v>
      </c>
      <c r="AJ19" s="780">
        <v>353861</v>
      </c>
      <c r="AK19" s="836">
        <v>19</v>
      </c>
    </row>
    <row r="20" spans="1:37" ht="16.75" customHeight="1" x14ac:dyDescent="0.3">
      <c r="A20" s="279"/>
      <c r="B20" s="1112"/>
      <c r="C20" s="303" t="s">
        <v>601</v>
      </c>
      <c r="D20" s="304">
        <f>ROUND(D18,0)/ROUND(D19,0)-1</f>
        <v>4.2201848609796588E-2</v>
      </c>
      <c r="E20" s="305">
        <f t="shared" ref="E20:P20" si="16">ROUND(E18,0)/ROUND(E19,0)-1</f>
        <v>-0.20558909052522478</v>
      </c>
      <c r="F20" s="305">
        <f t="shared" si="16"/>
        <v>-3.3203675381447306E-2</v>
      </c>
      <c r="G20" s="305">
        <f t="shared" si="16"/>
        <v>0.15356012043931022</v>
      </c>
      <c r="H20" s="305">
        <f t="shared" si="16"/>
        <v>2.5603010491105369</v>
      </c>
      <c r="I20" s="306">
        <f t="shared" si="16"/>
        <v>0.21285999491188501</v>
      </c>
      <c r="J20" s="503">
        <f t="shared" si="16"/>
        <v>0.41481444975604953</v>
      </c>
      <c r="K20" s="305">
        <f t="shared" si="16"/>
        <v>0.63670059981414218</v>
      </c>
      <c r="L20" s="305">
        <f t="shared" si="16"/>
        <v>0.53963664917728527</v>
      </c>
      <c r="M20" s="305">
        <f t="shared" si="16"/>
        <v>0.38756899087303665</v>
      </c>
      <c r="N20" s="305">
        <f t="shared" si="16"/>
        <v>0.36271749257025077</v>
      </c>
      <c r="O20" s="307">
        <f t="shared" si="16"/>
        <v>-9.9963639543607208E-2</v>
      </c>
      <c r="P20" s="308">
        <f t="shared" si="16"/>
        <v>0.34934559247370855</v>
      </c>
      <c r="Q20" s="309">
        <f>Q18/Q19-1</f>
        <v>0.31914893617021267</v>
      </c>
      <c r="S20" s="279" t="s">
        <v>322</v>
      </c>
      <c r="T20" s="280" t="str">
        <f t="shared" si="3"/>
        <v>荒尾</v>
      </c>
      <c r="U20" s="280">
        <v>3</v>
      </c>
      <c r="W20" s="1116"/>
      <c r="X20" s="434" t="s">
        <v>319</v>
      </c>
      <c r="Y20" s="781">
        <v>436657</v>
      </c>
      <c r="Z20" s="782">
        <v>385252</v>
      </c>
      <c r="AA20" s="782">
        <v>656614</v>
      </c>
      <c r="AB20" s="782">
        <v>653219</v>
      </c>
      <c r="AC20" s="782">
        <v>599569</v>
      </c>
      <c r="AD20" s="782">
        <v>434272</v>
      </c>
      <c r="AE20" s="782">
        <v>640364</v>
      </c>
      <c r="AF20" s="782">
        <v>656313</v>
      </c>
      <c r="AG20" s="782">
        <v>757099</v>
      </c>
      <c r="AH20" s="782">
        <v>861404</v>
      </c>
      <c r="AI20" s="782">
        <v>775083</v>
      </c>
      <c r="AJ20" s="783">
        <v>590209</v>
      </c>
      <c r="AK20" s="837">
        <v>79</v>
      </c>
    </row>
    <row r="21" spans="1:37" ht="16.75" customHeight="1" x14ac:dyDescent="0.3">
      <c r="A21" s="279"/>
      <c r="B21" s="1110" t="s">
        <v>45</v>
      </c>
      <c r="C21" s="423" t="str">
        <f>C$6</f>
        <v>令和４年</v>
      </c>
      <c r="D21" s="289">
        <f t="shared" ref="D21:O21" si="17">INDEX(Y$7:Y$18,MATCH($S21,$X$7:$X$18,0))</f>
        <v>579784</v>
      </c>
      <c r="E21" s="290">
        <f t="shared" si="17"/>
        <v>470636</v>
      </c>
      <c r="F21" s="290">
        <f t="shared" si="17"/>
        <v>469637</v>
      </c>
      <c r="G21" s="290">
        <f t="shared" si="17"/>
        <v>529493</v>
      </c>
      <c r="H21" s="290">
        <f t="shared" si="17"/>
        <v>647547</v>
      </c>
      <c r="I21" s="291">
        <f t="shared" si="17"/>
        <v>446525</v>
      </c>
      <c r="J21" s="292">
        <f t="shared" si="17"/>
        <v>479311</v>
      </c>
      <c r="K21" s="290">
        <f t="shared" si="17"/>
        <v>511788</v>
      </c>
      <c r="L21" s="290">
        <f t="shared" si="17"/>
        <v>457020</v>
      </c>
      <c r="M21" s="290">
        <f t="shared" si="17"/>
        <v>595385</v>
      </c>
      <c r="N21" s="290">
        <f t="shared" si="17"/>
        <v>652639</v>
      </c>
      <c r="O21" s="424">
        <f t="shared" si="17"/>
        <v>525088</v>
      </c>
      <c r="P21" s="293">
        <f>SUM(D21:O21)</f>
        <v>6364853</v>
      </c>
      <c r="Q21" s="294">
        <f>INDEX(AK$7:AK$18,MATCH($S21,$X$7:$X$18,0))</f>
        <v>53</v>
      </c>
      <c r="S21" s="279" t="str">
        <f t="shared" ref="S21:S26" si="18">IF(B21&lt;&gt;0,B21,S20)</f>
        <v>菊池地域</v>
      </c>
      <c r="T21" s="280" t="str">
        <f t="shared" si="3"/>
        <v>菊池</v>
      </c>
      <c r="U21" s="280">
        <v>1</v>
      </c>
      <c r="W21" s="1116"/>
      <c r="X21" s="434" t="s">
        <v>320</v>
      </c>
      <c r="Y21" s="781">
        <v>152347</v>
      </c>
      <c r="Z21" s="782">
        <v>147223</v>
      </c>
      <c r="AA21" s="782">
        <v>188093</v>
      </c>
      <c r="AB21" s="782">
        <v>199579</v>
      </c>
      <c r="AC21" s="782">
        <v>210245</v>
      </c>
      <c r="AD21" s="782">
        <v>157625</v>
      </c>
      <c r="AE21" s="782">
        <v>242478</v>
      </c>
      <c r="AF21" s="782">
        <v>234707</v>
      </c>
      <c r="AG21" s="782">
        <v>194524</v>
      </c>
      <c r="AH21" s="782">
        <v>231007</v>
      </c>
      <c r="AI21" s="782">
        <v>253545</v>
      </c>
      <c r="AJ21" s="783">
        <v>247913</v>
      </c>
      <c r="AK21" s="837">
        <v>33</v>
      </c>
    </row>
    <row r="22" spans="1:37" ht="16.75" customHeight="1" x14ac:dyDescent="0.3">
      <c r="A22" s="279"/>
      <c r="B22" s="1111"/>
      <c r="C22" s="626" t="str">
        <f>C$7</f>
        <v>令和３年</v>
      </c>
      <c r="D22" s="296">
        <f t="shared" ref="D22:O22" si="19">INDEX(Y$19:Y$30,MATCH($S22,$X$19:$X$30,0))</f>
        <v>419120</v>
      </c>
      <c r="E22" s="297">
        <f t="shared" si="19"/>
        <v>367237</v>
      </c>
      <c r="F22" s="297">
        <f t="shared" si="19"/>
        <v>465857</v>
      </c>
      <c r="G22" s="297">
        <f t="shared" si="19"/>
        <v>438412</v>
      </c>
      <c r="H22" s="297">
        <f t="shared" si="19"/>
        <v>448573</v>
      </c>
      <c r="I22" s="298">
        <f t="shared" si="19"/>
        <v>389431</v>
      </c>
      <c r="J22" s="299">
        <f t="shared" si="19"/>
        <v>440852</v>
      </c>
      <c r="K22" s="297">
        <f t="shared" si="19"/>
        <v>397150</v>
      </c>
      <c r="L22" s="297">
        <f t="shared" si="19"/>
        <v>422816</v>
      </c>
      <c r="M22" s="297">
        <f t="shared" si="19"/>
        <v>480596</v>
      </c>
      <c r="N22" s="297">
        <f t="shared" si="19"/>
        <v>541928</v>
      </c>
      <c r="O22" s="431">
        <f t="shared" si="19"/>
        <v>470368</v>
      </c>
      <c r="P22" s="300">
        <f>SUM(D22:O22)</f>
        <v>5282340</v>
      </c>
      <c r="Q22" s="301">
        <f>INDEX(AK$19:AK$30,MATCH($S22,$X$19:$X$30,0))</f>
        <v>37</v>
      </c>
      <c r="S22" s="279" t="str">
        <f t="shared" si="18"/>
        <v>菊池地域</v>
      </c>
      <c r="T22" s="280" t="str">
        <f t="shared" si="3"/>
        <v>菊池</v>
      </c>
      <c r="U22" s="280">
        <v>2</v>
      </c>
      <c r="W22" s="1116"/>
      <c r="X22" s="434" t="s">
        <v>321</v>
      </c>
      <c r="Y22" s="781">
        <v>188164</v>
      </c>
      <c r="Z22" s="782">
        <v>187927</v>
      </c>
      <c r="AA22" s="782">
        <v>212442</v>
      </c>
      <c r="AB22" s="782">
        <v>210296</v>
      </c>
      <c r="AC22" s="782">
        <v>196165</v>
      </c>
      <c r="AD22" s="782">
        <v>185298</v>
      </c>
      <c r="AE22" s="782">
        <v>205016</v>
      </c>
      <c r="AF22" s="782">
        <v>191659</v>
      </c>
      <c r="AG22" s="782">
        <v>219031</v>
      </c>
      <c r="AH22" s="782">
        <v>232258</v>
      </c>
      <c r="AI22" s="782">
        <v>227567</v>
      </c>
      <c r="AJ22" s="783">
        <v>226063</v>
      </c>
      <c r="AK22" s="837">
        <v>21</v>
      </c>
    </row>
    <row r="23" spans="1:37" ht="16.75" customHeight="1" x14ac:dyDescent="0.3">
      <c r="A23" s="279"/>
      <c r="B23" s="1112"/>
      <c r="C23" s="303" t="s">
        <v>601</v>
      </c>
      <c r="D23" s="304">
        <f>ROUND(D21,0)/ROUND(D22,0)-1</f>
        <v>0.38333651460202334</v>
      </c>
      <c r="E23" s="305">
        <f t="shared" ref="E23:P23" si="20">ROUND(E21,0)/ROUND(E22,0)-1</f>
        <v>0.28155932000315875</v>
      </c>
      <c r="F23" s="305">
        <f t="shared" si="20"/>
        <v>8.1140779252002471E-3</v>
      </c>
      <c r="G23" s="305">
        <f t="shared" si="20"/>
        <v>0.20775206883023278</v>
      </c>
      <c r="H23" s="305">
        <f t="shared" si="20"/>
        <v>0.44357105755362003</v>
      </c>
      <c r="I23" s="306">
        <f t="shared" si="20"/>
        <v>0.14660877023144026</v>
      </c>
      <c r="J23" s="503">
        <f t="shared" si="20"/>
        <v>8.7237893896364271E-2</v>
      </c>
      <c r="K23" s="305">
        <f t="shared" si="20"/>
        <v>0.28865164295606194</v>
      </c>
      <c r="L23" s="305">
        <f t="shared" si="20"/>
        <v>8.0895708771664188E-2</v>
      </c>
      <c r="M23" s="305">
        <f t="shared" si="20"/>
        <v>0.23884718141640793</v>
      </c>
      <c r="N23" s="305">
        <f t="shared" si="20"/>
        <v>0.20429097592300094</v>
      </c>
      <c r="O23" s="307">
        <f t="shared" si="20"/>
        <v>0.11633444452003538</v>
      </c>
      <c r="P23" s="308">
        <f t="shared" si="20"/>
        <v>0.20493058000810249</v>
      </c>
      <c r="Q23" s="309">
        <f>Q21/Q22-1</f>
        <v>0.43243243243243246</v>
      </c>
      <c r="S23" s="279" t="str">
        <f t="shared" si="18"/>
        <v>菊池地域</v>
      </c>
      <c r="T23" s="280" t="str">
        <f t="shared" si="3"/>
        <v>菊池</v>
      </c>
      <c r="U23" s="280">
        <v>3</v>
      </c>
      <c r="W23" s="1116"/>
      <c r="X23" s="434" t="s">
        <v>322</v>
      </c>
      <c r="Y23" s="781">
        <v>400409</v>
      </c>
      <c r="Z23" s="782">
        <v>312609</v>
      </c>
      <c r="AA23" s="782">
        <v>415195</v>
      </c>
      <c r="AB23" s="782">
        <v>347727</v>
      </c>
      <c r="AC23" s="782">
        <v>263080</v>
      </c>
      <c r="AD23" s="782">
        <v>231913</v>
      </c>
      <c r="AE23" s="782">
        <v>284074</v>
      </c>
      <c r="AF23" s="782">
        <v>284088</v>
      </c>
      <c r="AG23" s="782">
        <v>252153</v>
      </c>
      <c r="AH23" s="782">
        <v>399147</v>
      </c>
      <c r="AI23" s="782">
        <v>384266</v>
      </c>
      <c r="AJ23" s="783">
        <v>434538</v>
      </c>
      <c r="AK23" s="837">
        <v>47</v>
      </c>
    </row>
    <row r="24" spans="1:37" ht="16.75" customHeight="1" x14ac:dyDescent="0.3">
      <c r="A24" s="279"/>
      <c r="B24" s="1110" t="s">
        <v>47</v>
      </c>
      <c r="C24" s="423" t="str">
        <f>C$6</f>
        <v>令和４年</v>
      </c>
      <c r="D24" s="289">
        <f t="shared" ref="D24:O24" si="21">INDEX(Y$7:Y$18,MATCH($S24,$X$7:$X$18,0))</f>
        <v>154669</v>
      </c>
      <c r="E24" s="290">
        <f t="shared" si="21"/>
        <v>149552</v>
      </c>
      <c r="F24" s="290">
        <f t="shared" si="21"/>
        <v>186921</v>
      </c>
      <c r="G24" s="290">
        <f t="shared" si="21"/>
        <v>182388</v>
      </c>
      <c r="H24" s="290">
        <f t="shared" si="21"/>
        <v>204368</v>
      </c>
      <c r="I24" s="291">
        <f t="shared" si="21"/>
        <v>149348</v>
      </c>
      <c r="J24" s="292">
        <f t="shared" si="21"/>
        <v>170416</v>
      </c>
      <c r="K24" s="290">
        <f t="shared" si="21"/>
        <v>205945</v>
      </c>
      <c r="L24" s="290">
        <f t="shared" si="21"/>
        <v>186265</v>
      </c>
      <c r="M24" s="290">
        <f t="shared" si="21"/>
        <v>229254</v>
      </c>
      <c r="N24" s="290">
        <f t="shared" si="21"/>
        <v>188308</v>
      </c>
      <c r="O24" s="424">
        <f t="shared" si="21"/>
        <v>186095</v>
      </c>
      <c r="P24" s="293">
        <f>SUM(D24:O24)</f>
        <v>2193529</v>
      </c>
      <c r="Q24" s="294">
        <f>INDEX(AK$7:AK$18,MATCH($S24,$X$7:$X$18,0))</f>
        <v>19</v>
      </c>
      <c r="S24" s="279" t="str">
        <f t="shared" si="18"/>
        <v>八代地域</v>
      </c>
      <c r="T24" s="280" t="str">
        <f t="shared" si="3"/>
        <v>八代</v>
      </c>
      <c r="U24" s="280">
        <v>1</v>
      </c>
      <c r="W24" s="1116"/>
      <c r="X24" s="434" t="s">
        <v>323</v>
      </c>
      <c r="Y24" s="781">
        <v>419120</v>
      </c>
      <c r="Z24" s="782">
        <v>367237</v>
      </c>
      <c r="AA24" s="782">
        <v>465857</v>
      </c>
      <c r="AB24" s="782">
        <v>438412</v>
      </c>
      <c r="AC24" s="782">
        <v>448573</v>
      </c>
      <c r="AD24" s="782">
        <v>389431</v>
      </c>
      <c r="AE24" s="782">
        <v>440852</v>
      </c>
      <c r="AF24" s="782">
        <v>397150</v>
      </c>
      <c r="AG24" s="782">
        <v>422816</v>
      </c>
      <c r="AH24" s="782">
        <v>480596</v>
      </c>
      <c r="AI24" s="782">
        <v>541928</v>
      </c>
      <c r="AJ24" s="783">
        <v>470368</v>
      </c>
      <c r="AK24" s="837">
        <v>37</v>
      </c>
    </row>
    <row r="25" spans="1:37" ht="16.75" customHeight="1" x14ac:dyDescent="0.3">
      <c r="A25" s="279"/>
      <c r="B25" s="1111"/>
      <c r="C25" s="626" t="str">
        <f>C$7</f>
        <v>令和３年</v>
      </c>
      <c r="D25" s="296">
        <f t="shared" ref="D25:O25" si="22">INDEX(Y$19:Y$30,MATCH($S25,$X$19:$X$30,0))</f>
        <v>145965</v>
      </c>
      <c r="E25" s="297">
        <f t="shared" si="22"/>
        <v>162295</v>
      </c>
      <c r="F25" s="297">
        <f t="shared" si="22"/>
        <v>181446</v>
      </c>
      <c r="G25" s="297">
        <f t="shared" si="22"/>
        <v>171175</v>
      </c>
      <c r="H25" s="297">
        <f t="shared" si="22"/>
        <v>157608</v>
      </c>
      <c r="I25" s="298">
        <f t="shared" si="22"/>
        <v>143631</v>
      </c>
      <c r="J25" s="299">
        <f t="shared" si="22"/>
        <v>179299</v>
      </c>
      <c r="K25" s="297">
        <f t="shared" si="22"/>
        <v>180410</v>
      </c>
      <c r="L25" s="297">
        <f t="shared" si="22"/>
        <v>198591</v>
      </c>
      <c r="M25" s="297">
        <f t="shared" si="22"/>
        <v>196998</v>
      </c>
      <c r="N25" s="297">
        <f t="shared" si="22"/>
        <v>190328</v>
      </c>
      <c r="O25" s="431">
        <f t="shared" si="22"/>
        <v>192643</v>
      </c>
      <c r="P25" s="300">
        <f>SUM(D25:O25)</f>
        <v>2100389</v>
      </c>
      <c r="Q25" s="301">
        <f>INDEX(AK$19:AK$30,MATCH($S25,$X$19:$X$30,0))</f>
        <v>19</v>
      </c>
      <c r="S25" s="279" t="str">
        <f t="shared" si="18"/>
        <v>八代地域</v>
      </c>
      <c r="T25" s="280" t="str">
        <f t="shared" si="3"/>
        <v>八代</v>
      </c>
      <c r="U25" s="280">
        <v>2</v>
      </c>
      <c r="W25" s="1116"/>
      <c r="X25" s="434" t="s">
        <v>324</v>
      </c>
      <c r="Y25" s="781">
        <v>145965</v>
      </c>
      <c r="Z25" s="782">
        <v>162295</v>
      </c>
      <c r="AA25" s="782">
        <v>181446</v>
      </c>
      <c r="AB25" s="782">
        <v>171175</v>
      </c>
      <c r="AC25" s="782">
        <v>157608</v>
      </c>
      <c r="AD25" s="782">
        <v>143631</v>
      </c>
      <c r="AE25" s="782">
        <v>179299</v>
      </c>
      <c r="AF25" s="782">
        <v>180410</v>
      </c>
      <c r="AG25" s="782">
        <v>198591</v>
      </c>
      <c r="AH25" s="782">
        <v>196998</v>
      </c>
      <c r="AI25" s="782">
        <v>190328</v>
      </c>
      <c r="AJ25" s="783">
        <v>192643</v>
      </c>
      <c r="AK25" s="837">
        <v>19</v>
      </c>
    </row>
    <row r="26" spans="1:37" ht="16.75" customHeight="1" x14ac:dyDescent="0.3">
      <c r="A26" s="279"/>
      <c r="B26" s="1112"/>
      <c r="C26" s="303" t="s">
        <v>601</v>
      </c>
      <c r="D26" s="304">
        <f>ROUND(D24,0)/ROUND(D25,0)-1</f>
        <v>5.9630733394991919E-2</v>
      </c>
      <c r="E26" s="305">
        <f t="shared" ref="E26:P26" si="23">ROUND(E24,0)/ROUND(E25,0)-1</f>
        <v>-7.8517514402785094E-2</v>
      </c>
      <c r="F26" s="305">
        <f t="shared" si="23"/>
        <v>3.0174266723983934E-2</v>
      </c>
      <c r="G26" s="305">
        <f t="shared" si="23"/>
        <v>6.5506061048634434E-2</v>
      </c>
      <c r="H26" s="305">
        <f t="shared" si="23"/>
        <v>0.29668544743921621</v>
      </c>
      <c r="I26" s="306">
        <f t="shared" si="23"/>
        <v>3.9803385063113206E-2</v>
      </c>
      <c r="J26" s="503">
        <f t="shared" si="23"/>
        <v>-4.9542942236152965E-2</v>
      </c>
      <c r="K26" s="305">
        <f t="shared" si="23"/>
        <v>0.14153871736599966</v>
      </c>
      <c r="L26" s="305">
        <f t="shared" si="23"/>
        <v>-6.2067263873992307E-2</v>
      </c>
      <c r="M26" s="305">
        <f t="shared" si="23"/>
        <v>0.16373770292084178</v>
      </c>
      <c r="N26" s="305">
        <f t="shared" si="23"/>
        <v>-1.0613257114034713E-2</v>
      </c>
      <c r="O26" s="307">
        <f t="shared" si="23"/>
        <v>-3.3990334452848048E-2</v>
      </c>
      <c r="P26" s="308">
        <f t="shared" si="23"/>
        <v>4.4344166723402134E-2</v>
      </c>
      <c r="Q26" s="309">
        <f>Q24/Q25-1</f>
        <v>0</v>
      </c>
      <c r="S26" s="279" t="str">
        <f t="shared" si="18"/>
        <v>八代地域</v>
      </c>
      <c r="T26" s="280" t="str">
        <f t="shared" si="3"/>
        <v>八代</v>
      </c>
      <c r="U26" s="280">
        <v>3</v>
      </c>
      <c r="W26" s="1116"/>
      <c r="X26" s="434" t="s">
        <v>325</v>
      </c>
      <c r="Y26" s="781">
        <v>119942</v>
      </c>
      <c r="Z26" s="782">
        <v>70999</v>
      </c>
      <c r="AA26" s="782">
        <v>84455</v>
      </c>
      <c r="AB26" s="782">
        <v>78994</v>
      </c>
      <c r="AC26" s="782">
        <v>79438</v>
      </c>
      <c r="AD26" s="782">
        <v>63758</v>
      </c>
      <c r="AE26" s="782">
        <v>77287</v>
      </c>
      <c r="AF26" s="782">
        <v>75253</v>
      </c>
      <c r="AG26" s="782">
        <v>79781</v>
      </c>
      <c r="AH26" s="782">
        <v>93789</v>
      </c>
      <c r="AI26" s="782">
        <v>106238</v>
      </c>
      <c r="AJ26" s="783">
        <v>90236</v>
      </c>
      <c r="AK26" s="837">
        <v>21</v>
      </c>
    </row>
    <row r="27" spans="1:37" ht="16.75" customHeight="1" x14ac:dyDescent="0.3">
      <c r="A27" s="279"/>
      <c r="B27" s="1118" t="s">
        <v>291</v>
      </c>
      <c r="C27" s="423" t="str">
        <f>C$6</f>
        <v>令和４年</v>
      </c>
      <c r="D27" s="289">
        <f t="shared" ref="D27:O27" si="24">INDEX(Y$7:Y$18,MATCH($S27,$X$7:$X$18,0))</f>
        <v>152401</v>
      </c>
      <c r="E27" s="290">
        <f t="shared" si="24"/>
        <v>77812</v>
      </c>
      <c r="F27" s="290">
        <f t="shared" si="24"/>
        <v>94331</v>
      </c>
      <c r="G27" s="290">
        <f t="shared" si="24"/>
        <v>93372</v>
      </c>
      <c r="H27" s="290">
        <f t="shared" si="24"/>
        <v>123502</v>
      </c>
      <c r="I27" s="291">
        <f t="shared" si="24"/>
        <v>83442</v>
      </c>
      <c r="J27" s="292">
        <f t="shared" si="24"/>
        <v>94182</v>
      </c>
      <c r="K27" s="290">
        <f t="shared" si="24"/>
        <v>119536</v>
      </c>
      <c r="L27" s="290">
        <f t="shared" si="24"/>
        <v>93667</v>
      </c>
      <c r="M27" s="290">
        <f t="shared" si="24"/>
        <v>146528</v>
      </c>
      <c r="N27" s="290">
        <f t="shared" si="24"/>
        <v>116949</v>
      </c>
      <c r="O27" s="424">
        <f t="shared" si="24"/>
        <v>98759</v>
      </c>
      <c r="P27" s="293">
        <f>SUM(D27:O27)</f>
        <v>1294481</v>
      </c>
      <c r="Q27" s="294">
        <f>INDEX(AK$7:AK$18,MATCH($S27,$X$7:$X$18,0))</f>
        <v>27</v>
      </c>
      <c r="S27" s="279" t="s">
        <v>325</v>
      </c>
      <c r="T27" s="280" t="str">
        <f t="shared" si="3"/>
        <v>人吉</v>
      </c>
      <c r="U27" s="280">
        <v>1</v>
      </c>
      <c r="W27" s="1116"/>
      <c r="X27" s="434" t="s">
        <v>326</v>
      </c>
      <c r="Y27" s="781">
        <v>60043</v>
      </c>
      <c r="Z27" s="782">
        <v>66066</v>
      </c>
      <c r="AA27" s="782">
        <v>77823</v>
      </c>
      <c r="AB27" s="782">
        <v>84042</v>
      </c>
      <c r="AC27" s="782">
        <v>153010</v>
      </c>
      <c r="AD27" s="782">
        <v>59514</v>
      </c>
      <c r="AE27" s="782">
        <v>102789</v>
      </c>
      <c r="AF27" s="782">
        <v>84249</v>
      </c>
      <c r="AG27" s="782">
        <v>65923</v>
      </c>
      <c r="AH27" s="782">
        <v>92583</v>
      </c>
      <c r="AI27" s="782">
        <v>114750</v>
      </c>
      <c r="AJ27" s="783">
        <v>84150</v>
      </c>
      <c r="AK27" s="837">
        <v>13</v>
      </c>
    </row>
    <row r="28" spans="1:37" ht="16.75" customHeight="1" x14ac:dyDescent="0.3">
      <c r="A28" s="279"/>
      <c r="B28" s="1111"/>
      <c r="C28" s="626" t="str">
        <f>C$7</f>
        <v>令和３年</v>
      </c>
      <c r="D28" s="296">
        <f t="shared" ref="D28:O28" si="25">INDEX(Y$19:Y$30,MATCH($S28,$X$19:$X$30,0))</f>
        <v>119942</v>
      </c>
      <c r="E28" s="297">
        <f t="shared" si="25"/>
        <v>70999</v>
      </c>
      <c r="F28" s="297">
        <f t="shared" si="25"/>
        <v>84455</v>
      </c>
      <c r="G28" s="297">
        <f t="shared" si="25"/>
        <v>78994</v>
      </c>
      <c r="H28" s="297">
        <f t="shared" si="25"/>
        <v>79438</v>
      </c>
      <c r="I28" s="298">
        <f t="shared" si="25"/>
        <v>63758</v>
      </c>
      <c r="J28" s="299">
        <f t="shared" si="25"/>
        <v>77287</v>
      </c>
      <c r="K28" s="297">
        <f t="shared" si="25"/>
        <v>75253</v>
      </c>
      <c r="L28" s="297">
        <f t="shared" si="25"/>
        <v>79781</v>
      </c>
      <c r="M28" s="297">
        <f t="shared" si="25"/>
        <v>93789</v>
      </c>
      <c r="N28" s="297">
        <f t="shared" si="25"/>
        <v>106238</v>
      </c>
      <c r="O28" s="431">
        <f t="shared" si="25"/>
        <v>90236</v>
      </c>
      <c r="P28" s="300">
        <f>SUM(D28:O28)</f>
        <v>1020170</v>
      </c>
      <c r="Q28" s="301">
        <f>INDEX(AK$19:AK$30,MATCH($S28,$X$19:$X$30,0))</f>
        <v>21</v>
      </c>
      <c r="S28" s="279" t="s">
        <v>325</v>
      </c>
      <c r="T28" s="280" t="str">
        <f t="shared" si="3"/>
        <v>人吉</v>
      </c>
      <c r="U28" s="280">
        <v>2</v>
      </c>
      <c r="W28" s="1116"/>
      <c r="X28" s="434" t="s">
        <v>327</v>
      </c>
      <c r="Y28" s="781">
        <v>194546</v>
      </c>
      <c r="Z28" s="782">
        <v>182822</v>
      </c>
      <c r="AA28" s="782">
        <v>262494</v>
      </c>
      <c r="AB28" s="782">
        <v>217026</v>
      </c>
      <c r="AC28" s="782">
        <v>219821</v>
      </c>
      <c r="AD28" s="782">
        <v>178653</v>
      </c>
      <c r="AE28" s="782">
        <v>189534</v>
      </c>
      <c r="AF28" s="782">
        <v>192111</v>
      </c>
      <c r="AG28" s="782">
        <v>218039</v>
      </c>
      <c r="AH28" s="782">
        <v>240346</v>
      </c>
      <c r="AI28" s="782">
        <v>229636</v>
      </c>
      <c r="AJ28" s="783">
        <v>219389</v>
      </c>
      <c r="AK28" s="837">
        <v>24</v>
      </c>
    </row>
    <row r="29" spans="1:37" ht="16.75" customHeight="1" x14ac:dyDescent="0.3">
      <c r="A29" s="279"/>
      <c r="B29" s="1112"/>
      <c r="C29" s="303" t="s">
        <v>601</v>
      </c>
      <c r="D29" s="304">
        <f>ROUND(D27,0)/ROUND(D28,0)-1</f>
        <v>0.27062246752597097</v>
      </c>
      <c r="E29" s="305">
        <f t="shared" ref="E29:P29" si="26">ROUND(E27,0)/ROUND(E28,0)-1</f>
        <v>9.5959098015464983E-2</v>
      </c>
      <c r="F29" s="305">
        <f t="shared" si="26"/>
        <v>0.11693801432715656</v>
      </c>
      <c r="G29" s="305">
        <f t="shared" si="26"/>
        <v>0.18201382383472153</v>
      </c>
      <c r="H29" s="305">
        <f t="shared" si="26"/>
        <v>0.55469674463103291</v>
      </c>
      <c r="I29" s="306">
        <f t="shared" si="26"/>
        <v>0.30872988487719177</v>
      </c>
      <c r="J29" s="503">
        <f t="shared" si="26"/>
        <v>0.21860079961701184</v>
      </c>
      <c r="K29" s="305">
        <f t="shared" si="26"/>
        <v>0.58845494531779474</v>
      </c>
      <c r="L29" s="305">
        <f t="shared" si="26"/>
        <v>0.17405146588786802</v>
      </c>
      <c r="M29" s="305">
        <f t="shared" si="26"/>
        <v>0.56231541012272235</v>
      </c>
      <c r="N29" s="305">
        <f t="shared" si="26"/>
        <v>0.10082079858431059</v>
      </c>
      <c r="O29" s="307">
        <f t="shared" si="26"/>
        <v>9.4452325014406702E-2</v>
      </c>
      <c r="P29" s="308">
        <f t="shared" si="26"/>
        <v>0.26888753835145129</v>
      </c>
      <c r="Q29" s="309">
        <f>Q27/Q28-1</f>
        <v>0.28571428571428581</v>
      </c>
      <c r="S29" s="279" t="s">
        <v>325</v>
      </c>
      <c r="T29" s="280" t="str">
        <f t="shared" si="3"/>
        <v>人吉</v>
      </c>
      <c r="U29" s="280">
        <v>3</v>
      </c>
      <c r="W29" s="1116"/>
      <c r="X29" s="434" t="s">
        <v>328</v>
      </c>
      <c r="Y29" s="781">
        <v>72892</v>
      </c>
      <c r="Z29" s="782">
        <v>86346</v>
      </c>
      <c r="AA29" s="782">
        <v>86704</v>
      </c>
      <c r="AB29" s="782">
        <v>93592</v>
      </c>
      <c r="AC29" s="782">
        <v>103976</v>
      </c>
      <c r="AD29" s="782">
        <v>87938</v>
      </c>
      <c r="AE29" s="782">
        <v>124235</v>
      </c>
      <c r="AF29" s="782">
        <v>101488</v>
      </c>
      <c r="AG29" s="782">
        <v>96509</v>
      </c>
      <c r="AH29" s="782">
        <v>138150</v>
      </c>
      <c r="AI29" s="782">
        <v>139950</v>
      </c>
      <c r="AJ29" s="783">
        <v>99519</v>
      </c>
      <c r="AK29" s="837">
        <v>20</v>
      </c>
    </row>
    <row r="30" spans="1:37" ht="16.75" customHeight="1" x14ac:dyDescent="0.3">
      <c r="A30" s="279"/>
      <c r="B30" s="1118" t="s">
        <v>292</v>
      </c>
      <c r="C30" s="423" t="str">
        <f>C$6</f>
        <v>令和４年</v>
      </c>
      <c r="D30" s="289">
        <f t="shared" ref="D30:O30" si="27">INDEX(Y$7:Y$18,MATCH($S30,$X$7:$X$18,0))</f>
        <v>78658</v>
      </c>
      <c r="E30" s="290">
        <f t="shared" si="27"/>
        <v>69909</v>
      </c>
      <c r="F30" s="290">
        <f t="shared" si="27"/>
        <v>97243</v>
      </c>
      <c r="G30" s="290">
        <f t="shared" si="27"/>
        <v>106124</v>
      </c>
      <c r="H30" s="290">
        <f t="shared" si="27"/>
        <v>272187</v>
      </c>
      <c r="I30" s="291">
        <f t="shared" si="27"/>
        <v>99780</v>
      </c>
      <c r="J30" s="292">
        <f t="shared" si="27"/>
        <v>106938</v>
      </c>
      <c r="K30" s="290">
        <f t="shared" si="27"/>
        <v>118958</v>
      </c>
      <c r="L30" s="290">
        <f t="shared" si="27"/>
        <v>89170</v>
      </c>
      <c r="M30" s="290">
        <f t="shared" si="27"/>
        <v>121060</v>
      </c>
      <c r="N30" s="290">
        <f t="shared" si="27"/>
        <v>125458</v>
      </c>
      <c r="O30" s="424">
        <f t="shared" si="27"/>
        <v>100782</v>
      </c>
      <c r="P30" s="293">
        <f>SUM(D30:O30)</f>
        <v>1386267</v>
      </c>
      <c r="Q30" s="294">
        <f>INDEX(AK$7:AK$18,MATCH($S30,$X$7:$X$18,0))</f>
        <v>18</v>
      </c>
      <c r="S30" s="279" t="s">
        <v>326</v>
      </c>
      <c r="T30" s="280" t="str">
        <f t="shared" si="3"/>
        <v>水俣</v>
      </c>
      <c r="U30" s="280">
        <v>1</v>
      </c>
      <c r="W30" s="1117"/>
      <c r="X30" s="436" t="s">
        <v>404</v>
      </c>
      <c r="Y30" s="640">
        <v>2352735</v>
      </c>
      <c r="Z30" s="641">
        <v>2154379</v>
      </c>
      <c r="AA30" s="641">
        <v>2950113</v>
      </c>
      <c r="AB30" s="641">
        <v>2733628</v>
      </c>
      <c r="AC30" s="641">
        <v>2584397</v>
      </c>
      <c r="AD30" s="641">
        <v>2053643</v>
      </c>
      <c r="AE30" s="641">
        <v>2739940</v>
      </c>
      <c r="AF30" s="641">
        <v>2525136</v>
      </c>
      <c r="AG30" s="641">
        <v>2644049</v>
      </c>
      <c r="AH30" s="641">
        <v>3296760</v>
      </c>
      <c r="AI30" s="641">
        <v>3391984</v>
      </c>
      <c r="AJ30" s="642">
        <v>3008889</v>
      </c>
      <c r="AK30" s="838">
        <v>333</v>
      </c>
    </row>
    <row r="31" spans="1:37" ht="16.75" customHeight="1" x14ac:dyDescent="0.3">
      <c r="A31" s="279"/>
      <c r="B31" s="1111"/>
      <c r="C31" s="626" t="str">
        <f>C$7</f>
        <v>令和３年</v>
      </c>
      <c r="D31" s="296">
        <f t="shared" ref="D31:O31" si="28">INDEX(Y$19:Y$30,MATCH($S31,$X$19:$X$30,0))</f>
        <v>60043</v>
      </c>
      <c r="E31" s="297">
        <f t="shared" si="28"/>
        <v>66066</v>
      </c>
      <c r="F31" s="297">
        <f t="shared" si="28"/>
        <v>77823</v>
      </c>
      <c r="G31" s="297">
        <f t="shared" si="28"/>
        <v>84042</v>
      </c>
      <c r="H31" s="297">
        <f t="shared" si="28"/>
        <v>153010</v>
      </c>
      <c r="I31" s="298">
        <f t="shared" si="28"/>
        <v>59514</v>
      </c>
      <c r="J31" s="299">
        <f t="shared" si="28"/>
        <v>102789</v>
      </c>
      <c r="K31" s="297">
        <f t="shared" si="28"/>
        <v>84249</v>
      </c>
      <c r="L31" s="297">
        <f t="shared" si="28"/>
        <v>65923</v>
      </c>
      <c r="M31" s="297">
        <f t="shared" si="28"/>
        <v>92583</v>
      </c>
      <c r="N31" s="297">
        <f t="shared" si="28"/>
        <v>114750</v>
      </c>
      <c r="O31" s="431">
        <f t="shared" si="28"/>
        <v>84150</v>
      </c>
      <c r="P31" s="300">
        <f>SUM(D31:O31)</f>
        <v>1044942</v>
      </c>
      <c r="Q31" s="301">
        <f>INDEX(AK$19:AK$30,MATCH($S31,$X$19:$X$30,0))</f>
        <v>13</v>
      </c>
      <c r="S31" s="279" t="s">
        <v>326</v>
      </c>
      <c r="T31" s="280" t="str">
        <f t="shared" si="3"/>
        <v>水俣</v>
      </c>
      <c r="U31" s="280">
        <v>2</v>
      </c>
    </row>
    <row r="32" spans="1:37" ht="16.75" customHeight="1" x14ac:dyDescent="0.3">
      <c r="A32" s="279"/>
      <c r="B32" s="1112"/>
      <c r="C32" s="303" t="s">
        <v>601</v>
      </c>
      <c r="D32" s="304">
        <f>ROUND(D30,0)/ROUND(D31,0)-1</f>
        <v>0.31002781340039642</v>
      </c>
      <c r="E32" s="305">
        <f t="shared" ref="E32:P32" si="29">ROUND(E30,0)/ROUND(E31,0)-1</f>
        <v>5.8169103623649132E-2</v>
      </c>
      <c r="F32" s="305">
        <f t="shared" si="29"/>
        <v>0.24954062423705081</v>
      </c>
      <c r="G32" s="305">
        <f t="shared" si="29"/>
        <v>0.26274957759215622</v>
      </c>
      <c r="H32" s="305">
        <f t="shared" si="29"/>
        <v>0.77888373308934056</v>
      </c>
      <c r="I32" s="306">
        <f t="shared" si="29"/>
        <v>0.67658030043351136</v>
      </c>
      <c r="J32" s="503">
        <f t="shared" si="29"/>
        <v>4.036424130986771E-2</v>
      </c>
      <c r="K32" s="305">
        <f t="shared" si="29"/>
        <v>0.41198115111158584</v>
      </c>
      <c r="L32" s="305">
        <f t="shared" si="29"/>
        <v>0.3526386845258862</v>
      </c>
      <c r="M32" s="305">
        <f t="shared" si="29"/>
        <v>0.30758346564704109</v>
      </c>
      <c r="N32" s="305">
        <f t="shared" si="29"/>
        <v>9.3315904139433581E-2</v>
      </c>
      <c r="O32" s="307">
        <f t="shared" si="29"/>
        <v>0.19764705882352951</v>
      </c>
      <c r="P32" s="308">
        <f t="shared" si="29"/>
        <v>0.32664492383309307</v>
      </c>
      <c r="Q32" s="309">
        <f>Q30/Q31-1</f>
        <v>0.38461538461538458</v>
      </c>
      <c r="S32" s="279" t="s">
        <v>326</v>
      </c>
      <c r="T32" s="280" t="str">
        <f t="shared" si="3"/>
        <v>水俣</v>
      </c>
      <c r="U32" s="280">
        <v>3</v>
      </c>
      <c r="Y32" s="312">
        <f>SUM(Y8,Y10,Y12,Y14,Y16,Y18,Y20,Y22,Y24,Y26,Y28)</f>
        <v>6144762</v>
      </c>
    </row>
    <row r="33" spans="1:21" ht="16.75" customHeight="1" x14ac:dyDescent="0.3">
      <c r="A33" s="279"/>
      <c r="B33" s="1110" t="s">
        <v>52</v>
      </c>
      <c r="C33" s="423" t="str">
        <f>C$6</f>
        <v>令和４年</v>
      </c>
      <c r="D33" s="289">
        <f t="shared" ref="D33:O33" si="30">INDEX(Y$7:Y$18,MATCH($S33,$X$7:$X$18,0))</f>
        <v>237171</v>
      </c>
      <c r="E33" s="290">
        <f t="shared" si="30"/>
        <v>173854</v>
      </c>
      <c r="F33" s="290">
        <f t="shared" si="30"/>
        <v>264642</v>
      </c>
      <c r="G33" s="290">
        <f t="shared" si="30"/>
        <v>226303</v>
      </c>
      <c r="H33" s="290">
        <f t="shared" si="30"/>
        <v>271628</v>
      </c>
      <c r="I33" s="291">
        <f t="shared" si="30"/>
        <v>199522</v>
      </c>
      <c r="J33" s="292">
        <f t="shared" si="30"/>
        <v>221220</v>
      </c>
      <c r="K33" s="290">
        <f t="shared" si="30"/>
        <v>252470</v>
      </c>
      <c r="L33" s="290">
        <f t="shared" si="30"/>
        <v>203371</v>
      </c>
      <c r="M33" s="290">
        <f t="shared" si="30"/>
        <v>253363</v>
      </c>
      <c r="N33" s="290">
        <f t="shared" si="30"/>
        <v>249776</v>
      </c>
      <c r="O33" s="424">
        <f t="shared" si="30"/>
        <v>209083</v>
      </c>
      <c r="P33" s="293">
        <f>SUM(D33:O33)</f>
        <v>2762403</v>
      </c>
      <c r="Q33" s="294">
        <f>INDEX(AK$7:AK$18,MATCH($S33,$X$7:$X$18,0))</f>
        <v>29</v>
      </c>
      <c r="S33" s="279" t="str">
        <f t="shared" ref="S33:S41" si="31">IF(B33&lt;&gt;0,B33,S32)</f>
        <v>宇城地域</v>
      </c>
      <c r="T33" s="280" t="str">
        <f t="shared" si="3"/>
        <v>宇城</v>
      </c>
      <c r="U33" s="280">
        <v>1</v>
      </c>
    </row>
    <row r="34" spans="1:21" ht="16.75" customHeight="1" x14ac:dyDescent="0.3">
      <c r="A34" s="279"/>
      <c r="B34" s="1111"/>
      <c r="C34" s="626" t="str">
        <f>C$7</f>
        <v>令和３年</v>
      </c>
      <c r="D34" s="296">
        <f t="shared" ref="D34:O34" si="32">INDEX(Y$19:Y$30,MATCH($S34,$X$19:$X$30,0))</f>
        <v>194546</v>
      </c>
      <c r="E34" s="297">
        <f t="shared" si="32"/>
        <v>182822</v>
      </c>
      <c r="F34" s="297">
        <f t="shared" si="32"/>
        <v>262494</v>
      </c>
      <c r="G34" s="297">
        <f t="shared" si="32"/>
        <v>217026</v>
      </c>
      <c r="H34" s="297">
        <f t="shared" si="32"/>
        <v>219821</v>
      </c>
      <c r="I34" s="298">
        <f t="shared" si="32"/>
        <v>178653</v>
      </c>
      <c r="J34" s="299">
        <f t="shared" si="32"/>
        <v>189534</v>
      </c>
      <c r="K34" s="297">
        <f t="shared" si="32"/>
        <v>192111</v>
      </c>
      <c r="L34" s="297">
        <f t="shared" si="32"/>
        <v>218039</v>
      </c>
      <c r="M34" s="297">
        <f t="shared" si="32"/>
        <v>240346</v>
      </c>
      <c r="N34" s="297">
        <f t="shared" si="32"/>
        <v>229636</v>
      </c>
      <c r="O34" s="431">
        <f t="shared" si="32"/>
        <v>219389</v>
      </c>
      <c r="P34" s="300">
        <f>SUM(D34:O34)</f>
        <v>2544417</v>
      </c>
      <c r="Q34" s="301">
        <f>INDEX(AK$19:AK$30,MATCH($S34,$X$19:$X$30,0))</f>
        <v>24</v>
      </c>
      <c r="S34" s="279" t="str">
        <f t="shared" si="31"/>
        <v>宇城地域</v>
      </c>
      <c r="T34" s="280" t="str">
        <f t="shared" si="3"/>
        <v>宇城</v>
      </c>
      <c r="U34" s="280">
        <v>2</v>
      </c>
    </row>
    <row r="35" spans="1:21" ht="16.75" customHeight="1" x14ac:dyDescent="0.3">
      <c r="A35" s="279"/>
      <c r="B35" s="1112"/>
      <c r="C35" s="303" t="s">
        <v>601</v>
      </c>
      <c r="D35" s="304">
        <f>ROUND(D33,0)/ROUND(D34,0)-1</f>
        <v>0.21909985299106638</v>
      </c>
      <c r="E35" s="305">
        <f t="shared" ref="E35:P35" si="33">ROUND(E33,0)/ROUND(E34,0)-1</f>
        <v>-4.9053177407533011E-2</v>
      </c>
      <c r="F35" s="305">
        <f t="shared" si="33"/>
        <v>8.1830441838670609E-3</v>
      </c>
      <c r="G35" s="305">
        <f t="shared" si="33"/>
        <v>4.2746030429533732E-2</v>
      </c>
      <c r="H35" s="305">
        <f t="shared" si="33"/>
        <v>0.23567811992484788</v>
      </c>
      <c r="I35" s="306">
        <f t="shared" si="33"/>
        <v>0.11681303980341773</v>
      </c>
      <c r="J35" s="503">
        <f t="shared" si="33"/>
        <v>0.16717844819399152</v>
      </c>
      <c r="K35" s="305">
        <f t="shared" si="33"/>
        <v>0.31418815164149883</v>
      </c>
      <c r="L35" s="305">
        <f t="shared" si="33"/>
        <v>-6.7272368704681229E-2</v>
      </c>
      <c r="M35" s="305">
        <f t="shared" si="33"/>
        <v>5.4159420169255901E-2</v>
      </c>
      <c r="N35" s="305">
        <f t="shared" si="33"/>
        <v>8.7704018533679484E-2</v>
      </c>
      <c r="O35" s="307">
        <f t="shared" si="33"/>
        <v>-4.6975919485480078E-2</v>
      </c>
      <c r="P35" s="308">
        <f t="shared" si="33"/>
        <v>8.5672277775223238E-2</v>
      </c>
      <c r="Q35" s="309">
        <f>Q33/Q34-1</f>
        <v>0.20833333333333326</v>
      </c>
      <c r="S35" s="279" t="str">
        <f t="shared" si="31"/>
        <v>宇城地域</v>
      </c>
      <c r="T35" s="280" t="str">
        <f t="shared" si="3"/>
        <v>宇城</v>
      </c>
      <c r="U35" s="280">
        <v>3</v>
      </c>
    </row>
    <row r="36" spans="1:21" ht="16.75" customHeight="1" x14ac:dyDescent="0.3">
      <c r="A36" s="279"/>
      <c r="B36" s="1110" t="s">
        <v>54</v>
      </c>
      <c r="C36" s="423" t="str">
        <f>C$6</f>
        <v>令和４年</v>
      </c>
      <c r="D36" s="289">
        <f t="shared" ref="D36:O36" si="34">INDEX(Y$7:Y$18,MATCH($S36,$X$7:$X$18,0))</f>
        <v>86442</v>
      </c>
      <c r="E36" s="290">
        <f t="shared" si="34"/>
        <v>97619</v>
      </c>
      <c r="F36" s="290">
        <f t="shared" si="34"/>
        <v>135729</v>
      </c>
      <c r="G36" s="290">
        <f t="shared" si="34"/>
        <v>141219</v>
      </c>
      <c r="H36" s="290">
        <f t="shared" si="34"/>
        <v>175639</v>
      </c>
      <c r="I36" s="291">
        <f t="shared" si="34"/>
        <v>135444</v>
      </c>
      <c r="J36" s="292">
        <f t="shared" si="34"/>
        <v>172233</v>
      </c>
      <c r="K36" s="290">
        <f t="shared" si="34"/>
        <v>218093</v>
      </c>
      <c r="L36" s="290">
        <f t="shared" si="34"/>
        <v>161530</v>
      </c>
      <c r="M36" s="290">
        <f t="shared" si="34"/>
        <v>209243</v>
      </c>
      <c r="N36" s="290">
        <f t="shared" si="34"/>
        <v>163720</v>
      </c>
      <c r="O36" s="424">
        <f t="shared" si="34"/>
        <v>130521</v>
      </c>
      <c r="P36" s="293">
        <f>SUM(D36:O36)</f>
        <v>1827432</v>
      </c>
      <c r="Q36" s="294">
        <f>INDEX(AK$7:AK$18,MATCH($S36,$X$7:$X$18,0))</f>
        <v>28</v>
      </c>
      <c r="S36" s="279" t="str">
        <f t="shared" si="31"/>
        <v>上益城地域</v>
      </c>
      <c r="T36" s="280" t="str">
        <f t="shared" si="3"/>
        <v>上益</v>
      </c>
      <c r="U36" s="280">
        <v>1</v>
      </c>
    </row>
    <row r="37" spans="1:21" ht="16.75" customHeight="1" x14ac:dyDescent="0.3">
      <c r="A37" s="279"/>
      <c r="B37" s="1111"/>
      <c r="C37" s="626" t="str">
        <f>C$7</f>
        <v>令和３年</v>
      </c>
      <c r="D37" s="296">
        <f t="shared" ref="D37:O37" si="35">INDEX(Y$19:Y$30,MATCH($S37,$X$19:$X$30,0))</f>
        <v>72892</v>
      </c>
      <c r="E37" s="297">
        <f t="shared" si="35"/>
        <v>86346</v>
      </c>
      <c r="F37" s="297">
        <f t="shared" si="35"/>
        <v>86704</v>
      </c>
      <c r="G37" s="297">
        <f t="shared" si="35"/>
        <v>93592</v>
      </c>
      <c r="H37" s="297">
        <f t="shared" si="35"/>
        <v>103976</v>
      </c>
      <c r="I37" s="298">
        <f t="shared" si="35"/>
        <v>87938</v>
      </c>
      <c r="J37" s="299">
        <f t="shared" si="35"/>
        <v>124235</v>
      </c>
      <c r="K37" s="297">
        <f t="shared" si="35"/>
        <v>101488</v>
      </c>
      <c r="L37" s="297">
        <f t="shared" si="35"/>
        <v>96509</v>
      </c>
      <c r="M37" s="297">
        <f t="shared" si="35"/>
        <v>138150</v>
      </c>
      <c r="N37" s="297">
        <f t="shared" si="35"/>
        <v>139950</v>
      </c>
      <c r="O37" s="431">
        <f t="shared" si="35"/>
        <v>99519</v>
      </c>
      <c r="P37" s="300">
        <f>SUM(D37:O37)</f>
        <v>1231299</v>
      </c>
      <c r="Q37" s="301">
        <f>INDEX(AK$19:AK$30,MATCH($S37,$X$19:$X$30,0))</f>
        <v>20</v>
      </c>
      <c r="S37" s="279" t="str">
        <f t="shared" si="31"/>
        <v>上益城地域</v>
      </c>
      <c r="T37" s="280" t="str">
        <f t="shared" si="3"/>
        <v>上益</v>
      </c>
      <c r="U37" s="280">
        <v>2</v>
      </c>
    </row>
    <row r="38" spans="1:21" ht="16.75" customHeight="1" thickBot="1" x14ac:dyDescent="0.35">
      <c r="A38" s="279"/>
      <c r="B38" s="1113"/>
      <c r="C38" s="313" t="s">
        <v>601</v>
      </c>
      <c r="D38" s="314">
        <f>ROUND(D36,0)/ROUND(D37,0)-1</f>
        <v>0.185891455852494</v>
      </c>
      <c r="E38" s="315">
        <f t="shared" ref="E38:P38" si="36">ROUND(E36,0)/ROUND(E37,0)-1</f>
        <v>0.13055613462117521</v>
      </c>
      <c r="F38" s="315">
        <f t="shared" si="36"/>
        <v>0.56542950728916774</v>
      </c>
      <c r="G38" s="315">
        <f t="shared" si="36"/>
        <v>0.50887896401401833</v>
      </c>
      <c r="H38" s="315">
        <f t="shared" si="36"/>
        <v>0.68922635992921433</v>
      </c>
      <c r="I38" s="316">
        <f t="shared" si="36"/>
        <v>0.54022151970706633</v>
      </c>
      <c r="J38" s="504">
        <f t="shared" si="36"/>
        <v>0.38634845252948047</v>
      </c>
      <c r="K38" s="315">
        <f t="shared" si="36"/>
        <v>1.1489535708655212</v>
      </c>
      <c r="L38" s="315">
        <f t="shared" si="36"/>
        <v>0.6737299111999917</v>
      </c>
      <c r="M38" s="315">
        <f t="shared" si="36"/>
        <v>0.51460731089395595</v>
      </c>
      <c r="N38" s="315">
        <f t="shared" si="36"/>
        <v>0.16984637370489453</v>
      </c>
      <c r="O38" s="317">
        <f t="shared" si="36"/>
        <v>0.31151840352093574</v>
      </c>
      <c r="P38" s="318">
        <f t="shared" si="36"/>
        <v>0.48414966632800005</v>
      </c>
      <c r="Q38" s="319">
        <f>Q36/Q37-1</f>
        <v>0.39999999999999991</v>
      </c>
      <c r="S38" s="279" t="str">
        <f t="shared" si="31"/>
        <v>上益城地域</v>
      </c>
      <c r="T38" s="280" t="str">
        <f t="shared" si="3"/>
        <v>上益</v>
      </c>
      <c r="U38" s="280">
        <v>3</v>
      </c>
    </row>
    <row r="39" spans="1:21" ht="16.75" customHeight="1" thickTop="1" x14ac:dyDescent="0.3">
      <c r="A39" s="279"/>
      <c r="B39" s="1111" t="s">
        <v>311</v>
      </c>
      <c r="C39" s="423" t="str">
        <f>C$6</f>
        <v>令和４年</v>
      </c>
      <c r="D39" s="320">
        <f t="shared" ref="D39:O39" si="37">INDEX(Y$7:Y$18,MATCH($S39,$X$7:$X$18,0))</f>
        <v>3013554</v>
      </c>
      <c r="E39" s="321">
        <f t="shared" si="37"/>
        <v>2229395</v>
      </c>
      <c r="F39" s="321">
        <f t="shared" si="37"/>
        <v>3194615</v>
      </c>
      <c r="G39" s="321">
        <f t="shared" si="37"/>
        <v>3300572</v>
      </c>
      <c r="H39" s="321">
        <f t="shared" si="37"/>
        <v>4749450</v>
      </c>
      <c r="I39" s="582">
        <f t="shared" si="37"/>
        <v>2566331</v>
      </c>
      <c r="J39" s="583">
        <f t="shared" si="37"/>
        <v>3036260</v>
      </c>
      <c r="K39" s="321">
        <f t="shared" si="37"/>
        <v>3978177</v>
      </c>
      <c r="L39" s="321">
        <f t="shared" si="37"/>
        <v>3023527</v>
      </c>
      <c r="M39" s="321">
        <f t="shared" si="37"/>
        <v>4128506</v>
      </c>
      <c r="N39" s="321">
        <f t="shared" si="37"/>
        <v>3981693</v>
      </c>
      <c r="O39" s="584">
        <f t="shared" si="37"/>
        <v>3062876</v>
      </c>
      <c r="P39" s="533">
        <f>SUM(D39:O39)</f>
        <v>40264956</v>
      </c>
      <c r="Q39" s="585">
        <f>INDEX(AK$7:AK$18,MATCH($S39,$X$7:$X$18,0))</f>
        <v>411</v>
      </c>
      <c r="S39" s="279" t="str">
        <f t="shared" si="31"/>
        <v>合計</v>
      </c>
      <c r="T39" s="280" t="str">
        <f t="shared" si="3"/>
        <v>合計</v>
      </c>
      <c r="U39" s="280">
        <v>1</v>
      </c>
    </row>
    <row r="40" spans="1:21" ht="16.75" customHeight="1" x14ac:dyDescent="0.3">
      <c r="A40" s="279"/>
      <c r="B40" s="1111"/>
      <c r="C40" s="626" t="str">
        <f>C$7</f>
        <v>令和３年</v>
      </c>
      <c r="D40" s="296">
        <f t="shared" ref="D40:O40" si="38">INDEX(Y$19:Y$30,MATCH($S40,$X$19:$X$30,0))</f>
        <v>2352735</v>
      </c>
      <c r="E40" s="297">
        <f t="shared" si="38"/>
        <v>2154379</v>
      </c>
      <c r="F40" s="297">
        <f t="shared" si="38"/>
        <v>2950113</v>
      </c>
      <c r="G40" s="297">
        <f t="shared" si="38"/>
        <v>2733628</v>
      </c>
      <c r="H40" s="297">
        <f t="shared" si="38"/>
        <v>2584397</v>
      </c>
      <c r="I40" s="298">
        <f t="shared" si="38"/>
        <v>2053643</v>
      </c>
      <c r="J40" s="299">
        <f t="shared" si="38"/>
        <v>2739940</v>
      </c>
      <c r="K40" s="297">
        <f t="shared" si="38"/>
        <v>2525136</v>
      </c>
      <c r="L40" s="297">
        <f t="shared" si="38"/>
        <v>2644049</v>
      </c>
      <c r="M40" s="297">
        <f t="shared" si="38"/>
        <v>3296760</v>
      </c>
      <c r="N40" s="297">
        <f t="shared" si="38"/>
        <v>3391984</v>
      </c>
      <c r="O40" s="431">
        <f t="shared" si="38"/>
        <v>3008889</v>
      </c>
      <c r="P40" s="300">
        <f>SUM(D40:O40)</f>
        <v>32435653</v>
      </c>
      <c r="Q40" s="301">
        <f>INDEX(AK$19:AK$30,MATCH($S40,$X$19:$X$30,0))</f>
        <v>333</v>
      </c>
      <c r="S40" s="279" t="str">
        <f t="shared" si="31"/>
        <v>合計</v>
      </c>
      <c r="T40" s="280" t="str">
        <f t="shared" si="3"/>
        <v>合計</v>
      </c>
      <c r="U40" s="280">
        <v>2</v>
      </c>
    </row>
    <row r="41" spans="1:21" ht="16.75" customHeight="1" thickBot="1" x14ac:dyDescent="0.35">
      <c r="A41" s="279"/>
      <c r="B41" s="1114"/>
      <c r="C41" s="322" t="s">
        <v>601</v>
      </c>
      <c r="D41" s="323">
        <f>ROUND(D39,0)/ROUND(D40,0)-1</f>
        <v>0.28087268646915176</v>
      </c>
      <c r="E41" s="324">
        <f t="shared" ref="E41:P41" si="39">ROUND(E39,0)/ROUND(E40,0)-1</f>
        <v>3.4820242863488726E-2</v>
      </c>
      <c r="F41" s="324">
        <f t="shared" si="39"/>
        <v>8.2878859216579226E-2</v>
      </c>
      <c r="G41" s="324">
        <f t="shared" si="39"/>
        <v>0.20739617826566015</v>
      </c>
      <c r="H41" s="324">
        <f t="shared" si="39"/>
        <v>0.8377400995280524</v>
      </c>
      <c r="I41" s="325">
        <f t="shared" si="39"/>
        <v>0.24964806443963239</v>
      </c>
      <c r="J41" s="505">
        <f t="shared" si="39"/>
        <v>0.10814835361358277</v>
      </c>
      <c r="K41" s="324">
        <f t="shared" si="39"/>
        <v>0.57543078867831277</v>
      </c>
      <c r="L41" s="324">
        <f t="shared" si="39"/>
        <v>0.1435215459320156</v>
      </c>
      <c r="M41" s="324">
        <f t="shared" si="39"/>
        <v>0.25229194724517412</v>
      </c>
      <c r="N41" s="324">
        <f t="shared" si="39"/>
        <v>0.17385370921560961</v>
      </c>
      <c r="O41" s="326">
        <f t="shared" si="39"/>
        <v>1.7942503030188295E-2</v>
      </c>
      <c r="P41" s="327">
        <f t="shared" si="39"/>
        <v>0.24137953997719741</v>
      </c>
      <c r="Q41" s="328">
        <f>Q39/Q40-1</f>
        <v>0.23423423423423428</v>
      </c>
      <c r="S41" s="279" t="str">
        <f t="shared" si="31"/>
        <v>合計</v>
      </c>
      <c r="T41" s="280" t="str">
        <f t="shared" si="3"/>
        <v>合計</v>
      </c>
      <c r="U41" s="280">
        <v>3</v>
      </c>
    </row>
    <row r="42" spans="1:21" x14ac:dyDescent="0.15">
      <c r="B42" s="329" t="s">
        <v>739</v>
      </c>
      <c r="I42" s="329"/>
      <c r="J42" s="329" t="s">
        <v>738</v>
      </c>
    </row>
    <row r="43" spans="1:21" x14ac:dyDescent="0.15">
      <c r="A43" s="359"/>
      <c r="B43" s="418" t="s">
        <v>737</v>
      </c>
      <c r="I43" s="329"/>
      <c r="J43" s="359" t="s">
        <v>740</v>
      </c>
    </row>
    <row r="44" spans="1:21" x14ac:dyDescent="0.15">
      <c r="A44" s="359"/>
      <c r="B44" s="418" t="s">
        <v>820</v>
      </c>
      <c r="I44" s="330"/>
      <c r="J44" s="359" t="s">
        <v>741</v>
      </c>
    </row>
    <row r="45" spans="1:21" x14ac:dyDescent="0.15">
      <c r="A45" s="359"/>
      <c r="B45" s="418" t="s">
        <v>821</v>
      </c>
      <c r="I45" s="331"/>
      <c r="J45" s="359" t="s">
        <v>742</v>
      </c>
    </row>
    <row r="46" spans="1:21" x14ac:dyDescent="0.15">
      <c r="A46" s="359" t="s">
        <v>437</v>
      </c>
    </row>
  </sheetData>
  <mergeCells count="14">
    <mergeCell ref="B33:B35"/>
    <mergeCell ref="B36:B38"/>
    <mergeCell ref="B39:B41"/>
    <mergeCell ref="B6:B8"/>
    <mergeCell ref="W7:W18"/>
    <mergeCell ref="B9:B11"/>
    <mergeCell ref="B12:B14"/>
    <mergeCell ref="B15:B17"/>
    <mergeCell ref="B18:B20"/>
    <mergeCell ref="W19:W30"/>
    <mergeCell ref="B21:B23"/>
    <mergeCell ref="B24:B26"/>
    <mergeCell ref="B27:B29"/>
    <mergeCell ref="B30:B3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18">
    <tabColor theme="7"/>
  </sheetPr>
  <dimension ref="A1:AE89"/>
  <sheetViews>
    <sheetView showGridLines="0" view="pageBreakPreview" zoomScale="70" zoomScaleNormal="70" zoomScaleSheetLayoutView="70" workbookViewId="0">
      <selection activeCell="R3" sqref="R3"/>
    </sheetView>
  </sheetViews>
  <sheetFormatPr defaultColWidth="9" defaultRowHeight="14" x14ac:dyDescent="0.3"/>
  <cols>
    <col min="1" max="1" width="2.58203125" style="279" customWidth="1"/>
    <col min="2" max="2" width="9.08203125" style="280" customWidth="1"/>
    <col min="3" max="3" width="11" style="280" customWidth="1"/>
    <col min="4" max="7" width="10.33203125" style="280" hidden="1" customWidth="1"/>
    <col min="8" max="8" width="0.83203125" style="280" hidden="1" customWidth="1"/>
    <col min="9" max="9" width="10.33203125" style="280" customWidth="1"/>
    <col min="10" max="11" width="10.33203125" style="332" customWidth="1"/>
    <col min="12" max="13" width="10.33203125" style="280" customWidth="1"/>
    <col min="14" max="14" width="2.33203125" style="280" customWidth="1"/>
    <col min="15" max="16" width="11.08203125" style="280" customWidth="1"/>
    <col min="17" max="18" width="10.33203125" style="280" customWidth="1"/>
    <col min="19" max="19" width="13.08203125" style="280" customWidth="1"/>
    <col min="20" max="26" width="10.33203125" style="280" customWidth="1"/>
    <col min="27" max="27" width="13.33203125" style="280" customWidth="1"/>
    <col min="28" max="28" width="10.33203125" style="280" bestFit="1" customWidth="1"/>
    <col min="29" max="29" width="9.58203125" style="280" bestFit="1" customWidth="1"/>
    <col min="30" max="30" width="9" style="280"/>
    <col min="31" max="31" width="13.08203125" style="280" bestFit="1" customWidth="1"/>
    <col min="32" max="16384" width="9" style="280"/>
  </cols>
  <sheetData>
    <row r="1" spans="1:29" ht="14.15" customHeight="1" x14ac:dyDescent="0.3">
      <c r="A1" s="405" t="s">
        <v>438</v>
      </c>
    </row>
    <row r="2" spans="1:29" ht="14.25" customHeight="1" x14ac:dyDescent="0.3">
      <c r="Q2" s="281"/>
      <c r="R2" s="281" t="s">
        <v>392</v>
      </c>
      <c r="T2" s="280" t="s">
        <v>56</v>
      </c>
    </row>
    <row r="3" spans="1:29" ht="14.25" customHeight="1" x14ac:dyDescent="0.3">
      <c r="B3" s="1" t="s">
        <v>439</v>
      </c>
      <c r="R3" s="280" t="s">
        <v>395</v>
      </c>
    </row>
    <row r="4" spans="1:29" ht="14.25" customHeight="1" thickBot="1" x14ac:dyDescent="0.35">
      <c r="L4" s="281"/>
      <c r="M4" s="281" t="s">
        <v>638</v>
      </c>
      <c r="O4" s="333"/>
      <c r="P4" s="333"/>
      <c r="R4" s="280" t="s">
        <v>697</v>
      </c>
    </row>
    <row r="5" spans="1:29" ht="28.5" customHeight="1" x14ac:dyDescent="0.3">
      <c r="B5" s="282" t="s">
        <v>350</v>
      </c>
      <c r="C5" s="283" t="s">
        <v>393</v>
      </c>
      <c r="D5" s="334">
        <v>41275</v>
      </c>
      <c r="E5" s="335">
        <v>41640</v>
      </c>
      <c r="F5" s="335">
        <v>42005</v>
      </c>
      <c r="G5" s="336">
        <v>42370</v>
      </c>
      <c r="H5" s="637"/>
      <c r="I5" s="335">
        <v>43101</v>
      </c>
      <c r="J5" s="993" t="s">
        <v>407</v>
      </c>
      <c r="K5" s="627">
        <v>43831</v>
      </c>
      <c r="L5" s="627">
        <v>44197</v>
      </c>
      <c r="M5" s="337">
        <v>44562</v>
      </c>
      <c r="O5" s="333"/>
      <c r="P5" s="333"/>
      <c r="R5" s="280" t="s">
        <v>698</v>
      </c>
    </row>
    <row r="6" spans="1:29" ht="17.149999999999999" customHeight="1" x14ac:dyDescent="0.3">
      <c r="B6" s="1118" t="s">
        <v>318</v>
      </c>
      <c r="C6" s="338" t="s">
        <v>441</v>
      </c>
      <c r="D6" s="289"/>
      <c r="E6" s="290"/>
      <c r="F6" s="290">
        <v>50</v>
      </c>
      <c r="G6" s="291">
        <v>51</v>
      </c>
      <c r="H6" s="332"/>
      <c r="I6" s="937">
        <f>Y9</f>
        <v>36</v>
      </c>
      <c r="J6" s="339">
        <f>Z9</f>
        <v>39</v>
      </c>
      <c r="K6" s="339">
        <f>AA9</f>
        <v>26</v>
      </c>
      <c r="L6" s="339">
        <f>AB9</f>
        <v>19</v>
      </c>
      <c r="M6" s="340">
        <f>AC9</f>
        <v>26</v>
      </c>
      <c r="N6" s="333"/>
      <c r="O6" s="333"/>
      <c r="P6" s="333"/>
    </row>
    <row r="7" spans="1:29" ht="17.149999999999999" customHeight="1" x14ac:dyDescent="0.3">
      <c r="B7" s="1120"/>
      <c r="C7" s="341" t="s">
        <v>442</v>
      </c>
      <c r="D7" s="296"/>
      <c r="E7" s="297"/>
      <c r="F7" s="297">
        <v>9193017</v>
      </c>
      <c r="G7" s="298">
        <v>7438426</v>
      </c>
      <c r="H7" s="332"/>
      <c r="I7" s="297">
        <f t="shared" ref="I7:I29" si="0">Y10</f>
        <v>7544794</v>
      </c>
      <c r="J7" s="297">
        <f t="shared" ref="J7:J29" si="1">Z10</f>
        <v>9216932</v>
      </c>
      <c r="K7" s="297">
        <f t="shared" ref="K7:K29" si="2">AA10</f>
        <v>4169429</v>
      </c>
      <c r="L7" s="297">
        <f t="shared" ref="L7:L29" si="3">AB10</f>
        <v>2815670</v>
      </c>
      <c r="M7" s="298">
        <f t="shared" ref="M7:M29" si="4">AC10</f>
        <v>4637746</v>
      </c>
      <c r="N7" s="333"/>
      <c r="O7" s="333"/>
      <c r="P7" s="333"/>
      <c r="R7" s="280" t="s">
        <v>398</v>
      </c>
    </row>
    <row r="8" spans="1:29" ht="17.149999999999999" customHeight="1" x14ac:dyDescent="0.3">
      <c r="B8" s="1110" t="s">
        <v>319</v>
      </c>
      <c r="C8" s="338" t="s">
        <v>441</v>
      </c>
      <c r="D8" s="289"/>
      <c r="E8" s="290"/>
      <c r="F8" s="290">
        <v>121</v>
      </c>
      <c r="G8" s="291">
        <v>85</v>
      </c>
      <c r="H8" s="332"/>
      <c r="I8" s="339">
        <f t="shared" si="0"/>
        <v>84</v>
      </c>
      <c r="J8" s="339">
        <f t="shared" si="1"/>
        <v>97</v>
      </c>
      <c r="K8" s="339">
        <f t="shared" si="2"/>
        <v>80</v>
      </c>
      <c r="L8" s="339">
        <f t="shared" si="3"/>
        <v>79</v>
      </c>
      <c r="M8" s="340">
        <f t="shared" si="4"/>
        <v>84</v>
      </c>
      <c r="N8" s="333"/>
      <c r="O8" s="333"/>
      <c r="P8" s="333"/>
      <c r="R8" s="295" t="s">
        <v>350</v>
      </c>
      <c r="S8" s="295" t="s">
        <v>393</v>
      </c>
      <c r="T8" s="342">
        <v>41275</v>
      </c>
      <c r="U8" s="342">
        <v>41640</v>
      </c>
      <c r="V8" s="342">
        <v>42005</v>
      </c>
      <c r="W8" s="342">
        <v>42370</v>
      </c>
      <c r="X8" s="343">
        <v>42736</v>
      </c>
      <c r="Y8" s="344">
        <v>43101</v>
      </c>
      <c r="Z8" s="342" t="s">
        <v>440</v>
      </c>
      <c r="AA8" s="344">
        <v>43831</v>
      </c>
      <c r="AB8" s="344">
        <v>44197</v>
      </c>
      <c r="AC8" s="344">
        <v>44562</v>
      </c>
    </row>
    <row r="9" spans="1:29" ht="17.149999999999999" customHeight="1" x14ac:dyDescent="0.3">
      <c r="B9" s="1112"/>
      <c r="C9" s="341" t="s">
        <v>442</v>
      </c>
      <c r="D9" s="296"/>
      <c r="E9" s="297"/>
      <c r="F9" s="297">
        <v>15131972</v>
      </c>
      <c r="G9" s="298">
        <v>8556428</v>
      </c>
      <c r="H9" s="332"/>
      <c r="I9" s="297">
        <f t="shared" si="0"/>
        <v>10955929</v>
      </c>
      <c r="J9" s="297">
        <f t="shared" si="1"/>
        <v>10895943</v>
      </c>
      <c r="K9" s="297">
        <f t="shared" si="2"/>
        <v>7382824</v>
      </c>
      <c r="L9" s="297">
        <f t="shared" si="3"/>
        <v>7446055</v>
      </c>
      <c r="M9" s="298">
        <f t="shared" si="4"/>
        <v>9092108</v>
      </c>
      <c r="N9" s="333"/>
      <c r="O9" s="333"/>
      <c r="P9" s="333"/>
      <c r="Q9" s="280" t="s">
        <v>318</v>
      </c>
      <c r="R9" s="302" t="s">
        <v>318</v>
      </c>
      <c r="S9" s="338" t="s">
        <v>441</v>
      </c>
      <c r="T9" s="290"/>
      <c r="U9" s="290"/>
      <c r="V9" s="290">
        <f>SUMIFS(V$35:V$57,$R$35:$R$57,$Q9,$S$35:$S$57,$S9)</f>
        <v>50</v>
      </c>
      <c r="W9" s="290">
        <f t="shared" ref="W9:AC9" si="5">SUMIFS(W$35:W$57,$R$35:$R$57,$Q9,$S$35:$S$57,$S9)</f>
        <v>51</v>
      </c>
      <c r="X9" s="290">
        <f t="shared" si="5"/>
        <v>38</v>
      </c>
      <c r="Y9" s="290">
        <f t="shared" si="5"/>
        <v>36</v>
      </c>
      <c r="Z9" s="290">
        <f t="shared" si="5"/>
        <v>39</v>
      </c>
      <c r="AA9" s="290">
        <f t="shared" si="5"/>
        <v>26</v>
      </c>
      <c r="AB9" s="290">
        <f t="shared" si="5"/>
        <v>19</v>
      </c>
      <c r="AC9" s="290">
        <f t="shared" si="5"/>
        <v>26</v>
      </c>
    </row>
    <row r="10" spans="1:29" ht="17.149999999999999" customHeight="1" x14ac:dyDescent="0.3">
      <c r="B10" s="1110" t="s">
        <v>320</v>
      </c>
      <c r="C10" s="338" t="s">
        <v>441</v>
      </c>
      <c r="D10" s="289"/>
      <c r="E10" s="290"/>
      <c r="F10" s="290">
        <v>49</v>
      </c>
      <c r="G10" s="291">
        <v>58</v>
      </c>
      <c r="H10" s="332"/>
      <c r="I10" s="339">
        <f t="shared" si="0"/>
        <v>60</v>
      </c>
      <c r="J10" s="339">
        <f t="shared" si="1"/>
        <v>60</v>
      </c>
      <c r="K10" s="339">
        <f t="shared" si="2"/>
        <v>40</v>
      </c>
      <c r="L10" s="339">
        <f t="shared" si="3"/>
        <v>33</v>
      </c>
      <c r="M10" s="340">
        <f t="shared" si="4"/>
        <v>43</v>
      </c>
      <c r="N10" s="333"/>
      <c r="O10" s="333"/>
      <c r="P10" s="333"/>
      <c r="Q10" s="280" t="s">
        <v>318</v>
      </c>
      <c r="R10" s="310"/>
      <c r="S10" s="341" t="s">
        <v>442</v>
      </c>
      <c r="T10" s="297"/>
      <c r="U10" s="297"/>
      <c r="V10" s="297">
        <f t="shared" ref="V10:AC30" si="6">SUMIFS(V$35:V$57,$R$35:$R$57,$Q10,$S$35:$S$57,$S10)</f>
        <v>9193017</v>
      </c>
      <c r="W10" s="297">
        <f t="shared" si="6"/>
        <v>7438426</v>
      </c>
      <c r="X10" s="297">
        <f t="shared" si="6"/>
        <v>7962297</v>
      </c>
      <c r="Y10" s="297">
        <f t="shared" si="6"/>
        <v>7544794</v>
      </c>
      <c r="Z10" s="297">
        <f t="shared" si="6"/>
        <v>9216932</v>
      </c>
      <c r="AA10" s="297">
        <f t="shared" si="6"/>
        <v>4169429</v>
      </c>
      <c r="AB10" s="297">
        <f t="shared" si="6"/>
        <v>2815670</v>
      </c>
      <c r="AC10" s="297">
        <f t="shared" si="6"/>
        <v>4637746</v>
      </c>
    </row>
    <row r="11" spans="1:29" ht="17.149999999999999" customHeight="1" x14ac:dyDescent="0.3">
      <c r="B11" s="1112"/>
      <c r="C11" s="341" t="s">
        <v>442</v>
      </c>
      <c r="D11" s="296"/>
      <c r="E11" s="297"/>
      <c r="F11" s="297">
        <v>3876722</v>
      </c>
      <c r="G11" s="298">
        <v>4275287</v>
      </c>
      <c r="H11" s="332"/>
      <c r="I11" s="297">
        <f t="shared" si="0"/>
        <v>4495064</v>
      </c>
      <c r="J11" s="297">
        <f t="shared" si="1"/>
        <v>3892905</v>
      </c>
      <c r="K11" s="297">
        <f t="shared" si="2"/>
        <v>2545109</v>
      </c>
      <c r="L11" s="297">
        <f t="shared" si="3"/>
        <v>2459286</v>
      </c>
      <c r="M11" s="298">
        <f t="shared" si="4"/>
        <v>2875614</v>
      </c>
      <c r="N11" s="333"/>
      <c r="O11" s="333"/>
      <c r="P11" s="333"/>
      <c r="Q11" s="280" t="s">
        <v>319</v>
      </c>
      <c r="R11" s="302" t="s">
        <v>319</v>
      </c>
      <c r="S11" s="338" t="s">
        <v>441</v>
      </c>
      <c r="T11" s="290"/>
      <c r="U11" s="290"/>
      <c r="V11" s="290">
        <f t="shared" si="6"/>
        <v>121</v>
      </c>
      <c r="W11" s="290">
        <f t="shared" si="6"/>
        <v>85</v>
      </c>
      <c r="X11" s="290">
        <f t="shared" si="6"/>
        <v>80</v>
      </c>
      <c r="Y11" s="290">
        <f t="shared" si="6"/>
        <v>84</v>
      </c>
      <c r="Z11" s="290">
        <f t="shared" si="6"/>
        <v>97</v>
      </c>
      <c r="AA11" s="290">
        <f t="shared" si="6"/>
        <v>80</v>
      </c>
      <c r="AB11" s="290">
        <f t="shared" si="6"/>
        <v>79</v>
      </c>
      <c r="AC11" s="290">
        <f t="shared" si="6"/>
        <v>84</v>
      </c>
    </row>
    <row r="12" spans="1:29" ht="17.149999999999999" customHeight="1" x14ac:dyDescent="0.3">
      <c r="B12" s="1110" t="s">
        <v>321</v>
      </c>
      <c r="C12" s="338" t="s">
        <v>441</v>
      </c>
      <c r="D12" s="289"/>
      <c r="E12" s="290"/>
      <c r="F12" s="290">
        <v>35</v>
      </c>
      <c r="G12" s="291">
        <v>30</v>
      </c>
      <c r="H12" s="332"/>
      <c r="I12" s="339">
        <f t="shared" si="0"/>
        <v>27</v>
      </c>
      <c r="J12" s="339">
        <f t="shared" si="1"/>
        <v>28</v>
      </c>
      <c r="K12" s="339">
        <f t="shared" si="2"/>
        <v>22</v>
      </c>
      <c r="L12" s="339">
        <f t="shared" si="3"/>
        <v>21</v>
      </c>
      <c r="M12" s="340">
        <f t="shared" si="4"/>
        <v>22</v>
      </c>
      <c r="N12" s="333"/>
      <c r="O12" s="333"/>
      <c r="P12" s="333"/>
      <c r="Q12" s="280" t="s">
        <v>319</v>
      </c>
      <c r="R12" s="311"/>
      <c r="S12" s="341" t="s">
        <v>442</v>
      </c>
      <c r="T12" s="297"/>
      <c r="U12" s="297"/>
      <c r="V12" s="297">
        <f t="shared" si="6"/>
        <v>15131972</v>
      </c>
      <c r="W12" s="297">
        <f t="shared" si="6"/>
        <v>8556428</v>
      </c>
      <c r="X12" s="297">
        <f t="shared" si="6"/>
        <v>9703529</v>
      </c>
      <c r="Y12" s="297">
        <f t="shared" si="6"/>
        <v>10955929</v>
      </c>
      <c r="Z12" s="297">
        <f t="shared" si="6"/>
        <v>10895943</v>
      </c>
      <c r="AA12" s="297">
        <f t="shared" si="6"/>
        <v>7382824</v>
      </c>
      <c r="AB12" s="297">
        <f>SUMIFS(AB$35:AB$57,$R$35:$R$57,$Q12,$S$35:$S$57,$S12)</f>
        <v>7446055</v>
      </c>
      <c r="AC12" s="297">
        <f>SUMIFS(AC$35:AC$57,$R$35:$R$57,$Q12,$S$35:$S$57,$S12)</f>
        <v>9092108</v>
      </c>
    </row>
    <row r="13" spans="1:29" ht="17.149999999999999" customHeight="1" x14ac:dyDescent="0.3">
      <c r="B13" s="1112"/>
      <c r="C13" s="341" t="s">
        <v>442</v>
      </c>
      <c r="D13" s="296"/>
      <c r="E13" s="297"/>
      <c r="F13" s="297">
        <v>3305159</v>
      </c>
      <c r="G13" s="298">
        <v>3911562</v>
      </c>
      <c r="H13" s="332"/>
      <c r="I13" s="297">
        <f t="shared" si="0"/>
        <v>3997640</v>
      </c>
      <c r="J13" s="297">
        <f t="shared" si="1"/>
        <v>3938718</v>
      </c>
      <c r="K13" s="297">
        <f t="shared" si="2"/>
        <v>2585274</v>
      </c>
      <c r="L13" s="297">
        <f t="shared" si="3"/>
        <v>2481886</v>
      </c>
      <c r="M13" s="298">
        <f t="shared" si="4"/>
        <v>2420728</v>
      </c>
      <c r="N13" s="333"/>
      <c r="O13" s="333"/>
      <c r="P13" s="333"/>
      <c r="Q13" s="280" t="s">
        <v>320</v>
      </c>
      <c r="R13" s="302" t="s">
        <v>320</v>
      </c>
      <c r="S13" s="338" t="s">
        <v>441</v>
      </c>
      <c r="T13" s="290"/>
      <c r="U13" s="290"/>
      <c r="V13" s="290">
        <f t="shared" si="6"/>
        <v>49</v>
      </c>
      <c r="W13" s="290">
        <f t="shared" si="6"/>
        <v>58</v>
      </c>
      <c r="X13" s="290">
        <f t="shared" si="6"/>
        <v>55</v>
      </c>
      <c r="Y13" s="290">
        <f t="shared" si="6"/>
        <v>60</v>
      </c>
      <c r="Z13" s="290">
        <f t="shared" si="6"/>
        <v>60</v>
      </c>
      <c r="AA13" s="290">
        <f t="shared" si="6"/>
        <v>40</v>
      </c>
      <c r="AB13" s="290">
        <f t="shared" si="6"/>
        <v>33</v>
      </c>
      <c r="AC13" s="290">
        <f t="shared" si="6"/>
        <v>43</v>
      </c>
    </row>
    <row r="14" spans="1:29" ht="17.149999999999999" customHeight="1" x14ac:dyDescent="0.3">
      <c r="B14" s="1118" t="s">
        <v>399</v>
      </c>
      <c r="C14" s="338" t="s">
        <v>441</v>
      </c>
      <c r="D14" s="289"/>
      <c r="E14" s="290"/>
      <c r="F14" s="290">
        <v>69</v>
      </c>
      <c r="G14" s="291">
        <v>72</v>
      </c>
      <c r="H14" s="332"/>
      <c r="I14" s="339">
        <f t="shared" si="0"/>
        <v>67</v>
      </c>
      <c r="J14" s="339">
        <f t="shared" si="1"/>
        <v>71</v>
      </c>
      <c r="K14" s="339">
        <f t="shared" si="2"/>
        <v>48</v>
      </c>
      <c r="L14" s="339">
        <f t="shared" si="3"/>
        <v>47</v>
      </c>
      <c r="M14" s="340">
        <f t="shared" si="4"/>
        <v>62</v>
      </c>
      <c r="N14" s="333"/>
      <c r="O14" s="333"/>
      <c r="P14" s="333"/>
      <c r="Q14" s="280" t="s">
        <v>320</v>
      </c>
      <c r="R14" s="311"/>
      <c r="S14" s="341" t="s">
        <v>442</v>
      </c>
      <c r="T14" s="297"/>
      <c r="U14" s="297"/>
      <c r="V14" s="297">
        <f t="shared" si="6"/>
        <v>3876722</v>
      </c>
      <c r="W14" s="297">
        <f t="shared" si="6"/>
        <v>4275287</v>
      </c>
      <c r="X14" s="297">
        <f t="shared" si="6"/>
        <v>4366191</v>
      </c>
      <c r="Y14" s="297">
        <f t="shared" si="6"/>
        <v>4495064</v>
      </c>
      <c r="Z14" s="297">
        <f t="shared" si="6"/>
        <v>3892905</v>
      </c>
      <c r="AA14" s="297">
        <f t="shared" si="6"/>
        <v>2545109</v>
      </c>
      <c r="AB14" s="297">
        <f t="shared" si="6"/>
        <v>2459286</v>
      </c>
      <c r="AC14" s="297">
        <f t="shared" si="6"/>
        <v>2875614</v>
      </c>
    </row>
    <row r="15" spans="1:29" ht="17.149999999999999" customHeight="1" x14ac:dyDescent="0.3">
      <c r="B15" s="1120"/>
      <c r="C15" s="341" t="s">
        <v>442</v>
      </c>
      <c r="D15" s="296"/>
      <c r="E15" s="297"/>
      <c r="F15" s="297">
        <v>6090384</v>
      </c>
      <c r="G15" s="298">
        <v>5649767</v>
      </c>
      <c r="H15" s="332"/>
      <c r="I15" s="297">
        <f t="shared" si="0"/>
        <v>5613707</v>
      </c>
      <c r="J15" s="297">
        <f t="shared" si="1"/>
        <v>5971021</v>
      </c>
      <c r="K15" s="297">
        <f t="shared" si="2"/>
        <v>3896384</v>
      </c>
      <c r="L15" s="297">
        <f t="shared" si="3"/>
        <v>4009199</v>
      </c>
      <c r="M15" s="298">
        <f t="shared" si="4"/>
        <v>5409795</v>
      </c>
      <c r="N15" s="333"/>
      <c r="O15" s="333"/>
      <c r="P15" s="333"/>
      <c r="Q15" s="280" t="s">
        <v>321</v>
      </c>
      <c r="R15" s="302" t="s">
        <v>321</v>
      </c>
      <c r="S15" s="338" t="s">
        <v>441</v>
      </c>
      <c r="T15" s="290"/>
      <c r="U15" s="290"/>
      <c r="V15" s="290">
        <f t="shared" si="6"/>
        <v>35</v>
      </c>
      <c r="W15" s="290">
        <f t="shared" si="6"/>
        <v>30</v>
      </c>
      <c r="X15" s="290">
        <f t="shared" si="6"/>
        <v>29</v>
      </c>
      <c r="Y15" s="290">
        <f t="shared" si="6"/>
        <v>27</v>
      </c>
      <c r="Z15" s="290">
        <f t="shared" si="6"/>
        <v>28</v>
      </c>
      <c r="AA15" s="290">
        <f t="shared" si="6"/>
        <v>22</v>
      </c>
      <c r="AB15" s="290">
        <f t="shared" si="6"/>
        <v>21</v>
      </c>
      <c r="AC15" s="290">
        <f t="shared" si="6"/>
        <v>22</v>
      </c>
    </row>
    <row r="16" spans="1:29" ht="17.149999999999999" customHeight="1" x14ac:dyDescent="0.3">
      <c r="B16" s="1110" t="s">
        <v>323</v>
      </c>
      <c r="C16" s="338" t="s">
        <v>441</v>
      </c>
      <c r="D16" s="289"/>
      <c r="E16" s="290"/>
      <c r="F16" s="290">
        <v>60</v>
      </c>
      <c r="G16" s="291">
        <v>58</v>
      </c>
      <c r="H16" s="332"/>
      <c r="I16" s="339">
        <f t="shared" si="0"/>
        <v>49</v>
      </c>
      <c r="J16" s="339">
        <f t="shared" si="1"/>
        <v>47</v>
      </c>
      <c r="K16" s="339">
        <f t="shared" si="2"/>
        <v>36</v>
      </c>
      <c r="L16" s="339">
        <f t="shared" si="3"/>
        <v>37</v>
      </c>
      <c r="M16" s="340">
        <f t="shared" si="4"/>
        <v>53</v>
      </c>
      <c r="N16" s="333"/>
      <c r="O16" s="333"/>
      <c r="P16" s="333"/>
      <c r="Q16" s="280" t="s">
        <v>321</v>
      </c>
      <c r="R16" s="311"/>
      <c r="S16" s="341" t="s">
        <v>442</v>
      </c>
      <c r="T16" s="297"/>
      <c r="U16" s="297"/>
      <c r="V16" s="297">
        <f t="shared" si="6"/>
        <v>3305159</v>
      </c>
      <c r="W16" s="297">
        <f t="shared" si="6"/>
        <v>3911562</v>
      </c>
      <c r="X16" s="297">
        <f t="shared" si="6"/>
        <v>3905585</v>
      </c>
      <c r="Y16" s="297">
        <f t="shared" si="6"/>
        <v>3997640</v>
      </c>
      <c r="Z16" s="297">
        <f t="shared" si="6"/>
        <v>3938718</v>
      </c>
      <c r="AA16" s="297">
        <f t="shared" si="6"/>
        <v>2585274</v>
      </c>
      <c r="AB16" s="297">
        <f t="shared" si="6"/>
        <v>2481886</v>
      </c>
      <c r="AC16" s="297">
        <f t="shared" si="6"/>
        <v>2420728</v>
      </c>
    </row>
    <row r="17" spans="2:31" ht="17.149999999999999" customHeight="1" x14ac:dyDescent="0.3">
      <c r="B17" s="1112"/>
      <c r="C17" s="341" t="s">
        <v>442</v>
      </c>
      <c r="D17" s="296"/>
      <c r="E17" s="297"/>
      <c r="F17" s="297">
        <v>7526582</v>
      </c>
      <c r="G17" s="298">
        <v>6716488</v>
      </c>
      <c r="H17" s="332"/>
      <c r="I17" s="297">
        <f t="shared" si="0"/>
        <v>6087976</v>
      </c>
      <c r="J17" s="297">
        <f t="shared" si="1"/>
        <v>5655931</v>
      </c>
      <c r="K17" s="297">
        <f t="shared" si="2"/>
        <v>5532108</v>
      </c>
      <c r="L17" s="297">
        <f t="shared" si="3"/>
        <v>5282340</v>
      </c>
      <c r="M17" s="298">
        <f t="shared" si="4"/>
        <v>6364853</v>
      </c>
      <c r="N17" s="333"/>
      <c r="O17" s="333"/>
      <c r="P17" s="333"/>
      <c r="Q17" s="280" t="s">
        <v>322</v>
      </c>
      <c r="R17" s="302" t="s">
        <v>322</v>
      </c>
      <c r="S17" s="338" t="s">
        <v>441</v>
      </c>
      <c r="T17" s="290"/>
      <c r="U17" s="290"/>
      <c r="V17" s="290">
        <f t="shared" si="6"/>
        <v>69</v>
      </c>
      <c r="W17" s="290">
        <f t="shared" si="6"/>
        <v>72</v>
      </c>
      <c r="X17" s="290">
        <f t="shared" si="6"/>
        <v>68</v>
      </c>
      <c r="Y17" s="290">
        <f t="shared" si="6"/>
        <v>67</v>
      </c>
      <c r="Z17" s="290">
        <f t="shared" si="6"/>
        <v>71</v>
      </c>
      <c r="AA17" s="290">
        <f t="shared" si="6"/>
        <v>48</v>
      </c>
      <c r="AB17" s="290">
        <f t="shared" si="6"/>
        <v>47</v>
      </c>
      <c r="AC17" s="290">
        <f t="shared" si="6"/>
        <v>62</v>
      </c>
    </row>
    <row r="18" spans="2:31" ht="17.149999999999999" customHeight="1" x14ac:dyDescent="0.3">
      <c r="B18" s="1110" t="s">
        <v>324</v>
      </c>
      <c r="C18" s="338" t="s">
        <v>441</v>
      </c>
      <c r="D18" s="289"/>
      <c r="E18" s="290"/>
      <c r="F18" s="290">
        <v>32</v>
      </c>
      <c r="G18" s="291">
        <v>27</v>
      </c>
      <c r="H18" s="332"/>
      <c r="I18" s="339">
        <f t="shared" si="0"/>
        <v>28</v>
      </c>
      <c r="J18" s="339">
        <f t="shared" si="1"/>
        <v>20</v>
      </c>
      <c r="K18" s="339">
        <f t="shared" si="2"/>
        <v>18</v>
      </c>
      <c r="L18" s="339">
        <f t="shared" si="3"/>
        <v>19</v>
      </c>
      <c r="M18" s="340">
        <f t="shared" si="4"/>
        <v>19</v>
      </c>
      <c r="N18" s="333"/>
      <c r="O18" s="333"/>
      <c r="P18" s="333"/>
      <c r="Q18" s="280" t="s">
        <v>322</v>
      </c>
      <c r="R18" s="311"/>
      <c r="S18" s="341" t="s">
        <v>442</v>
      </c>
      <c r="T18" s="297"/>
      <c r="U18" s="297"/>
      <c r="V18" s="297">
        <f t="shared" si="6"/>
        <v>6090384</v>
      </c>
      <c r="W18" s="297">
        <f t="shared" si="6"/>
        <v>5649767</v>
      </c>
      <c r="X18" s="297">
        <f t="shared" si="6"/>
        <v>5353111</v>
      </c>
      <c r="Y18" s="297">
        <f t="shared" si="6"/>
        <v>5613707</v>
      </c>
      <c r="Z18" s="297">
        <f t="shared" si="6"/>
        <v>5971021</v>
      </c>
      <c r="AA18" s="297">
        <f t="shared" si="6"/>
        <v>3896384</v>
      </c>
      <c r="AB18" s="297">
        <f t="shared" si="6"/>
        <v>4009199</v>
      </c>
      <c r="AC18" s="297">
        <f t="shared" si="6"/>
        <v>5409795</v>
      </c>
    </row>
    <row r="19" spans="2:31" ht="17.149999999999999" customHeight="1" x14ac:dyDescent="0.3">
      <c r="B19" s="1112"/>
      <c r="C19" s="341" t="s">
        <v>442</v>
      </c>
      <c r="D19" s="296"/>
      <c r="E19" s="297"/>
      <c r="F19" s="297">
        <v>2722616</v>
      </c>
      <c r="G19" s="298">
        <v>2478752</v>
      </c>
      <c r="H19" s="332"/>
      <c r="I19" s="297">
        <f t="shared" si="0"/>
        <v>2195766</v>
      </c>
      <c r="J19" s="297">
        <f t="shared" si="1"/>
        <v>1921920</v>
      </c>
      <c r="K19" s="297">
        <f t="shared" si="2"/>
        <v>1415310</v>
      </c>
      <c r="L19" s="297">
        <f t="shared" si="3"/>
        <v>2100389</v>
      </c>
      <c r="M19" s="298">
        <f t="shared" si="4"/>
        <v>2193529</v>
      </c>
      <c r="N19" s="333"/>
      <c r="O19" s="333"/>
      <c r="P19" s="333"/>
      <c r="Q19" s="280" t="s">
        <v>323</v>
      </c>
      <c r="R19" s="302" t="s">
        <v>323</v>
      </c>
      <c r="S19" s="338" t="s">
        <v>441</v>
      </c>
      <c r="T19" s="290"/>
      <c r="U19" s="290"/>
      <c r="V19" s="290">
        <f t="shared" si="6"/>
        <v>60</v>
      </c>
      <c r="W19" s="290">
        <f t="shared" si="6"/>
        <v>58</v>
      </c>
      <c r="X19" s="290">
        <f t="shared" si="6"/>
        <v>47</v>
      </c>
      <c r="Y19" s="290">
        <f t="shared" si="6"/>
        <v>49</v>
      </c>
      <c r="Z19" s="290">
        <f t="shared" si="6"/>
        <v>47</v>
      </c>
      <c r="AA19" s="290">
        <f t="shared" si="6"/>
        <v>36</v>
      </c>
      <c r="AB19" s="290">
        <f t="shared" si="6"/>
        <v>37</v>
      </c>
      <c r="AC19" s="290">
        <f t="shared" si="6"/>
        <v>53</v>
      </c>
    </row>
    <row r="20" spans="2:31" ht="17.149999999999999" customHeight="1" x14ac:dyDescent="0.3">
      <c r="B20" s="1118" t="s">
        <v>400</v>
      </c>
      <c r="C20" s="338" t="s">
        <v>441</v>
      </c>
      <c r="D20" s="289"/>
      <c r="E20" s="290"/>
      <c r="F20" s="290">
        <v>51</v>
      </c>
      <c r="G20" s="291">
        <v>46</v>
      </c>
      <c r="H20" s="332"/>
      <c r="I20" s="339">
        <f t="shared" si="0"/>
        <v>45</v>
      </c>
      <c r="J20" s="339">
        <f t="shared" si="1"/>
        <v>44</v>
      </c>
      <c r="K20" s="339">
        <f t="shared" si="2"/>
        <v>20</v>
      </c>
      <c r="L20" s="339">
        <f t="shared" si="3"/>
        <v>21</v>
      </c>
      <c r="M20" s="340">
        <f t="shared" si="4"/>
        <v>27</v>
      </c>
      <c r="N20" s="333"/>
      <c r="O20" s="333"/>
      <c r="P20" s="333"/>
      <c r="Q20" s="280" t="s">
        <v>323</v>
      </c>
      <c r="R20" s="311"/>
      <c r="S20" s="341" t="s">
        <v>442</v>
      </c>
      <c r="T20" s="297"/>
      <c r="U20" s="297"/>
      <c r="V20" s="297">
        <f t="shared" si="6"/>
        <v>7526582</v>
      </c>
      <c r="W20" s="297">
        <f t="shared" si="6"/>
        <v>6716488</v>
      </c>
      <c r="X20" s="297">
        <f t="shared" si="6"/>
        <v>6272485</v>
      </c>
      <c r="Y20" s="297">
        <f t="shared" si="6"/>
        <v>6087976</v>
      </c>
      <c r="Z20" s="297">
        <f t="shared" si="6"/>
        <v>5655931</v>
      </c>
      <c r="AA20" s="297">
        <f t="shared" si="6"/>
        <v>5532108</v>
      </c>
      <c r="AB20" s="297">
        <f t="shared" si="6"/>
        <v>5282340</v>
      </c>
      <c r="AC20" s="297">
        <f t="shared" si="6"/>
        <v>6364853</v>
      </c>
    </row>
    <row r="21" spans="2:31" ht="17.149999999999999" customHeight="1" x14ac:dyDescent="0.3">
      <c r="B21" s="1120"/>
      <c r="C21" s="341" t="s">
        <v>442</v>
      </c>
      <c r="D21" s="296"/>
      <c r="E21" s="297"/>
      <c r="F21" s="297">
        <v>2176037</v>
      </c>
      <c r="G21" s="298">
        <v>1980540</v>
      </c>
      <c r="H21" s="332"/>
      <c r="I21" s="297">
        <f t="shared" si="0"/>
        <v>1826500</v>
      </c>
      <c r="J21" s="297">
        <f t="shared" si="1"/>
        <v>1806176</v>
      </c>
      <c r="K21" s="297">
        <f t="shared" si="2"/>
        <v>1115058</v>
      </c>
      <c r="L21" s="297">
        <f t="shared" si="3"/>
        <v>1020170</v>
      </c>
      <c r="M21" s="298">
        <f t="shared" si="4"/>
        <v>1294481</v>
      </c>
      <c r="N21" s="333"/>
      <c r="O21" s="333"/>
      <c r="P21" s="333"/>
      <c r="Q21" s="280" t="s">
        <v>324</v>
      </c>
      <c r="R21" s="302" t="s">
        <v>324</v>
      </c>
      <c r="S21" s="338" t="s">
        <v>441</v>
      </c>
      <c r="T21" s="290"/>
      <c r="U21" s="290"/>
      <c r="V21" s="290">
        <f t="shared" si="6"/>
        <v>32</v>
      </c>
      <c r="W21" s="290">
        <f t="shared" si="6"/>
        <v>27</v>
      </c>
      <c r="X21" s="290">
        <f t="shared" si="6"/>
        <v>24</v>
      </c>
      <c r="Y21" s="290">
        <f t="shared" si="6"/>
        <v>28</v>
      </c>
      <c r="Z21" s="290">
        <f t="shared" si="6"/>
        <v>20</v>
      </c>
      <c r="AA21" s="290">
        <f t="shared" si="6"/>
        <v>18</v>
      </c>
      <c r="AB21" s="290">
        <f t="shared" si="6"/>
        <v>19</v>
      </c>
      <c r="AC21" s="290">
        <f t="shared" si="6"/>
        <v>19</v>
      </c>
    </row>
    <row r="22" spans="2:31" ht="17.149999999999999" customHeight="1" x14ac:dyDescent="0.3">
      <c r="B22" s="1118" t="s">
        <v>401</v>
      </c>
      <c r="C22" s="338" t="s">
        <v>441</v>
      </c>
      <c r="D22" s="289"/>
      <c r="E22" s="290"/>
      <c r="F22" s="290">
        <v>19</v>
      </c>
      <c r="G22" s="291">
        <v>18</v>
      </c>
      <c r="H22" s="332"/>
      <c r="I22" s="339">
        <f t="shared" si="0"/>
        <v>18</v>
      </c>
      <c r="J22" s="339">
        <f t="shared" si="1"/>
        <v>16</v>
      </c>
      <c r="K22" s="339">
        <f t="shared" si="2"/>
        <v>11</v>
      </c>
      <c r="L22" s="339">
        <f t="shared" si="3"/>
        <v>13</v>
      </c>
      <c r="M22" s="340">
        <f t="shared" si="4"/>
        <v>18</v>
      </c>
      <c r="N22" s="333"/>
      <c r="O22" s="333"/>
      <c r="P22" s="333"/>
      <c r="Q22" s="280" t="s">
        <v>324</v>
      </c>
      <c r="R22" s="311"/>
      <c r="S22" s="341" t="s">
        <v>442</v>
      </c>
      <c r="T22" s="297"/>
      <c r="U22" s="297"/>
      <c r="V22" s="297">
        <f t="shared" si="6"/>
        <v>2722616</v>
      </c>
      <c r="W22" s="297">
        <f t="shared" si="6"/>
        <v>2478752</v>
      </c>
      <c r="X22" s="297">
        <f t="shared" si="6"/>
        <v>2277800</v>
      </c>
      <c r="Y22" s="297">
        <f t="shared" si="6"/>
        <v>2195766</v>
      </c>
      <c r="Z22" s="297">
        <f t="shared" si="6"/>
        <v>1921920</v>
      </c>
      <c r="AA22" s="297">
        <f t="shared" si="6"/>
        <v>1415310</v>
      </c>
      <c r="AB22" s="297">
        <f t="shared" si="6"/>
        <v>2100389</v>
      </c>
      <c r="AC22" s="297">
        <f t="shared" si="6"/>
        <v>2193529</v>
      </c>
    </row>
    <row r="23" spans="2:31" ht="17.149999999999999" customHeight="1" x14ac:dyDescent="0.3">
      <c r="B23" s="1120"/>
      <c r="C23" s="341" t="s">
        <v>442</v>
      </c>
      <c r="D23" s="296"/>
      <c r="E23" s="297"/>
      <c r="F23" s="297">
        <v>2053633</v>
      </c>
      <c r="G23" s="298">
        <v>1278729</v>
      </c>
      <c r="H23" s="332"/>
      <c r="I23" s="297">
        <f t="shared" si="0"/>
        <v>1174792</v>
      </c>
      <c r="J23" s="297">
        <f t="shared" si="1"/>
        <v>1200432</v>
      </c>
      <c r="K23" s="297">
        <f t="shared" si="2"/>
        <v>788355</v>
      </c>
      <c r="L23" s="297">
        <f t="shared" si="3"/>
        <v>1044942</v>
      </c>
      <c r="M23" s="298">
        <f t="shared" si="4"/>
        <v>1386267</v>
      </c>
      <c r="N23" s="333"/>
      <c r="O23" s="333"/>
      <c r="P23" s="333"/>
      <c r="Q23" s="280" t="s">
        <v>325</v>
      </c>
      <c r="R23" s="302" t="s">
        <v>325</v>
      </c>
      <c r="S23" s="338" t="s">
        <v>441</v>
      </c>
      <c r="T23" s="290"/>
      <c r="U23" s="290"/>
      <c r="V23" s="290">
        <f t="shared" si="6"/>
        <v>51</v>
      </c>
      <c r="W23" s="290">
        <f t="shared" si="6"/>
        <v>46</v>
      </c>
      <c r="X23" s="290">
        <f t="shared" si="6"/>
        <v>45</v>
      </c>
      <c r="Y23" s="290">
        <f t="shared" si="6"/>
        <v>45</v>
      </c>
      <c r="Z23" s="290">
        <f t="shared" si="6"/>
        <v>44</v>
      </c>
      <c r="AA23" s="290">
        <f t="shared" si="6"/>
        <v>20</v>
      </c>
      <c r="AB23" s="290">
        <f t="shared" si="6"/>
        <v>21</v>
      </c>
      <c r="AC23" s="290">
        <f t="shared" si="6"/>
        <v>27</v>
      </c>
    </row>
    <row r="24" spans="2:31" ht="17.149999999999999" customHeight="1" x14ac:dyDescent="0.3">
      <c r="B24" s="1110" t="s">
        <v>327</v>
      </c>
      <c r="C24" s="338" t="s">
        <v>441</v>
      </c>
      <c r="D24" s="289"/>
      <c r="E24" s="290"/>
      <c r="F24" s="290">
        <v>35</v>
      </c>
      <c r="G24" s="291">
        <v>28</v>
      </c>
      <c r="H24" s="332"/>
      <c r="I24" s="339">
        <f t="shared" si="0"/>
        <v>26</v>
      </c>
      <c r="J24" s="339">
        <f t="shared" si="1"/>
        <v>29</v>
      </c>
      <c r="K24" s="339">
        <f t="shared" si="2"/>
        <v>24</v>
      </c>
      <c r="L24" s="339">
        <f t="shared" si="3"/>
        <v>24</v>
      </c>
      <c r="M24" s="340">
        <f t="shared" si="4"/>
        <v>29</v>
      </c>
      <c r="N24" s="333"/>
      <c r="O24" s="333"/>
      <c r="P24" s="333"/>
      <c r="Q24" s="280" t="s">
        <v>325</v>
      </c>
      <c r="R24" s="311"/>
      <c r="S24" s="341" t="s">
        <v>442</v>
      </c>
      <c r="T24" s="297"/>
      <c r="U24" s="297"/>
      <c r="V24" s="297">
        <f t="shared" si="6"/>
        <v>2176037</v>
      </c>
      <c r="W24" s="297">
        <f t="shared" si="6"/>
        <v>1980540</v>
      </c>
      <c r="X24" s="297">
        <f t="shared" si="6"/>
        <v>1855925</v>
      </c>
      <c r="Y24" s="297">
        <f t="shared" si="6"/>
        <v>1826500</v>
      </c>
      <c r="Z24" s="297">
        <f t="shared" si="6"/>
        <v>1806176</v>
      </c>
      <c r="AA24" s="297">
        <f t="shared" si="6"/>
        <v>1115058</v>
      </c>
      <c r="AB24" s="297">
        <f t="shared" si="6"/>
        <v>1020170</v>
      </c>
      <c r="AC24" s="297">
        <f t="shared" si="6"/>
        <v>1294481</v>
      </c>
    </row>
    <row r="25" spans="2:31" ht="17.149999999999999" customHeight="1" x14ac:dyDescent="0.3">
      <c r="B25" s="1112"/>
      <c r="C25" s="341" t="s">
        <v>442</v>
      </c>
      <c r="D25" s="296"/>
      <c r="E25" s="297"/>
      <c r="F25" s="297">
        <v>3321431</v>
      </c>
      <c r="G25" s="298">
        <v>2779906</v>
      </c>
      <c r="H25" s="332"/>
      <c r="I25" s="297">
        <f t="shared" si="0"/>
        <v>2600623</v>
      </c>
      <c r="J25" s="297">
        <f t="shared" si="1"/>
        <v>2688581</v>
      </c>
      <c r="K25" s="297">
        <f t="shared" si="2"/>
        <v>2542538</v>
      </c>
      <c r="L25" s="297">
        <f t="shared" si="3"/>
        <v>2544417</v>
      </c>
      <c r="M25" s="298">
        <f t="shared" si="4"/>
        <v>2762403</v>
      </c>
      <c r="N25" s="333"/>
      <c r="O25" s="333"/>
      <c r="P25" s="333"/>
      <c r="Q25" s="280" t="s">
        <v>326</v>
      </c>
      <c r="R25" s="302" t="s">
        <v>326</v>
      </c>
      <c r="S25" s="338" t="s">
        <v>441</v>
      </c>
      <c r="T25" s="290"/>
      <c r="U25" s="290"/>
      <c r="V25" s="290">
        <f t="shared" si="6"/>
        <v>19</v>
      </c>
      <c r="W25" s="290">
        <f t="shared" si="6"/>
        <v>18</v>
      </c>
      <c r="X25" s="290">
        <f t="shared" si="6"/>
        <v>16</v>
      </c>
      <c r="Y25" s="290">
        <f t="shared" si="6"/>
        <v>18</v>
      </c>
      <c r="Z25" s="290">
        <f t="shared" si="6"/>
        <v>16</v>
      </c>
      <c r="AA25" s="290">
        <f t="shared" si="6"/>
        <v>11</v>
      </c>
      <c r="AB25" s="290">
        <f t="shared" si="6"/>
        <v>13</v>
      </c>
      <c r="AC25" s="290">
        <f t="shared" si="6"/>
        <v>18</v>
      </c>
    </row>
    <row r="26" spans="2:31" ht="17.149999999999999" customHeight="1" x14ac:dyDescent="0.3">
      <c r="B26" s="1110" t="s">
        <v>328</v>
      </c>
      <c r="C26" s="338" t="s">
        <v>441</v>
      </c>
      <c r="D26" s="289"/>
      <c r="E26" s="290"/>
      <c r="F26" s="290">
        <v>49</v>
      </c>
      <c r="G26" s="291">
        <v>36</v>
      </c>
      <c r="H26" s="332"/>
      <c r="I26" s="339">
        <f t="shared" si="0"/>
        <v>39</v>
      </c>
      <c r="J26" s="339">
        <f t="shared" si="1"/>
        <v>46</v>
      </c>
      <c r="K26" s="339">
        <f t="shared" si="2"/>
        <v>23</v>
      </c>
      <c r="L26" s="339">
        <f t="shared" si="3"/>
        <v>20</v>
      </c>
      <c r="M26" s="340">
        <f t="shared" si="4"/>
        <v>28</v>
      </c>
      <c r="N26" s="333"/>
      <c r="O26" s="333"/>
      <c r="P26" s="333"/>
      <c r="Q26" s="280" t="s">
        <v>326</v>
      </c>
      <c r="R26" s="311"/>
      <c r="S26" s="341" t="s">
        <v>442</v>
      </c>
      <c r="T26" s="297"/>
      <c r="U26" s="297"/>
      <c r="V26" s="297">
        <f t="shared" si="6"/>
        <v>2053633</v>
      </c>
      <c r="W26" s="297">
        <f t="shared" si="6"/>
        <v>1278729</v>
      </c>
      <c r="X26" s="297">
        <f t="shared" si="6"/>
        <v>1124233</v>
      </c>
      <c r="Y26" s="297">
        <f t="shared" si="6"/>
        <v>1174792</v>
      </c>
      <c r="Z26" s="297">
        <f t="shared" si="6"/>
        <v>1200432</v>
      </c>
      <c r="AA26" s="297">
        <f t="shared" si="6"/>
        <v>788355</v>
      </c>
      <c r="AB26" s="297">
        <f t="shared" si="6"/>
        <v>1044942</v>
      </c>
      <c r="AC26" s="297">
        <f t="shared" si="6"/>
        <v>1386267</v>
      </c>
    </row>
    <row r="27" spans="2:31" ht="17.149999999999999" customHeight="1" thickBot="1" x14ac:dyDescent="0.35">
      <c r="B27" s="1113"/>
      <c r="C27" s="345" t="s">
        <v>442</v>
      </c>
      <c r="D27" s="346"/>
      <c r="E27" s="347"/>
      <c r="F27" s="347">
        <v>1958365</v>
      </c>
      <c r="G27" s="348">
        <v>1214598</v>
      </c>
      <c r="H27" s="332"/>
      <c r="I27" s="347">
        <f t="shared" si="0"/>
        <v>1641044</v>
      </c>
      <c r="J27" s="347">
        <f t="shared" si="1"/>
        <v>1705086</v>
      </c>
      <c r="K27" s="347">
        <f t="shared" si="2"/>
        <v>1080367</v>
      </c>
      <c r="L27" s="347">
        <f t="shared" si="3"/>
        <v>1231299</v>
      </c>
      <c r="M27" s="348">
        <f t="shared" si="4"/>
        <v>1827432</v>
      </c>
      <c r="N27" s="333"/>
      <c r="O27" s="333"/>
      <c r="P27" s="333"/>
      <c r="Q27" s="280" t="s">
        <v>327</v>
      </c>
      <c r="R27" s="302" t="s">
        <v>327</v>
      </c>
      <c r="S27" s="338" t="s">
        <v>441</v>
      </c>
      <c r="T27" s="290"/>
      <c r="U27" s="290"/>
      <c r="V27" s="290">
        <f t="shared" si="6"/>
        <v>35</v>
      </c>
      <c r="W27" s="290">
        <f t="shared" si="6"/>
        <v>28</v>
      </c>
      <c r="X27" s="290">
        <f t="shared" si="6"/>
        <v>24</v>
      </c>
      <c r="Y27" s="290">
        <f t="shared" si="6"/>
        <v>26</v>
      </c>
      <c r="Z27" s="290">
        <f t="shared" si="6"/>
        <v>29</v>
      </c>
      <c r="AA27" s="290">
        <f t="shared" si="6"/>
        <v>24</v>
      </c>
      <c r="AB27" s="290">
        <f t="shared" si="6"/>
        <v>24</v>
      </c>
      <c r="AC27" s="290">
        <f t="shared" si="6"/>
        <v>29</v>
      </c>
    </row>
    <row r="28" spans="2:31" ht="17.149999999999999" customHeight="1" thickTop="1" x14ac:dyDescent="0.3">
      <c r="B28" s="1158" t="s">
        <v>404</v>
      </c>
      <c r="C28" s="349" t="s">
        <v>441</v>
      </c>
      <c r="D28" s="350"/>
      <c r="E28" s="351"/>
      <c r="F28" s="351">
        <v>570</v>
      </c>
      <c r="G28" s="352">
        <v>509</v>
      </c>
      <c r="H28" s="332"/>
      <c r="I28" s="353">
        <f t="shared" si="0"/>
        <v>479</v>
      </c>
      <c r="J28" s="353">
        <f t="shared" si="1"/>
        <v>497</v>
      </c>
      <c r="K28" s="353">
        <f t="shared" si="2"/>
        <v>348</v>
      </c>
      <c r="L28" s="353">
        <f t="shared" si="3"/>
        <v>333</v>
      </c>
      <c r="M28" s="354">
        <f t="shared" si="4"/>
        <v>411</v>
      </c>
      <c r="N28" s="333"/>
      <c r="O28" s="333"/>
      <c r="P28" s="333"/>
      <c r="Q28" s="280" t="s">
        <v>327</v>
      </c>
      <c r="R28" s="311"/>
      <c r="S28" s="341" t="s">
        <v>442</v>
      </c>
      <c r="T28" s="297"/>
      <c r="U28" s="297"/>
      <c r="V28" s="297">
        <f t="shared" si="6"/>
        <v>3321431</v>
      </c>
      <c r="W28" s="297">
        <f t="shared" si="6"/>
        <v>2779906</v>
      </c>
      <c r="X28" s="297">
        <f t="shared" si="6"/>
        <v>2503129</v>
      </c>
      <c r="Y28" s="297">
        <f t="shared" si="6"/>
        <v>2600623</v>
      </c>
      <c r="Z28" s="297">
        <f t="shared" si="6"/>
        <v>2688581</v>
      </c>
      <c r="AA28" s="297">
        <f t="shared" si="6"/>
        <v>2542538</v>
      </c>
      <c r="AB28" s="297">
        <f t="shared" si="6"/>
        <v>2544417</v>
      </c>
      <c r="AC28" s="297">
        <f t="shared" si="6"/>
        <v>2762403</v>
      </c>
    </row>
    <row r="29" spans="2:31" ht="17.149999999999999" customHeight="1" thickBot="1" x14ac:dyDescent="0.35">
      <c r="B29" s="1159"/>
      <c r="C29" s="355" t="s">
        <v>442</v>
      </c>
      <c r="D29" s="356"/>
      <c r="E29" s="357"/>
      <c r="F29" s="357">
        <v>57355918</v>
      </c>
      <c r="G29" s="358">
        <v>46280483</v>
      </c>
      <c r="H29" s="638"/>
      <c r="I29" s="357">
        <f t="shared" si="0"/>
        <v>48133835</v>
      </c>
      <c r="J29" s="357">
        <f t="shared" si="1"/>
        <v>48893645</v>
      </c>
      <c r="K29" s="357">
        <f t="shared" si="2"/>
        <v>33052756</v>
      </c>
      <c r="L29" s="357">
        <f t="shared" si="3"/>
        <v>32435653</v>
      </c>
      <c r="M29" s="358">
        <f t="shared" si="4"/>
        <v>40264956</v>
      </c>
      <c r="N29" s="333"/>
      <c r="O29" s="333"/>
      <c r="P29" s="333"/>
      <c r="Q29" s="280" t="s">
        <v>328</v>
      </c>
      <c r="R29" s="302" t="s">
        <v>328</v>
      </c>
      <c r="S29" s="338" t="s">
        <v>441</v>
      </c>
      <c r="T29" s="290"/>
      <c r="U29" s="290"/>
      <c r="V29" s="290">
        <f t="shared" si="6"/>
        <v>49</v>
      </c>
      <c r="W29" s="290">
        <f t="shared" si="6"/>
        <v>36</v>
      </c>
      <c r="X29" s="290">
        <f t="shared" si="6"/>
        <v>24</v>
      </c>
      <c r="Y29" s="290">
        <f t="shared" si="6"/>
        <v>39</v>
      </c>
      <c r="Z29" s="290">
        <f t="shared" si="6"/>
        <v>46</v>
      </c>
      <c r="AA29" s="290">
        <f t="shared" si="6"/>
        <v>23</v>
      </c>
      <c r="AB29" s="290">
        <f t="shared" si="6"/>
        <v>20</v>
      </c>
      <c r="AC29" s="290">
        <f t="shared" si="6"/>
        <v>28</v>
      </c>
    </row>
    <row r="30" spans="2:31" ht="17.149999999999999" customHeight="1" x14ac:dyDescent="0.3">
      <c r="N30" s="333"/>
      <c r="O30" s="333"/>
      <c r="P30" s="333"/>
      <c r="Q30" s="280" t="s">
        <v>328</v>
      </c>
      <c r="R30" s="311"/>
      <c r="S30" s="341" t="s">
        <v>442</v>
      </c>
      <c r="T30" s="636"/>
      <c r="U30" s="636"/>
      <c r="V30" s="636">
        <f t="shared" si="6"/>
        <v>1958365</v>
      </c>
      <c r="W30" s="636">
        <f t="shared" si="6"/>
        <v>1214598</v>
      </c>
      <c r="X30" s="636">
        <f t="shared" si="6"/>
        <v>1297333</v>
      </c>
      <c r="Y30" s="636">
        <f t="shared" si="6"/>
        <v>1641044</v>
      </c>
      <c r="Z30" s="636">
        <f t="shared" si="6"/>
        <v>1705086</v>
      </c>
      <c r="AA30" s="636">
        <f t="shared" si="6"/>
        <v>1080367</v>
      </c>
      <c r="AB30" s="636">
        <f t="shared" si="6"/>
        <v>1231299</v>
      </c>
      <c r="AC30" s="636">
        <f t="shared" si="6"/>
        <v>1827432</v>
      </c>
    </row>
    <row r="31" spans="2:31" ht="17.149999999999999" customHeight="1" x14ac:dyDescent="0.15">
      <c r="B31" s="329" t="s">
        <v>739</v>
      </c>
      <c r="N31" s="333"/>
      <c r="O31" s="333"/>
      <c r="P31" s="333"/>
      <c r="R31" s="302" t="s">
        <v>443</v>
      </c>
      <c r="S31" s="338" t="s">
        <v>441</v>
      </c>
      <c r="T31" s="290"/>
      <c r="U31" s="290"/>
      <c r="V31" s="290">
        <f>SUM(V35:V45)</f>
        <v>570</v>
      </c>
      <c r="W31" s="290">
        <f t="shared" ref="W31:AB31" si="7">SUM(W35:W45)</f>
        <v>509</v>
      </c>
      <c r="X31" s="290">
        <f t="shared" si="7"/>
        <v>450</v>
      </c>
      <c r="Y31" s="290">
        <f t="shared" si="7"/>
        <v>479</v>
      </c>
      <c r="Z31" s="290">
        <f t="shared" si="7"/>
        <v>497</v>
      </c>
      <c r="AA31" s="290">
        <f t="shared" si="7"/>
        <v>348</v>
      </c>
      <c r="AB31" s="290">
        <f t="shared" si="7"/>
        <v>333</v>
      </c>
      <c r="AC31" s="290">
        <f>SUM(AC35:AC45)</f>
        <v>411</v>
      </c>
    </row>
    <row r="32" spans="2:31" ht="14.5" customHeight="1" x14ac:dyDescent="0.3">
      <c r="B32" s="418" t="s">
        <v>737</v>
      </c>
      <c r="N32" s="333"/>
      <c r="O32" s="333"/>
      <c r="P32" s="333"/>
      <c r="R32" s="311"/>
      <c r="S32" s="341" t="s">
        <v>442</v>
      </c>
      <c r="T32" s="636"/>
      <c r="U32" s="636"/>
      <c r="V32" s="636">
        <f>SUM(V47:V57)</f>
        <v>57355918</v>
      </c>
      <c r="W32" s="636">
        <f t="shared" ref="W32:AB32" si="8">SUM(W47:W57)</f>
        <v>46280483</v>
      </c>
      <c r="X32" s="636">
        <f t="shared" si="8"/>
        <v>46621618</v>
      </c>
      <c r="Y32" s="636">
        <f t="shared" si="8"/>
        <v>48133835</v>
      </c>
      <c r="Z32" s="636">
        <f t="shared" si="8"/>
        <v>48893645</v>
      </c>
      <c r="AA32" s="636">
        <f t="shared" si="8"/>
        <v>33052756</v>
      </c>
      <c r="AB32" s="636">
        <f t="shared" si="8"/>
        <v>32435653</v>
      </c>
      <c r="AC32" s="636">
        <f>SUM(AC47:AC57)</f>
        <v>40264956</v>
      </c>
      <c r="AE32" s="253">
        <f>AC32/Z31</f>
        <v>81016.008048289732</v>
      </c>
    </row>
    <row r="33" spans="2:31" ht="14.5" customHeight="1" x14ac:dyDescent="0.3">
      <c r="B33" s="418" t="s">
        <v>822</v>
      </c>
      <c r="N33" s="333"/>
      <c r="O33" s="333"/>
      <c r="P33" s="333"/>
      <c r="AE33" s="253">
        <f>AC32/Z32</f>
        <v>0.82352125721042069</v>
      </c>
    </row>
    <row r="34" spans="2:31" ht="14.5" customHeight="1" x14ac:dyDescent="0.3">
      <c r="B34" s="418" t="s">
        <v>823</v>
      </c>
      <c r="N34" s="333"/>
      <c r="O34" s="333"/>
      <c r="P34" s="333"/>
      <c r="R34" s="54"/>
      <c r="S34" s="54"/>
      <c r="T34" s="344">
        <v>41275</v>
      </c>
      <c r="U34" s="628">
        <v>41640</v>
      </c>
      <c r="V34" s="344">
        <v>42005</v>
      </c>
      <c r="W34" s="343">
        <v>42370</v>
      </c>
      <c r="X34" s="344">
        <v>42736</v>
      </c>
      <c r="Y34" s="342">
        <v>43101</v>
      </c>
      <c r="Z34" s="342" t="s">
        <v>440</v>
      </c>
      <c r="AA34" s="342">
        <v>43831</v>
      </c>
      <c r="AB34" s="343">
        <v>44197</v>
      </c>
      <c r="AC34" s="343">
        <v>44562</v>
      </c>
    </row>
    <row r="35" spans="2:31" ht="14.5" customHeight="1" x14ac:dyDescent="0.3">
      <c r="N35" s="333"/>
      <c r="O35" s="333"/>
      <c r="P35" s="333"/>
      <c r="R35" s="68" t="s">
        <v>318</v>
      </c>
      <c r="S35" s="396" t="s">
        <v>441</v>
      </c>
      <c r="T35" s="629"/>
      <c r="U35" s="630"/>
      <c r="V35" s="842">
        <v>50</v>
      </c>
      <c r="W35" s="843">
        <v>51</v>
      </c>
      <c r="X35" s="842">
        <v>38</v>
      </c>
      <c r="Y35" s="844">
        <v>36</v>
      </c>
      <c r="Z35" s="844">
        <v>39</v>
      </c>
      <c r="AA35" s="844">
        <v>26</v>
      </c>
      <c r="AB35" s="843">
        <v>19</v>
      </c>
      <c r="AC35" s="843">
        <v>26</v>
      </c>
    </row>
    <row r="36" spans="2:31" ht="14.5" customHeight="1" x14ac:dyDescent="0.15">
      <c r="B36" s="329" t="s">
        <v>436</v>
      </c>
      <c r="N36" s="333"/>
      <c r="O36" s="333"/>
      <c r="P36" s="333"/>
      <c r="R36" s="68" t="s">
        <v>319</v>
      </c>
      <c r="S36" s="396" t="s">
        <v>441</v>
      </c>
      <c r="T36" s="631"/>
      <c r="U36" s="632"/>
      <c r="V36" s="842">
        <v>121</v>
      </c>
      <c r="W36" s="843">
        <v>85</v>
      </c>
      <c r="X36" s="842">
        <v>80</v>
      </c>
      <c r="Y36" s="844">
        <v>84</v>
      </c>
      <c r="Z36" s="844">
        <v>97</v>
      </c>
      <c r="AA36" s="844">
        <v>80</v>
      </c>
      <c r="AB36" s="843">
        <v>79</v>
      </c>
      <c r="AC36" s="843">
        <v>84</v>
      </c>
    </row>
    <row r="37" spans="2:31" ht="14.5" customHeight="1" x14ac:dyDescent="0.15">
      <c r="B37" s="359" t="s">
        <v>736</v>
      </c>
      <c r="N37" s="333"/>
      <c r="O37" s="333"/>
      <c r="P37" s="333"/>
      <c r="R37" s="68" t="s">
        <v>320</v>
      </c>
      <c r="S37" s="396" t="s">
        <v>441</v>
      </c>
      <c r="T37" s="631"/>
      <c r="U37" s="632"/>
      <c r="V37" s="842">
        <v>49</v>
      </c>
      <c r="W37" s="843">
        <v>58</v>
      </c>
      <c r="X37" s="842">
        <v>55</v>
      </c>
      <c r="Y37" s="844">
        <v>60</v>
      </c>
      <c r="Z37" s="844">
        <v>60</v>
      </c>
      <c r="AA37" s="844">
        <v>40</v>
      </c>
      <c r="AB37" s="843">
        <v>33</v>
      </c>
      <c r="AC37" s="843">
        <v>43</v>
      </c>
    </row>
    <row r="38" spans="2:31" ht="14.5" customHeight="1" x14ac:dyDescent="0.15">
      <c r="B38" s="359" t="s">
        <v>743</v>
      </c>
      <c r="N38" s="333"/>
      <c r="O38" s="333"/>
      <c r="P38" s="333"/>
      <c r="R38" s="310" t="s">
        <v>321</v>
      </c>
      <c r="S38" s="396" t="s">
        <v>441</v>
      </c>
      <c r="T38" s="397"/>
      <c r="U38" s="633"/>
      <c r="V38" s="842">
        <v>35</v>
      </c>
      <c r="W38" s="843">
        <v>30</v>
      </c>
      <c r="X38" s="842">
        <v>29</v>
      </c>
      <c r="Y38" s="844">
        <v>27</v>
      </c>
      <c r="Z38" s="844">
        <v>28</v>
      </c>
      <c r="AA38" s="844">
        <v>22</v>
      </c>
      <c r="AB38" s="843">
        <v>21</v>
      </c>
      <c r="AC38" s="843">
        <v>22</v>
      </c>
    </row>
    <row r="39" spans="2:31" ht="14.5" customHeight="1" x14ac:dyDescent="0.15">
      <c r="B39" s="359" t="s">
        <v>744</v>
      </c>
      <c r="N39" s="333"/>
      <c r="O39" s="333"/>
      <c r="P39" s="333"/>
      <c r="R39" s="310" t="s">
        <v>322</v>
      </c>
      <c r="S39" s="396" t="s">
        <v>441</v>
      </c>
      <c r="T39" s="397"/>
      <c r="U39" s="633"/>
      <c r="V39" s="842">
        <v>69</v>
      </c>
      <c r="W39" s="843">
        <v>72</v>
      </c>
      <c r="X39" s="842">
        <v>68</v>
      </c>
      <c r="Y39" s="844">
        <v>67</v>
      </c>
      <c r="Z39" s="844">
        <v>71</v>
      </c>
      <c r="AA39" s="844">
        <v>48</v>
      </c>
      <c r="AB39" s="843">
        <v>47</v>
      </c>
      <c r="AC39" s="843">
        <v>62</v>
      </c>
    </row>
    <row r="40" spans="2:31" ht="14.5" customHeight="1" x14ac:dyDescent="0.15">
      <c r="B40" s="359"/>
      <c r="N40" s="333"/>
      <c r="R40" s="310" t="s">
        <v>323</v>
      </c>
      <c r="S40" s="396" t="s">
        <v>441</v>
      </c>
      <c r="T40" s="397"/>
      <c r="U40" s="633"/>
      <c r="V40" s="842">
        <v>60</v>
      </c>
      <c r="W40" s="843">
        <v>58</v>
      </c>
      <c r="X40" s="842">
        <v>47</v>
      </c>
      <c r="Y40" s="844">
        <v>49</v>
      </c>
      <c r="Z40" s="844">
        <v>47</v>
      </c>
      <c r="AA40" s="844">
        <v>36</v>
      </c>
      <c r="AB40" s="843">
        <v>37</v>
      </c>
      <c r="AC40" s="843">
        <v>53</v>
      </c>
    </row>
    <row r="41" spans="2:31" ht="14.5" customHeight="1" x14ac:dyDescent="0.3">
      <c r="B41" s="418" t="s">
        <v>834</v>
      </c>
      <c r="N41" s="333"/>
      <c r="R41" s="310" t="s">
        <v>324</v>
      </c>
      <c r="S41" s="396" t="s">
        <v>441</v>
      </c>
      <c r="T41" s="397"/>
      <c r="U41" s="633"/>
      <c r="V41" s="842">
        <v>32</v>
      </c>
      <c r="W41" s="843">
        <v>27</v>
      </c>
      <c r="X41" s="842">
        <v>24</v>
      </c>
      <c r="Y41" s="844">
        <v>28</v>
      </c>
      <c r="Z41" s="844">
        <v>20</v>
      </c>
      <c r="AA41" s="844">
        <v>18</v>
      </c>
      <c r="AB41" s="843">
        <v>19</v>
      </c>
      <c r="AC41" s="843">
        <v>19</v>
      </c>
    </row>
    <row r="42" spans="2:31" x14ac:dyDescent="0.3">
      <c r="B42" s="3" t="s">
        <v>835</v>
      </c>
      <c r="R42" s="310" t="s">
        <v>325</v>
      </c>
      <c r="S42" s="396" t="s">
        <v>441</v>
      </c>
      <c r="T42" s="397"/>
      <c r="U42" s="633"/>
      <c r="V42" s="842">
        <v>51</v>
      </c>
      <c r="W42" s="843">
        <v>46</v>
      </c>
      <c r="X42" s="842">
        <v>45</v>
      </c>
      <c r="Y42" s="844">
        <v>45</v>
      </c>
      <c r="Z42" s="844">
        <v>44</v>
      </c>
      <c r="AA42" s="844">
        <v>20</v>
      </c>
      <c r="AB42" s="843">
        <v>21</v>
      </c>
      <c r="AC42" s="843">
        <v>27</v>
      </c>
    </row>
    <row r="43" spans="2:31" x14ac:dyDescent="0.3">
      <c r="R43" s="310" t="s">
        <v>326</v>
      </c>
      <c r="S43" s="396" t="s">
        <v>441</v>
      </c>
      <c r="T43" s="397"/>
      <c r="U43" s="633"/>
      <c r="V43" s="842">
        <v>19</v>
      </c>
      <c r="W43" s="843">
        <v>18</v>
      </c>
      <c r="X43" s="842">
        <v>16</v>
      </c>
      <c r="Y43" s="844">
        <v>18</v>
      </c>
      <c r="Z43" s="844">
        <v>16</v>
      </c>
      <c r="AA43" s="844">
        <v>11</v>
      </c>
      <c r="AB43" s="843">
        <v>13</v>
      </c>
      <c r="AC43" s="843">
        <v>18</v>
      </c>
    </row>
    <row r="44" spans="2:31" x14ac:dyDescent="0.3">
      <c r="R44" s="310" t="s">
        <v>327</v>
      </c>
      <c r="S44" s="396" t="s">
        <v>441</v>
      </c>
      <c r="T44" s="397"/>
      <c r="U44" s="633"/>
      <c r="V44" s="842">
        <v>35</v>
      </c>
      <c r="W44" s="843">
        <v>28</v>
      </c>
      <c r="X44" s="842">
        <v>24</v>
      </c>
      <c r="Y44" s="844">
        <v>26</v>
      </c>
      <c r="Z44" s="844">
        <v>29</v>
      </c>
      <c r="AA44" s="844">
        <v>24</v>
      </c>
      <c r="AB44" s="843">
        <v>24</v>
      </c>
      <c r="AC44" s="843">
        <v>29</v>
      </c>
    </row>
    <row r="45" spans="2:31" x14ac:dyDescent="0.3">
      <c r="R45" s="311" t="s">
        <v>328</v>
      </c>
      <c r="S45" s="398" t="s">
        <v>441</v>
      </c>
      <c r="T45" s="399"/>
      <c r="U45" s="634"/>
      <c r="V45" s="845">
        <v>49</v>
      </c>
      <c r="W45" s="846">
        <v>36</v>
      </c>
      <c r="X45" s="845">
        <v>24</v>
      </c>
      <c r="Y45" s="847">
        <v>39</v>
      </c>
      <c r="Z45" s="847">
        <v>46</v>
      </c>
      <c r="AA45" s="847">
        <v>23</v>
      </c>
      <c r="AB45" s="846">
        <v>20</v>
      </c>
      <c r="AC45" s="846">
        <v>28</v>
      </c>
    </row>
    <row r="47" spans="2:31" x14ac:dyDescent="0.3">
      <c r="R47" s="302" t="s">
        <v>318</v>
      </c>
      <c r="S47" s="400" t="s">
        <v>442</v>
      </c>
      <c r="T47" s="401"/>
      <c r="U47" s="635"/>
      <c r="V47" s="839">
        <v>9193017</v>
      </c>
      <c r="W47" s="840">
        <v>7438426</v>
      </c>
      <c r="X47" s="839">
        <v>7962297</v>
      </c>
      <c r="Y47" s="841">
        <v>7544794</v>
      </c>
      <c r="Z47" s="841">
        <v>9216932</v>
      </c>
      <c r="AA47" s="841">
        <v>4169429</v>
      </c>
      <c r="AB47" s="840">
        <v>2815670</v>
      </c>
      <c r="AC47" s="840">
        <v>4637746</v>
      </c>
    </row>
    <row r="48" spans="2:31" x14ac:dyDescent="0.3">
      <c r="R48" s="310" t="s">
        <v>319</v>
      </c>
      <c r="S48" s="402" t="s">
        <v>442</v>
      </c>
      <c r="T48" s="397"/>
      <c r="U48" s="633"/>
      <c r="V48" s="842">
        <v>15131972</v>
      </c>
      <c r="W48" s="843">
        <v>8556428</v>
      </c>
      <c r="X48" s="842">
        <v>9703529</v>
      </c>
      <c r="Y48" s="844">
        <v>10955929</v>
      </c>
      <c r="Z48" s="844">
        <v>10895943</v>
      </c>
      <c r="AA48" s="844">
        <v>7382824</v>
      </c>
      <c r="AB48" s="843">
        <v>7446055</v>
      </c>
      <c r="AC48" s="843">
        <v>9092108</v>
      </c>
    </row>
    <row r="49" spans="9:29" x14ac:dyDescent="0.3">
      <c r="R49" s="310" t="s">
        <v>320</v>
      </c>
      <c r="S49" s="402" t="s">
        <v>442</v>
      </c>
      <c r="T49" s="397"/>
      <c r="U49" s="633"/>
      <c r="V49" s="842">
        <v>3876722</v>
      </c>
      <c r="W49" s="843">
        <v>4275287</v>
      </c>
      <c r="X49" s="842">
        <v>4366191</v>
      </c>
      <c r="Y49" s="844">
        <v>4495064</v>
      </c>
      <c r="Z49" s="844">
        <v>3892905</v>
      </c>
      <c r="AA49" s="844">
        <v>2545109</v>
      </c>
      <c r="AB49" s="843">
        <v>2459286</v>
      </c>
      <c r="AC49" s="843">
        <v>2875614</v>
      </c>
    </row>
    <row r="50" spans="9:29" x14ac:dyDescent="0.15">
      <c r="I50" s="329"/>
      <c r="R50" s="310" t="s">
        <v>321</v>
      </c>
      <c r="S50" s="402" t="s">
        <v>442</v>
      </c>
      <c r="T50" s="397"/>
      <c r="U50" s="633"/>
      <c r="V50" s="842">
        <v>3305159</v>
      </c>
      <c r="W50" s="843">
        <v>3911562</v>
      </c>
      <c r="X50" s="842">
        <v>3905585</v>
      </c>
      <c r="Y50" s="844">
        <v>3997640</v>
      </c>
      <c r="Z50" s="844">
        <v>3938718</v>
      </c>
      <c r="AA50" s="844">
        <v>2585274</v>
      </c>
      <c r="AB50" s="843">
        <v>2481886</v>
      </c>
      <c r="AC50" s="843">
        <v>2420728</v>
      </c>
    </row>
    <row r="51" spans="9:29" x14ac:dyDescent="0.15">
      <c r="I51" s="329"/>
      <c r="R51" s="310" t="s">
        <v>322</v>
      </c>
      <c r="S51" s="402" t="s">
        <v>442</v>
      </c>
      <c r="T51" s="397"/>
      <c r="U51" s="633"/>
      <c r="V51" s="842">
        <v>6090384</v>
      </c>
      <c r="W51" s="843">
        <v>5649767</v>
      </c>
      <c r="X51" s="842">
        <v>5353111</v>
      </c>
      <c r="Y51" s="844">
        <v>5613707</v>
      </c>
      <c r="Z51" s="844">
        <v>5971021</v>
      </c>
      <c r="AA51" s="844">
        <v>3896384</v>
      </c>
      <c r="AB51" s="843">
        <v>4009199</v>
      </c>
      <c r="AC51" s="843">
        <v>5409795</v>
      </c>
    </row>
    <row r="52" spans="9:29" x14ac:dyDescent="0.3">
      <c r="I52" s="330"/>
      <c r="R52" s="310" t="s">
        <v>323</v>
      </c>
      <c r="S52" s="402" t="s">
        <v>442</v>
      </c>
      <c r="T52" s="397"/>
      <c r="U52" s="633"/>
      <c r="V52" s="842">
        <v>7526582</v>
      </c>
      <c r="W52" s="843">
        <v>6716488</v>
      </c>
      <c r="X52" s="842">
        <v>6272485</v>
      </c>
      <c r="Y52" s="844">
        <v>6087976</v>
      </c>
      <c r="Z52" s="844">
        <v>5655931</v>
      </c>
      <c r="AA52" s="844">
        <v>5532108</v>
      </c>
      <c r="AB52" s="843">
        <v>5282340</v>
      </c>
      <c r="AC52" s="843">
        <v>6364853</v>
      </c>
    </row>
    <row r="53" spans="9:29" x14ac:dyDescent="0.3">
      <c r="I53" s="331"/>
      <c r="R53" s="310" t="s">
        <v>324</v>
      </c>
      <c r="S53" s="402" t="s">
        <v>442</v>
      </c>
      <c r="T53" s="397"/>
      <c r="U53" s="633"/>
      <c r="V53" s="842">
        <v>2722616</v>
      </c>
      <c r="W53" s="843">
        <v>2478752</v>
      </c>
      <c r="X53" s="842">
        <v>2277800</v>
      </c>
      <c r="Y53" s="844">
        <v>2195766</v>
      </c>
      <c r="Z53" s="844">
        <v>1921920</v>
      </c>
      <c r="AA53" s="844">
        <v>1415310</v>
      </c>
      <c r="AB53" s="843">
        <v>2100389</v>
      </c>
      <c r="AC53" s="843">
        <v>2193529</v>
      </c>
    </row>
    <row r="54" spans="9:29" x14ac:dyDescent="0.3">
      <c r="R54" s="310" t="s">
        <v>325</v>
      </c>
      <c r="S54" s="402" t="s">
        <v>442</v>
      </c>
      <c r="T54" s="397"/>
      <c r="U54" s="633"/>
      <c r="V54" s="842">
        <v>2176037</v>
      </c>
      <c r="W54" s="843">
        <v>1980540</v>
      </c>
      <c r="X54" s="842">
        <v>1855925</v>
      </c>
      <c r="Y54" s="844">
        <v>1826500</v>
      </c>
      <c r="Z54" s="844">
        <v>1806176</v>
      </c>
      <c r="AA54" s="844">
        <v>1115058</v>
      </c>
      <c r="AB54" s="843">
        <v>1020170</v>
      </c>
      <c r="AC54" s="843">
        <v>1294481</v>
      </c>
    </row>
    <row r="55" spans="9:29" x14ac:dyDescent="0.3">
      <c r="R55" s="310" t="s">
        <v>326</v>
      </c>
      <c r="S55" s="402" t="s">
        <v>442</v>
      </c>
      <c r="T55" s="397"/>
      <c r="U55" s="633"/>
      <c r="V55" s="842">
        <v>2053633</v>
      </c>
      <c r="W55" s="843">
        <v>1278729</v>
      </c>
      <c r="X55" s="842">
        <v>1124233</v>
      </c>
      <c r="Y55" s="844">
        <v>1174792</v>
      </c>
      <c r="Z55" s="844">
        <v>1200432</v>
      </c>
      <c r="AA55" s="844">
        <v>788355</v>
      </c>
      <c r="AB55" s="843">
        <v>1044942</v>
      </c>
      <c r="AC55" s="843">
        <v>1386267</v>
      </c>
    </row>
    <row r="56" spans="9:29" x14ac:dyDescent="0.3">
      <c r="R56" s="310" t="s">
        <v>327</v>
      </c>
      <c r="S56" s="402" t="s">
        <v>442</v>
      </c>
      <c r="T56" s="397"/>
      <c r="U56" s="633"/>
      <c r="V56" s="842">
        <v>3321431</v>
      </c>
      <c r="W56" s="843">
        <v>2779906</v>
      </c>
      <c r="X56" s="842">
        <v>2503129</v>
      </c>
      <c r="Y56" s="844">
        <v>2600623</v>
      </c>
      <c r="Z56" s="844">
        <v>2688581</v>
      </c>
      <c r="AA56" s="844">
        <v>2542538</v>
      </c>
      <c r="AB56" s="843">
        <v>2544417</v>
      </c>
      <c r="AC56" s="843">
        <v>2762403</v>
      </c>
    </row>
    <row r="57" spans="9:29" x14ac:dyDescent="0.3">
      <c r="R57" s="311" t="s">
        <v>328</v>
      </c>
      <c r="S57" s="403" t="s">
        <v>442</v>
      </c>
      <c r="T57" s="399"/>
      <c r="U57" s="634"/>
      <c r="V57" s="845">
        <v>1958365</v>
      </c>
      <c r="W57" s="846">
        <v>1214598</v>
      </c>
      <c r="X57" s="845">
        <v>1297333</v>
      </c>
      <c r="Y57" s="847">
        <v>1641044</v>
      </c>
      <c r="Z57" s="847">
        <v>1705086</v>
      </c>
      <c r="AA57" s="847">
        <v>1080367</v>
      </c>
      <c r="AB57" s="846">
        <v>1231299</v>
      </c>
      <c r="AC57" s="846">
        <v>1827432</v>
      </c>
    </row>
    <row r="63" spans="9:29" x14ac:dyDescent="0.3">
      <c r="R63" s="404"/>
      <c r="S63" s="404"/>
      <c r="T63" s="404"/>
      <c r="U63" s="404"/>
    </row>
    <row r="64" spans="9:29" ht="14.25" customHeight="1" x14ac:dyDescent="0.3">
      <c r="R64" s="404"/>
      <c r="S64" s="404"/>
      <c r="T64" s="404"/>
      <c r="U64" s="404"/>
    </row>
    <row r="65" spans="18:21" x14ac:dyDescent="0.3">
      <c r="U65" s="404"/>
    </row>
    <row r="66" spans="18:21" ht="14.25" customHeight="1" x14ac:dyDescent="0.3">
      <c r="U66" s="404"/>
    </row>
    <row r="67" spans="18:21" x14ac:dyDescent="0.3">
      <c r="U67" s="404"/>
    </row>
    <row r="68" spans="18:21" x14ac:dyDescent="0.3">
      <c r="U68" s="404"/>
    </row>
    <row r="69" spans="18:21" x14ac:dyDescent="0.3">
      <c r="U69" s="404"/>
    </row>
    <row r="70" spans="18:21" x14ac:dyDescent="0.3">
      <c r="R70" s="404"/>
      <c r="S70" s="404"/>
      <c r="T70" s="404"/>
      <c r="U70" s="404"/>
    </row>
    <row r="71" spans="18:21" x14ac:dyDescent="0.3">
      <c r="R71" s="404"/>
      <c r="S71" s="404"/>
      <c r="T71" s="404"/>
      <c r="U71" s="404"/>
    </row>
    <row r="72" spans="18:21" x14ac:dyDescent="0.3">
      <c r="R72" s="404"/>
      <c r="S72" s="404"/>
      <c r="T72" s="404"/>
      <c r="U72" s="404"/>
    </row>
    <row r="73" spans="18:21" x14ac:dyDescent="0.3">
      <c r="R73" s="404"/>
      <c r="S73" s="404"/>
      <c r="T73" s="404"/>
      <c r="U73" s="404"/>
    </row>
    <row r="74" spans="18:21" x14ac:dyDescent="0.3">
      <c r="R74" s="404"/>
      <c r="S74" s="404"/>
      <c r="T74" s="404"/>
      <c r="U74" s="404"/>
    </row>
    <row r="75" spans="18:21" x14ac:dyDescent="0.3">
      <c r="R75" s="404"/>
      <c r="S75" s="404"/>
      <c r="T75" s="404"/>
      <c r="U75" s="404"/>
    </row>
    <row r="76" spans="18:21" x14ac:dyDescent="0.3">
      <c r="R76" s="404"/>
      <c r="S76" s="404"/>
      <c r="T76" s="404"/>
      <c r="U76" s="404"/>
    </row>
    <row r="77" spans="18:21" x14ac:dyDescent="0.3">
      <c r="R77" s="404"/>
      <c r="S77" s="404"/>
      <c r="T77" s="404"/>
      <c r="U77" s="404"/>
    </row>
    <row r="78" spans="18:21" x14ac:dyDescent="0.3">
      <c r="R78" s="404"/>
      <c r="S78" s="404"/>
      <c r="T78" s="404"/>
      <c r="U78" s="404"/>
    </row>
    <row r="79" spans="18:21" x14ac:dyDescent="0.3">
      <c r="R79" s="404"/>
      <c r="S79" s="404"/>
      <c r="T79" s="404"/>
      <c r="U79" s="404"/>
    </row>
    <row r="80" spans="18:21" x14ac:dyDescent="0.3">
      <c r="R80" s="404"/>
      <c r="S80" s="404"/>
      <c r="T80" s="404"/>
      <c r="U80" s="404"/>
    </row>
    <row r="81" spans="18:30" x14ac:dyDescent="0.3">
      <c r="R81" s="404"/>
      <c r="S81" s="404"/>
      <c r="T81" s="404"/>
      <c r="U81" s="404"/>
    </row>
    <row r="82" spans="18:30" x14ac:dyDescent="0.3">
      <c r="R82" s="404"/>
      <c r="S82" s="404"/>
      <c r="T82" s="404"/>
      <c r="U82" s="404"/>
    </row>
    <row r="83" spans="18:30" x14ac:dyDescent="0.3">
      <c r="R83" s="404"/>
      <c r="S83" s="404"/>
      <c r="T83" s="404"/>
      <c r="U83" s="404"/>
    </row>
    <row r="84" spans="18:30" x14ac:dyDescent="0.3">
      <c r="R84" s="404"/>
      <c r="S84" s="404"/>
      <c r="T84" s="404"/>
      <c r="U84" s="404"/>
    </row>
    <row r="85" spans="18:30" x14ac:dyDescent="0.3">
      <c r="R85" s="404"/>
      <c r="S85" s="404"/>
      <c r="T85" s="404"/>
      <c r="U85" s="404"/>
    </row>
    <row r="86" spans="18:30" x14ac:dyDescent="0.3">
      <c r="R86" s="404"/>
      <c r="S86" s="404"/>
      <c r="T86" s="404"/>
      <c r="U86" s="404"/>
    </row>
    <row r="87" spans="18:30" x14ac:dyDescent="0.3">
      <c r="R87" s="404"/>
      <c r="S87" s="404"/>
      <c r="T87" s="404"/>
      <c r="U87" s="404"/>
    </row>
    <row r="88" spans="18:30" x14ac:dyDescent="0.3">
      <c r="R88" s="404"/>
      <c r="S88" s="404"/>
      <c r="T88" s="404"/>
      <c r="U88" s="404"/>
    </row>
    <row r="89" spans="18:30" x14ac:dyDescent="0.3">
      <c r="R89" s="404"/>
      <c r="S89" s="404"/>
      <c r="T89" s="404"/>
      <c r="U89" s="404"/>
      <c r="V89" s="404"/>
      <c r="W89" s="404"/>
      <c r="X89" s="404"/>
      <c r="Y89" s="404"/>
      <c r="Z89" s="404"/>
      <c r="AA89" s="404"/>
      <c r="AB89" s="404"/>
      <c r="AC89" s="404"/>
      <c r="AD89" s="404"/>
    </row>
  </sheetData>
  <mergeCells count="12">
    <mergeCell ref="B28:B29"/>
    <mergeCell ref="B6:B7"/>
    <mergeCell ref="B8:B9"/>
    <mergeCell ref="B10:B11"/>
    <mergeCell ref="B12:B13"/>
    <mergeCell ref="B14:B15"/>
    <mergeCell ref="B16:B17"/>
    <mergeCell ref="B18:B19"/>
    <mergeCell ref="B20:B21"/>
    <mergeCell ref="B22:B23"/>
    <mergeCell ref="B24:B25"/>
    <mergeCell ref="B26:B27"/>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19">
    <tabColor theme="7"/>
  </sheetPr>
  <dimension ref="A1:AF62"/>
  <sheetViews>
    <sheetView showGridLines="0" view="pageBreakPreview" zoomScale="70" zoomScaleNormal="55" zoomScaleSheetLayoutView="70" workbookViewId="0">
      <selection activeCell="AG36" sqref="AG36"/>
    </sheetView>
  </sheetViews>
  <sheetFormatPr defaultColWidth="9" defaultRowHeight="14" x14ac:dyDescent="0.3"/>
  <cols>
    <col min="1" max="9" width="4.58203125" style="2" customWidth="1"/>
    <col min="10" max="17" width="4.58203125" style="1" customWidth="1"/>
    <col min="18" max="18" width="9" style="1"/>
    <col min="19" max="19" width="13.33203125" style="1" bestFit="1" customWidth="1"/>
    <col min="20" max="20" width="10.08203125" style="1" bestFit="1" customWidth="1"/>
    <col min="21" max="21" width="10.33203125" style="1" bestFit="1" customWidth="1"/>
    <col min="22" max="23" width="10.08203125" style="1" bestFit="1" customWidth="1"/>
    <col min="24" max="24" width="10.33203125" style="1" bestFit="1" customWidth="1"/>
    <col min="25" max="16384" width="9" style="1"/>
  </cols>
  <sheetData>
    <row r="1" spans="1:32" ht="14.25" customHeight="1" x14ac:dyDescent="0.3">
      <c r="A1" s="1078"/>
      <c r="B1" s="375"/>
      <c r="C1" s="376"/>
      <c r="D1" s="376"/>
      <c r="E1" s="376"/>
      <c r="F1" s="376"/>
      <c r="G1" s="376"/>
      <c r="H1" s="376"/>
      <c r="I1" s="376"/>
      <c r="J1" s="406"/>
      <c r="K1" s="406"/>
      <c r="L1" s="406"/>
      <c r="M1" s="406"/>
      <c r="N1" s="406"/>
      <c r="O1" s="407"/>
    </row>
    <row r="2" spans="1:32" ht="14.25" customHeight="1" x14ac:dyDescent="0.3">
      <c r="A2" s="1078"/>
      <c r="B2" s="378"/>
      <c r="C2" s="107"/>
      <c r="D2" s="107"/>
      <c r="E2" s="107"/>
      <c r="F2" s="107"/>
      <c r="G2" s="107"/>
      <c r="H2" s="107"/>
      <c r="I2" s="107"/>
      <c r="O2" s="408"/>
      <c r="S2" s="1" t="s">
        <v>56</v>
      </c>
    </row>
    <row r="3" spans="1:32" ht="14.25" customHeight="1" x14ac:dyDescent="0.3">
      <c r="A3" s="1078"/>
      <c r="B3" s="378"/>
      <c r="C3" s="107"/>
      <c r="D3" s="107"/>
      <c r="E3" s="107"/>
      <c r="F3" s="107"/>
      <c r="G3" s="107"/>
      <c r="H3" s="107"/>
      <c r="I3" s="107"/>
      <c r="O3" s="408"/>
      <c r="S3" s="1" t="s">
        <v>667</v>
      </c>
    </row>
    <row r="4" spans="1:32" ht="14.25" customHeight="1" x14ac:dyDescent="0.3">
      <c r="A4" s="1078"/>
      <c r="B4" s="378"/>
      <c r="C4" s="107"/>
      <c r="D4" s="107"/>
      <c r="E4" s="107"/>
      <c r="F4" s="107"/>
      <c r="G4" s="107"/>
      <c r="H4" s="107"/>
      <c r="I4" s="107"/>
      <c r="O4" s="408"/>
    </row>
    <row r="5" spans="1:32" ht="14.25" customHeight="1" x14ac:dyDescent="0.3">
      <c r="A5" s="1078"/>
      <c r="B5" s="378"/>
      <c r="C5" s="107"/>
      <c r="D5" s="107"/>
      <c r="E5" s="107"/>
      <c r="F5" s="107"/>
      <c r="G5" s="107"/>
      <c r="H5" s="107"/>
      <c r="I5" s="107"/>
      <c r="O5" s="408"/>
      <c r="S5" s="1" t="s">
        <v>345</v>
      </c>
    </row>
    <row r="6" spans="1:32" ht="14.25" customHeight="1" x14ac:dyDescent="0.3">
      <c r="A6" s="1078"/>
      <c r="B6" s="378"/>
      <c r="C6" s="107"/>
      <c r="D6" s="107"/>
      <c r="E6" s="107"/>
      <c r="F6" s="107"/>
      <c r="G6" s="107"/>
      <c r="H6" s="107"/>
      <c r="I6" s="107"/>
      <c r="O6" s="408"/>
      <c r="S6" s="24" t="s">
        <v>60</v>
      </c>
      <c r="T6" s="938">
        <v>43101</v>
      </c>
      <c r="U6" s="938" t="s">
        <v>90</v>
      </c>
      <c r="V6" s="938" t="s">
        <v>317</v>
      </c>
      <c r="W6" s="938" t="s">
        <v>599</v>
      </c>
      <c r="X6" s="938" t="s">
        <v>636</v>
      </c>
      <c r="Y6"/>
      <c r="Z6"/>
      <c r="AA6"/>
      <c r="AB6"/>
      <c r="AC6"/>
      <c r="AD6"/>
      <c r="AE6"/>
      <c r="AF6"/>
    </row>
    <row r="7" spans="1:32" ht="14.25" customHeight="1" x14ac:dyDescent="0.3">
      <c r="A7" s="1078"/>
      <c r="B7" s="378"/>
      <c r="C7" s="107"/>
      <c r="D7" s="107"/>
      <c r="E7" s="107"/>
      <c r="F7" s="107"/>
      <c r="G7" s="107"/>
      <c r="H7" s="107"/>
      <c r="I7" s="107"/>
      <c r="O7" s="408"/>
      <c r="S7" s="47" t="s">
        <v>318</v>
      </c>
      <c r="T7" s="939">
        <f>'【本】2.地域別の延べ入込客数（過去）_P36'!Y47</f>
        <v>7544794</v>
      </c>
      <c r="U7" s="939">
        <f>'【本】2.地域別の延べ入込客数（過去）_P36'!Z47</f>
        <v>9216932</v>
      </c>
      <c r="V7" s="939">
        <f>'【本】2.地域別の延べ入込客数（過去）_P36'!AA47</f>
        <v>4169429</v>
      </c>
      <c r="W7" s="939">
        <f>'【本】2.地域別の延べ入込客数（過去）_P36'!AB47</f>
        <v>2815670</v>
      </c>
      <c r="X7" s="939">
        <f>'【本】2.地域別の延べ入込客数（過去）_P36'!AC47</f>
        <v>4637746</v>
      </c>
      <c r="Y7"/>
      <c r="Z7"/>
      <c r="AA7"/>
      <c r="AB7"/>
      <c r="AC7"/>
      <c r="AD7"/>
      <c r="AE7"/>
      <c r="AF7"/>
    </row>
    <row r="8" spans="1:32" ht="14.25" customHeight="1" x14ac:dyDescent="0.3">
      <c r="A8" s="1078"/>
      <c r="B8" s="378"/>
      <c r="C8" s="107"/>
      <c r="D8" s="107"/>
      <c r="E8" s="107"/>
      <c r="F8" s="107"/>
      <c r="G8" s="107"/>
      <c r="H8" s="107"/>
      <c r="I8" s="107"/>
      <c r="O8" s="408"/>
      <c r="S8" s="47" t="s">
        <v>319</v>
      </c>
      <c r="T8" s="939">
        <f>'【本】2.地域別の延べ入込客数（過去）_P36'!Y48</f>
        <v>10955929</v>
      </c>
      <c r="U8" s="939">
        <f>'【本】2.地域別の延べ入込客数（過去）_P36'!Z48</f>
        <v>10895943</v>
      </c>
      <c r="V8" s="939">
        <f>'【本】2.地域別の延べ入込客数（過去）_P36'!AA48</f>
        <v>7382824</v>
      </c>
      <c r="W8" s="939">
        <f>'【本】2.地域別の延べ入込客数（過去）_P36'!AB48</f>
        <v>7446055</v>
      </c>
      <c r="X8" s="939">
        <f>'【本】2.地域別の延べ入込客数（過去）_P36'!AC48</f>
        <v>9092108</v>
      </c>
      <c r="Y8"/>
      <c r="Z8"/>
      <c r="AA8"/>
      <c r="AB8"/>
      <c r="AC8"/>
      <c r="AD8"/>
      <c r="AE8"/>
      <c r="AF8"/>
    </row>
    <row r="9" spans="1:32" ht="14.25" customHeight="1" x14ac:dyDescent="0.3">
      <c r="A9" s="1078"/>
      <c r="B9" s="378"/>
      <c r="C9" s="107"/>
      <c r="D9" s="107"/>
      <c r="E9" s="107"/>
      <c r="F9" s="107"/>
      <c r="G9" s="107"/>
      <c r="H9" s="107"/>
      <c r="I9" s="107"/>
      <c r="O9" s="408"/>
      <c r="S9" s="47" t="s">
        <v>320</v>
      </c>
      <c r="T9" s="939">
        <f>'【本】2.地域別の延べ入込客数（過去）_P36'!Y49</f>
        <v>4495064</v>
      </c>
      <c r="U9" s="939">
        <f>'【本】2.地域別の延べ入込客数（過去）_P36'!Z49</f>
        <v>3892905</v>
      </c>
      <c r="V9" s="939">
        <f>'【本】2.地域別の延べ入込客数（過去）_P36'!AA49</f>
        <v>2545109</v>
      </c>
      <c r="W9" s="939">
        <f>'【本】2.地域別の延べ入込客数（過去）_P36'!AB49</f>
        <v>2459286</v>
      </c>
      <c r="X9" s="939">
        <f>'【本】2.地域別の延べ入込客数（過去）_P36'!AC49</f>
        <v>2875614</v>
      </c>
    </row>
    <row r="10" spans="1:32" ht="14.25" customHeight="1" x14ac:dyDescent="0.3">
      <c r="A10" s="1078"/>
      <c r="B10" s="378"/>
      <c r="C10" s="107"/>
      <c r="D10" s="107"/>
      <c r="E10" s="107"/>
      <c r="F10" s="107"/>
      <c r="G10" s="107"/>
      <c r="H10" s="107"/>
      <c r="I10" s="107"/>
      <c r="O10" s="408"/>
      <c r="S10" s="47" t="s">
        <v>321</v>
      </c>
      <c r="T10" s="939">
        <f>'【本】2.地域別の延べ入込客数（過去）_P36'!Y50</f>
        <v>3997640</v>
      </c>
      <c r="U10" s="939">
        <f>'【本】2.地域別の延べ入込客数（過去）_P36'!Z50</f>
        <v>3938718</v>
      </c>
      <c r="V10" s="939">
        <f>'【本】2.地域別の延べ入込客数（過去）_P36'!AA50</f>
        <v>2585274</v>
      </c>
      <c r="W10" s="939">
        <f>'【本】2.地域別の延べ入込客数（過去）_P36'!AB50</f>
        <v>2481886</v>
      </c>
      <c r="X10" s="939">
        <f>'【本】2.地域別の延べ入込客数（過去）_P36'!AC50</f>
        <v>2420728</v>
      </c>
    </row>
    <row r="11" spans="1:32" ht="14.25" customHeight="1" x14ac:dyDescent="0.3">
      <c r="A11" s="1078"/>
      <c r="B11" s="378"/>
      <c r="C11" s="107"/>
      <c r="D11" s="107"/>
      <c r="E11" s="107"/>
      <c r="F11" s="107"/>
      <c r="G11" s="107"/>
      <c r="H11" s="107"/>
      <c r="I11" s="107"/>
      <c r="O11" s="408"/>
      <c r="S11" s="47" t="s">
        <v>322</v>
      </c>
      <c r="T11" s="939">
        <f>'【本】2.地域別の延べ入込客数（過去）_P36'!Y51</f>
        <v>5613707</v>
      </c>
      <c r="U11" s="939">
        <f>'【本】2.地域別の延べ入込客数（過去）_P36'!Z51</f>
        <v>5971021</v>
      </c>
      <c r="V11" s="939">
        <f>'【本】2.地域別の延べ入込客数（過去）_P36'!AA51</f>
        <v>3896384</v>
      </c>
      <c r="W11" s="939">
        <f>'【本】2.地域別の延べ入込客数（過去）_P36'!AB51</f>
        <v>4009199</v>
      </c>
      <c r="X11" s="939">
        <f>'【本】2.地域別の延べ入込客数（過去）_P36'!AC51</f>
        <v>5409795</v>
      </c>
    </row>
    <row r="12" spans="1:32" ht="14.25" customHeight="1" x14ac:dyDescent="0.3">
      <c r="A12" s="1078"/>
      <c r="B12" s="378"/>
      <c r="C12" s="107"/>
      <c r="D12" s="107"/>
      <c r="E12" s="107"/>
      <c r="F12" s="107"/>
      <c r="G12" s="107"/>
      <c r="H12" s="107"/>
      <c r="I12" s="107"/>
      <c r="O12" s="408"/>
      <c r="S12" s="47" t="s">
        <v>323</v>
      </c>
      <c r="T12" s="939">
        <f>'【本】2.地域別の延べ入込客数（過去）_P36'!Y52</f>
        <v>6087976</v>
      </c>
      <c r="U12" s="939">
        <f>'【本】2.地域別の延べ入込客数（過去）_P36'!Z52</f>
        <v>5655931</v>
      </c>
      <c r="V12" s="939">
        <f>'【本】2.地域別の延べ入込客数（過去）_P36'!AA52</f>
        <v>5532108</v>
      </c>
      <c r="W12" s="939">
        <f>'【本】2.地域別の延べ入込客数（過去）_P36'!AB52</f>
        <v>5282340</v>
      </c>
      <c r="X12" s="939">
        <f>'【本】2.地域別の延べ入込客数（過去）_P36'!AC52</f>
        <v>6364853</v>
      </c>
    </row>
    <row r="13" spans="1:32" ht="14.25" customHeight="1" x14ac:dyDescent="0.3">
      <c r="A13" s="1078"/>
      <c r="B13" s="378"/>
      <c r="C13" s="107"/>
      <c r="D13" s="107"/>
      <c r="E13" s="107"/>
      <c r="F13" s="107"/>
      <c r="G13" s="107"/>
      <c r="H13" s="107"/>
      <c r="I13" s="107"/>
      <c r="O13" s="408"/>
      <c r="S13" s="47" t="s">
        <v>324</v>
      </c>
      <c r="T13" s="939">
        <f>'【本】2.地域別の延べ入込客数（過去）_P36'!Y53</f>
        <v>2195766</v>
      </c>
      <c r="U13" s="939">
        <f>'【本】2.地域別の延べ入込客数（過去）_P36'!Z53</f>
        <v>1921920</v>
      </c>
      <c r="V13" s="939">
        <f>'【本】2.地域別の延べ入込客数（過去）_P36'!AA53</f>
        <v>1415310</v>
      </c>
      <c r="W13" s="939">
        <f>'【本】2.地域別の延べ入込客数（過去）_P36'!AB53</f>
        <v>2100389</v>
      </c>
      <c r="X13" s="939">
        <f>'【本】2.地域別の延べ入込客数（過去）_P36'!AC53</f>
        <v>2193529</v>
      </c>
    </row>
    <row r="14" spans="1:32" ht="14.25" customHeight="1" x14ac:dyDescent="0.3">
      <c r="A14" s="1078"/>
      <c r="B14" s="378"/>
      <c r="C14" s="107"/>
      <c r="D14" s="107"/>
      <c r="E14" s="107"/>
      <c r="F14" s="107"/>
      <c r="G14" s="107"/>
      <c r="H14" s="107"/>
      <c r="I14" s="107"/>
      <c r="O14" s="408"/>
      <c r="S14" s="47" t="s">
        <v>325</v>
      </c>
      <c r="T14" s="939">
        <f>'【本】2.地域別の延べ入込客数（過去）_P36'!Y54</f>
        <v>1826500</v>
      </c>
      <c r="U14" s="939">
        <f>'【本】2.地域別の延べ入込客数（過去）_P36'!Z54</f>
        <v>1806176</v>
      </c>
      <c r="V14" s="939">
        <f>'【本】2.地域別の延べ入込客数（過去）_P36'!AA54</f>
        <v>1115058</v>
      </c>
      <c r="W14" s="939">
        <f>'【本】2.地域別の延べ入込客数（過去）_P36'!AB54</f>
        <v>1020170</v>
      </c>
      <c r="X14" s="939">
        <f>'【本】2.地域別の延べ入込客数（過去）_P36'!AC54</f>
        <v>1294481</v>
      </c>
    </row>
    <row r="15" spans="1:32" ht="14.25" customHeight="1" x14ac:dyDescent="0.3">
      <c r="A15" s="1078"/>
      <c r="B15" s="378"/>
      <c r="C15" s="107"/>
      <c r="D15" s="107"/>
      <c r="E15" s="107"/>
      <c r="F15" s="107"/>
      <c r="G15" s="107"/>
      <c r="H15" s="107"/>
      <c r="I15" s="107"/>
      <c r="O15" s="408"/>
      <c r="S15" s="47" t="s">
        <v>326</v>
      </c>
      <c r="T15" s="939">
        <f>'【本】2.地域別の延べ入込客数（過去）_P36'!Y55</f>
        <v>1174792</v>
      </c>
      <c r="U15" s="939">
        <f>'【本】2.地域別の延べ入込客数（過去）_P36'!Z55</f>
        <v>1200432</v>
      </c>
      <c r="V15" s="939">
        <f>'【本】2.地域別の延べ入込客数（過去）_P36'!AA55</f>
        <v>788355</v>
      </c>
      <c r="W15" s="939">
        <f>'【本】2.地域別の延べ入込客数（過去）_P36'!AB55</f>
        <v>1044942</v>
      </c>
      <c r="X15" s="939">
        <f>'【本】2.地域別の延べ入込客数（過去）_P36'!AC55</f>
        <v>1386267</v>
      </c>
    </row>
    <row r="16" spans="1:32" ht="14.25" customHeight="1" x14ac:dyDescent="0.3">
      <c r="A16" s="1078"/>
      <c r="B16" s="378"/>
      <c r="C16" s="107"/>
      <c r="D16" s="107"/>
      <c r="E16" s="107"/>
      <c r="F16" s="107"/>
      <c r="G16" s="107"/>
      <c r="H16" s="107"/>
      <c r="I16" s="107"/>
      <c r="O16" s="408"/>
      <c r="S16" s="47" t="s">
        <v>327</v>
      </c>
      <c r="T16" s="939">
        <f>'【本】2.地域別の延べ入込客数（過去）_P36'!Y56</f>
        <v>2600623</v>
      </c>
      <c r="U16" s="939">
        <f>'【本】2.地域別の延べ入込客数（過去）_P36'!Z56</f>
        <v>2688581</v>
      </c>
      <c r="V16" s="939">
        <f>'【本】2.地域別の延べ入込客数（過去）_P36'!AA56</f>
        <v>2542538</v>
      </c>
      <c r="W16" s="939">
        <f>'【本】2.地域別の延べ入込客数（過去）_P36'!AB56</f>
        <v>2544417</v>
      </c>
      <c r="X16" s="939">
        <f>'【本】2.地域別の延べ入込客数（過去）_P36'!AC56</f>
        <v>2762403</v>
      </c>
    </row>
    <row r="17" spans="1:24" ht="14.25" customHeight="1" x14ac:dyDescent="0.3">
      <c r="A17" s="1078"/>
      <c r="B17" s="378"/>
      <c r="C17" s="107"/>
      <c r="D17" s="107"/>
      <c r="E17" s="107"/>
      <c r="F17" s="107"/>
      <c r="G17" s="107"/>
      <c r="H17" s="107"/>
      <c r="I17" s="107"/>
      <c r="O17" s="408"/>
      <c r="S17" s="25" t="s">
        <v>328</v>
      </c>
      <c r="T17" s="939">
        <f>'【本】2.地域別の延べ入込客数（過去）_P36'!Y57</f>
        <v>1641044</v>
      </c>
      <c r="U17" s="939">
        <f>'【本】2.地域別の延べ入込客数（過去）_P36'!Z57</f>
        <v>1705086</v>
      </c>
      <c r="V17" s="939">
        <f>'【本】2.地域別の延べ入込客数（過去）_P36'!AA57</f>
        <v>1080367</v>
      </c>
      <c r="W17" s="939">
        <f>'【本】2.地域別の延べ入込客数（過去）_P36'!AB57</f>
        <v>1231299</v>
      </c>
      <c r="X17" s="939">
        <f>'【本】2.地域別の延べ入込客数（過去）_P36'!AC57</f>
        <v>1827432</v>
      </c>
    </row>
    <row r="18" spans="1:24" ht="14.25" customHeight="1" x14ac:dyDescent="0.3">
      <c r="A18" s="1078"/>
      <c r="B18" s="378"/>
      <c r="C18" s="107"/>
      <c r="D18" s="107"/>
      <c r="E18" s="107"/>
      <c r="F18" s="107"/>
      <c r="G18" s="107"/>
      <c r="H18" s="107"/>
      <c r="I18" s="107"/>
      <c r="O18" s="408"/>
      <c r="S18" s="25" t="s">
        <v>81</v>
      </c>
      <c r="T18" s="939">
        <f>SUM(T7:T17)</f>
        <v>48133835</v>
      </c>
      <c r="U18" s="939">
        <f>SUM(U7:U17)</f>
        <v>48893645</v>
      </c>
      <c r="V18" s="939">
        <f>SUM(V7:V17)</f>
        <v>33052756</v>
      </c>
      <c r="W18" s="939">
        <f>SUM(W7:W17)</f>
        <v>32435653</v>
      </c>
      <c r="X18" s="939">
        <f>SUM(X7:X17)</f>
        <v>40264956</v>
      </c>
    </row>
    <row r="19" spans="1:24" ht="14.25" customHeight="1" x14ac:dyDescent="0.3">
      <c r="A19" s="1078"/>
      <c r="B19" s="378"/>
      <c r="C19" s="107"/>
      <c r="D19" s="107"/>
      <c r="E19" s="107"/>
      <c r="F19" s="107"/>
      <c r="G19" s="107"/>
      <c r="H19" s="107"/>
      <c r="I19" s="107"/>
      <c r="O19" s="408"/>
      <c r="S19" s="38" t="s">
        <v>346</v>
      </c>
      <c r="T19" s="101">
        <f>SUM(T7:T17)</f>
        <v>48133835</v>
      </c>
      <c r="U19" s="101">
        <f>SUM(U7:U17)</f>
        <v>48893645</v>
      </c>
      <c r="V19" s="101">
        <f>SUM(V7:V17)</f>
        <v>33052756</v>
      </c>
      <c r="W19" s="101">
        <f>SUM(W7:W17)</f>
        <v>32435653</v>
      </c>
    </row>
    <row r="20" spans="1:24" ht="14.25" customHeight="1" x14ac:dyDescent="0.3">
      <c r="A20" s="1078"/>
      <c r="B20" s="378"/>
      <c r="C20" s="107"/>
      <c r="D20" s="107"/>
      <c r="E20" s="107"/>
      <c r="F20" s="107"/>
      <c r="G20" s="107"/>
      <c r="H20" s="107"/>
      <c r="I20" s="107"/>
      <c r="O20" s="408"/>
    </row>
    <row r="21" spans="1:24" ht="14.25" customHeight="1" x14ac:dyDescent="0.3">
      <c r="A21" s="1078"/>
      <c r="B21" s="378"/>
      <c r="C21" s="107"/>
      <c r="D21" s="107"/>
      <c r="E21" s="107"/>
      <c r="F21" s="107"/>
      <c r="G21" s="107"/>
      <c r="H21" s="107"/>
      <c r="I21" s="107"/>
      <c r="O21" s="408"/>
    </row>
    <row r="22" spans="1:24" ht="14.25" customHeight="1" x14ac:dyDescent="0.3">
      <c r="A22" s="1078"/>
      <c r="B22" s="378"/>
      <c r="C22" s="107"/>
      <c r="D22" s="107"/>
      <c r="E22" s="107"/>
      <c r="F22" s="107"/>
      <c r="G22" s="107"/>
      <c r="H22" s="107"/>
      <c r="I22" s="107"/>
      <c r="O22" s="408"/>
    </row>
    <row r="23" spans="1:24" ht="14.25" customHeight="1" x14ac:dyDescent="0.3">
      <c r="A23" s="1078"/>
      <c r="B23" s="378"/>
      <c r="C23" s="107"/>
      <c r="D23" s="107"/>
      <c r="E23" s="107"/>
      <c r="F23" s="107"/>
      <c r="G23" s="107"/>
      <c r="H23" s="107"/>
      <c r="I23" s="107"/>
      <c r="O23" s="408"/>
    </row>
    <row r="24" spans="1:24" ht="14.25" customHeight="1" x14ac:dyDescent="0.3">
      <c r="A24" s="1078"/>
      <c r="B24" s="378"/>
      <c r="C24" s="107"/>
      <c r="D24" s="107"/>
      <c r="E24" s="107"/>
      <c r="F24" s="107"/>
      <c r="G24" s="107"/>
      <c r="H24" s="107"/>
      <c r="I24" s="107"/>
      <c r="O24" s="408"/>
    </row>
    <row r="25" spans="1:24" ht="14.25" customHeight="1" x14ac:dyDescent="0.3">
      <c r="A25" s="1078"/>
      <c r="B25" s="378"/>
      <c r="C25" s="107"/>
      <c r="D25" s="107"/>
      <c r="E25" s="107"/>
      <c r="F25" s="107"/>
      <c r="G25" s="107"/>
      <c r="H25" s="107"/>
      <c r="I25" s="107"/>
      <c r="O25" s="408"/>
    </row>
    <row r="26" spans="1:24" ht="14.25" customHeight="1" x14ac:dyDescent="0.3">
      <c r="A26" s="1078"/>
      <c r="B26" s="378"/>
      <c r="C26" s="107"/>
      <c r="D26" s="107"/>
      <c r="E26" s="107"/>
      <c r="F26" s="107"/>
      <c r="G26" s="107"/>
      <c r="H26" s="107"/>
      <c r="I26" s="107"/>
      <c r="O26" s="408"/>
    </row>
    <row r="27" spans="1:24" ht="14.25" customHeight="1" x14ac:dyDescent="0.3">
      <c r="A27" s="1078"/>
      <c r="B27" s="378"/>
      <c r="C27" s="107"/>
      <c r="D27" s="107"/>
      <c r="E27" s="107"/>
      <c r="F27" s="107"/>
      <c r="G27" s="107"/>
      <c r="H27" s="107"/>
      <c r="I27" s="107"/>
      <c r="O27" s="408"/>
    </row>
    <row r="28" spans="1:24" ht="14.25" customHeight="1" x14ac:dyDescent="0.3">
      <c r="A28" s="1078"/>
      <c r="B28" s="378"/>
      <c r="C28" s="107"/>
      <c r="D28" s="107"/>
      <c r="E28" s="107"/>
      <c r="F28" s="107"/>
      <c r="G28" s="107"/>
      <c r="H28" s="107"/>
      <c r="I28" s="107"/>
      <c r="O28" s="408"/>
    </row>
    <row r="29" spans="1:24" ht="14.25" customHeight="1" x14ac:dyDescent="0.3">
      <c r="A29" s="1078"/>
      <c r="B29" s="378"/>
      <c r="C29" s="107"/>
      <c r="D29" s="107"/>
      <c r="E29" s="107"/>
      <c r="F29" s="107"/>
      <c r="G29" s="107"/>
      <c r="H29" s="107"/>
      <c r="I29" s="107"/>
      <c r="O29" s="408"/>
    </row>
    <row r="30" spans="1:24" ht="14.25" customHeight="1" x14ac:dyDescent="0.3">
      <c r="A30" s="1078"/>
      <c r="B30" s="378"/>
      <c r="C30" s="107"/>
      <c r="D30" s="107"/>
      <c r="E30" s="107"/>
      <c r="F30" s="107"/>
      <c r="G30" s="107"/>
      <c r="H30" s="107"/>
      <c r="I30" s="107"/>
      <c r="O30" s="408"/>
    </row>
    <row r="31" spans="1:24" ht="14.25" customHeight="1" x14ac:dyDescent="0.3">
      <c r="A31" s="1078"/>
      <c r="B31" s="378"/>
      <c r="C31" s="107"/>
      <c r="D31" s="107"/>
      <c r="E31" s="107"/>
      <c r="F31" s="107"/>
      <c r="G31" s="107"/>
      <c r="H31" s="107"/>
      <c r="I31" s="107"/>
      <c r="O31" s="408"/>
    </row>
    <row r="32" spans="1:24" ht="14.25" customHeight="1" x14ac:dyDescent="0.3">
      <c r="A32" s="1078"/>
      <c r="B32" s="378"/>
      <c r="C32" s="107"/>
      <c r="D32" s="107"/>
      <c r="E32" s="107"/>
      <c r="F32" s="107"/>
      <c r="G32" s="107"/>
      <c r="H32" s="107"/>
      <c r="I32" s="107"/>
      <c r="O32" s="408"/>
    </row>
    <row r="33" spans="1:15" ht="14.25" customHeight="1" x14ac:dyDescent="0.3">
      <c r="A33" s="1078"/>
      <c r="B33" s="378"/>
      <c r="C33" s="107"/>
      <c r="D33" s="107"/>
      <c r="E33" s="107"/>
      <c r="F33" s="107"/>
      <c r="G33" s="107"/>
      <c r="H33" s="107"/>
      <c r="I33" s="107"/>
      <c r="O33" s="408"/>
    </row>
    <row r="34" spans="1:15" ht="14.25" customHeight="1" x14ac:dyDescent="0.3">
      <c r="A34" s="1078"/>
      <c r="B34" s="378"/>
      <c r="C34" s="107"/>
      <c r="D34" s="107"/>
      <c r="E34" s="107"/>
      <c r="F34" s="107"/>
      <c r="G34" s="107"/>
      <c r="H34" s="107"/>
      <c r="I34" s="107"/>
      <c r="O34" s="408"/>
    </row>
    <row r="35" spans="1:15" ht="14.25" customHeight="1" x14ac:dyDescent="0.3">
      <c r="A35" s="1078"/>
      <c r="B35" s="378"/>
      <c r="C35" s="107"/>
      <c r="D35" s="107"/>
      <c r="E35" s="107"/>
      <c r="F35" s="107"/>
      <c r="G35" s="107"/>
      <c r="H35" s="107"/>
      <c r="I35" s="107"/>
      <c r="O35" s="408"/>
    </row>
    <row r="36" spans="1:15" ht="14.25" customHeight="1" x14ac:dyDescent="0.3">
      <c r="A36" s="1078"/>
      <c r="B36" s="378"/>
      <c r="C36" s="107"/>
      <c r="D36" s="107"/>
      <c r="E36" s="107"/>
      <c r="F36" s="107"/>
      <c r="G36" s="107"/>
      <c r="H36" s="107"/>
      <c r="I36" s="107"/>
      <c r="O36" s="408"/>
    </row>
    <row r="37" spans="1:15" ht="14.25" customHeight="1" x14ac:dyDescent="0.3">
      <c r="A37" s="1078"/>
      <c r="B37" s="378"/>
      <c r="C37" s="107"/>
      <c r="D37" s="107"/>
      <c r="E37" s="107"/>
      <c r="F37" s="107"/>
      <c r="G37" s="107"/>
      <c r="H37" s="107"/>
      <c r="I37" s="107"/>
      <c r="O37" s="408"/>
    </row>
    <row r="38" spans="1:15" ht="14.25" customHeight="1" x14ac:dyDescent="0.3">
      <c r="A38" s="1078"/>
      <c r="B38" s="378"/>
      <c r="C38" s="107"/>
      <c r="D38" s="107"/>
      <c r="E38" s="107"/>
      <c r="F38" s="107"/>
      <c r="G38" s="107"/>
      <c r="H38" s="107"/>
      <c r="I38" s="107"/>
      <c r="O38" s="408"/>
    </row>
    <row r="39" spans="1:15" ht="14.25" customHeight="1" x14ac:dyDescent="0.3">
      <c r="A39" s="1078"/>
      <c r="B39" s="378"/>
      <c r="C39" s="107"/>
      <c r="D39" s="107"/>
      <c r="E39" s="107"/>
      <c r="F39" s="107"/>
      <c r="G39" s="107"/>
      <c r="H39" s="107"/>
      <c r="I39" s="107"/>
      <c r="O39" s="408"/>
    </row>
    <row r="40" spans="1:15" ht="14.25" customHeight="1" x14ac:dyDescent="0.3">
      <c r="A40" s="1078"/>
      <c r="B40" s="378"/>
      <c r="C40" s="107"/>
      <c r="D40" s="107"/>
      <c r="E40" s="107"/>
      <c r="F40" s="107"/>
      <c r="G40" s="107"/>
      <c r="H40" s="107"/>
      <c r="I40" s="107"/>
      <c r="O40" s="408"/>
    </row>
    <row r="41" spans="1:15" ht="14.25" customHeight="1" x14ac:dyDescent="0.3">
      <c r="A41" s="1078"/>
      <c r="B41" s="378"/>
      <c r="C41" s="107"/>
      <c r="D41" s="107"/>
      <c r="E41" s="107"/>
      <c r="F41" s="107"/>
      <c r="G41" s="107"/>
      <c r="H41" s="107"/>
      <c r="I41" s="107"/>
      <c r="O41" s="408"/>
    </row>
    <row r="42" spans="1:15" ht="14.25" customHeight="1" x14ac:dyDescent="0.3">
      <c r="A42" s="1078"/>
      <c r="B42" s="378"/>
      <c r="C42" s="107"/>
      <c r="D42" s="107"/>
      <c r="E42" s="107"/>
      <c r="F42" s="107"/>
      <c r="G42" s="107"/>
      <c r="H42" s="107"/>
      <c r="I42" s="107"/>
      <c r="O42" s="408"/>
    </row>
    <row r="43" spans="1:15" ht="14.25" customHeight="1" x14ac:dyDescent="0.3">
      <c r="A43" s="1078"/>
      <c r="B43" s="378"/>
      <c r="C43" s="107"/>
      <c r="D43" s="107"/>
      <c r="E43" s="107"/>
      <c r="F43" s="107"/>
      <c r="G43" s="107"/>
      <c r="H43" s="107"/>
      <c r="I43" s="107"/>
      <c r="O43" s="408"/>
    </row>
    <row r="44" spans="1:15" ht="14.25" customHeight="1" x14ac:dyDescent="0.3">
      <c r="A44" s="1078"/>
      <c r="B44" s="378"/>
      <c r="C44" s="107"/>
      <c r="D44" s="107"/>
      <c r="E44" s="107"/>
      <c r="F44" s="107"/>
      <c r="G44" s="107"/>
      <c r="H44" s="107"/>
      <c r="I44" s="107"/>
      <c r="O44" s="408"/>
    </row>
    <row r="45" spans="1:15" ht="14.25" customHeight="1" x14ac:dyDescent="0.3">
      <c r="A45" s="1078"/>
      <c r="B45" s="378"/>
      <c r="C45" s="107"/>
      <c r="D45" s="107"/>
      <c r="E45" s="107"/>
      <c r="F45" s="107"/>
      <c r="G45" s="107"/>
      <c r="H45" s="107"/>
      <c r="I45" s="107"/>
      <c r="O45" s="408"/>
    </row>
    <row r="46" spans="1:15" ht="14.25" customHeight="1" x14ac:dyDescent="0.3">
      <c r="A46" s="1078"/>
      <c r="B46" s="378"/>
      <c r="C46" s="107"/>
      <c r="D46" s="107"/>
      <c r="E46" s="107"/>
      <c r="F46" s="107"/>
      <c r="G46" s="107"/>
      <c r="H46" s="107"/>
      <c r="I46" s="107"/>
      <c r="O46" s="408"/>
    </row>
    <row r="47" spans="1:15" ht="14.25" customHeight="1" x14ac:dyDescent="0.3">
      <c r="A47" s="1078"/>
      <c r="B47" s="378"/>
      <c r="C47" s="107"/>
      <c r="D47" s="107"/>
      <c r="E47" s="107"/>
      <c r="F47" s="107"/>
      <c r="G47" s="107"/>
      <c r="H47" s="107"/>
      <c r="I47" s="107"/>
      <c r="O47" s="408"/>
    </row>
    <row r="48" spans="1:15" ht="14.25" customHeight="1" x14ac:dyDescent="0.3">
      <c r="A48" s="1078"/>
      <c r="B48" s="378"/>
      <c r="C48" s="107"/>
      <c r="D48" s="107"/>
      <c r="E48" s="107"/>
      <c r="F48" s="107"/>
      <c r="G48" s="107"/>
      <c r="H48" s="107"/>
      <c r="I48" s="107"/>
      <c r="O48" s="408"/>
    </row>
    <row r="49" spans="1:19" ht="14.25" customHeight="1" x14ac:dyDescent="0.3">
      <c r="A49" s="1078"/>
      <c r="B49" s="378"/>
      <c r="C49" s="107"/>
      <c r="D49" s="107"/>
      <c r="E49" s="107"/>
      <c r="F49" s="107"/>
      <c r="G49" s="107"/>
      <c r="H49" s="107"/>
      <c r="I49" s="107"/>
      <c r="O49" s="408"/>
    </row>
    <row r="50" spans="1:19" ht="14.25" customHeight="1" x14ac:dyDescent="0.3">
      <c r="A50" s="1078"/>
      <c r="B50" s="378"/>
      <c r="C50" s="107"/>
      <c r="D50" s="107"/>
      <c r="E50" s="107"/>
      <c r="F50" s="107"/>
      <c r="G50" s="107"/>
      <c r="H50" s="107"/>
      <c r="I50" s="107"/>
      <c r="O50" s="408"/>
    </row>
    <row r="51" spans="1:19" ht="14.25" customHeight="1" x14ac:dyDescent="0.3">
      <c r="A51" s="1078"/>
      <c r="B51" s="380"/>
      <c r="C51" s="381"/>
      <c r="D51" s="381"/>
      <c r="E51" s="381"/>
      <c r="F51" s="381"/>
      <c r="G51" s="381"/>
      <c r="H51" s="381"/>
      <c r="I51" s="381"/>
      <c r="J51" s="409"/>
      <c r="K51" s="409"/>
      <c r="L51" s="409"/>
      <c r="M51" s="409"/>
      <c r="N51" s="409"/>
      <c r="O51" s="410"/>
    </row>
    <row r="61" spans="1:19" x14ac:dyDescent="0.3">
      <c r="S61" s="418"/>
    </row>
    <row r="62" spans="1:19" x14ac:dyDescent="0.3">
      <c r="S62" s="3"/>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1">
    <tabColor theme="8"/>
  </sheetPr>
  <dimension ref="A1:Z51"/>
  <sheetViews>
    <sheetView showGridLines="0" view="pageBreakPreview" zoomScaleNormal="70" zoomScaleSheetLayoutView="100" workbookViewId="0">
      <selection activeCell="R41" sqref="R41"/>
    </sheetView>
  </sheetViews>
  <sheetFormatPr defaultColWidth="9" defaultRowHeight="14" x14ac:dyDescent="0.3"/>
  <cols>
    <col min="1" max="1" width="3.08203125" style="2" customWidth="1"/>
    <col min="2" max="3" width="7.83203125" style="1" customWidth="1"/>
    <col min="4" max="10" width="7.33203125" style="1" customWidth="1"/>
    <col min="11" max="11" width="3.08203125" style="1" customWidth="1"/>
    <col min="12" max="13" width="9" style="1"/>
    <col min="14" max="14" width="16.83203125" style="1" bestFit="1" customWidth="1"/>
    <col min="15" max="15" width="10.5" style="1" bestFit="1" customWidth="1"/>
    <col min="16" max="16" width="10.33203125" style="1" customWidth="1"/>
    <col min="17" max="17" width="9.08203125" style="1" bestFit="1" customWidth="1"/>
    <col min="18" max="18" width="12.08203125" style="1" bestFit="1" customWidth="1"/>
    <col min="19" max="20" width="12.25" style="1" bestFit="1" customWidth="1"/>
    <col min="21" max="23" width="12.33203125" style="1" customWidth="1"/>
    <col min="24" max="25" width="9.5" style="1" bestFit="1" customWidth="1"/>
    <col min="26" max="26" width="9.08203125" style="1" bestFit="1" customWidth="1"/>
    <col min="27" max="16384" width="9" style="1"/>
  </cols>
  <sheetData>
    <row r="1" spans="1:26" x14ac:dyDescent="0.3">
      <c r="A1" s="4" t="s">
        <v>444</v>
      </c>
    </row>
    <row r="2" spans="1:26" x14ac:dyDescent="0.3">
      <c r="M2" s="1" t="s">
        <v>131</v>
      </c>
    </row>
    <row r="3" spans="1:26" x14ac:dyDescent="0.3">
      <c r="A3" s="2" t="s">
        <v>20</v>
      </c>
      <c r="M3" s="1" t="s">
        <v>445</v>
      </c>
      <c r="W3" s="1" t="s">
        <v>446</v>
      </c>
    </row>
    <row r="4" spans="1:26" x14ac:dyDescent="0.3">
      <c r="M4" s="1" t="s">
        <v>447</v>
      </c>
      <c r="W4" s="1" t="s">
        <v>448</v>
      </c>
    </row>
    <row r="5" spans="1:26" x14ac:dyDescent="0.3">
      <c r="B5" s="1" t="s">
        <v>449</v>
      </c>
      <c r="F5" s="1" t="s">
        <v>450</v>
      </c>
      <c r="Y5" s="272"/>
      <c r="Z5" s="272"/>
    </row>
    <row r="6" spans="1:26" ht="14.5" thickBot="1" x14ac:dyDescent="0.35">
      <c r="M6" s="1" t="s">
        <v>451</v>
      </c>
      <c r="W6" s="54" t="s">
        <v>452</v>
      </c>
      <c r="X6" s="54" t="s">
        <v>452</v>
      </c>
      <c r="Y6" s="54" t="s">
        <v>453</v>
      </c>
      <c r="Z6" s="54" t="s">
        <v>453</v>
      </c>
    </row>
    <row r="7" spans="1:26" x14ac:dyDescent="0.3">
      <c r="B7" s="1176" t="s">
        <v>295</v>
      </c>
      <c r="C7" s="1175"/>
      <c r="D7" s="1169" t="s">
        <v>276</v>
      </c>
      <c r="E7" s="1170"/>
      <c r="F7" s="87"/>
      <c r="M7" s="24" t="s">
        <v>454</v>
      </c>
      <c r="N7" s="24" t="s">
        <v>295</v>
      </c>
      <c r="O7" s="24" t="s">
        <v>276</v>
      </c>
      <c r="P7" s="24" t="s">
        <v>613</v>
      </c>
      <c r="Q7" s="38"/>
      <c r="R7" s="1" t="s">
        <v>455</v>
      </c>
      <c r="W7" s="54" t="s">
        <v>456</v>
      </c>
      <c r="X7" s="54" t="s">
        <v>457</v>
      </c>
      <c r="Y7" s="54" t="s">
        <v>456</v>
      </c>
      <c r="Z7" s="54" t="s">
        <v>457</v>
      </c>
    </row>
    <row r="8" spans="1:26" x14ac:dyDescent="0.3">
      <c r="B8" s="1181" t="s">
        <v>309</v>
      </c>
      <c r="C8" s="5" t="s">
        <v>458</v>
      </c>
      <c r="D8" s="200">
        <f t="shared" ref="D8:D16" si="0">O8</f>
        <v>1452.0290259368983</v>
      </c>
      <c r="E8" s="205" t="s">
        <v>277</v>
      </c>
      <c r="F8" s="88"/>
      <c r="M8" s="55" t="s">
        <v>309</v>
      </c>
      <c r="N8" s="55" t="s">
        <v>458</v>
      </c>
      <c r="O8" s="224">
        <f>SUM(X8,X9,Z8,Z9)/100</f>
        <v>1452.0290259368983</v>
      </c>
      <c r="P8" s="861">
        <v>774.42601667069084</v>
      </c>
      <c r="R8" s="24" t="s">
        <v>459</v>
      </c>
      <c r="S8" s="24" t="s">
        <v>460</v>
      </c>
      <c r="T8" s="24" t="s">
        <v>461</v>
      </c>
      <c r="V8" s="54" t="s">
        <v>462</v>
      </c>
      <c r="W8" s="860">
        <v>20399.583748973204</v>
      </c>
      <c r="X8" s="860">
        <v>60577.21521069789</v>
      </c>
      <c r="Y8" s="860">
        <v>26367.069926352222</v>
      </c>
      <c r="Z8" s="860">
        <v>1814.2952064042752</v>
      </c>
    </row>
    <row r="9" spans="1:26" x14ac:dyDescent="0.3">
      <c r="B9" s="1181"/>
      <c r="C9" s="137" t="s">
        <v>463</v>
      </c>
      <c r="D9" s="201">
        <f t="shared" si="0"/>
        <v>1720.3709539446793</v>
      </c>
      <c r="E9" s="206" t="s">
        <v>277</v>
      </c>
      <c r="F9" s="88"/>
      <c r="M9" s="68"/>
      <c r="N9" s="68" t="s">
        <v>463</v>
      </c>
      <c r="O9" s="225">
        <f>SUM(W8,W9,Y8,Y9)/100</f>
        <v>1720.3709539446793</v>
      </c>
      <c r="P9" s="862">
        <v>1131.3377637751141</v>
      </c>
      <c r="R9" s="55" t="s">
        <v>309</v>
      </c>
      <c r="S9" s="92"/>
      <c r="T9" s="93">
        <f>O10</f>
        <v>3172.3999798815776</v>
      </c>
      <c r="V9" s="54" t="s">
        <v>464</v>
      </c>
      <c r="W9" s="860">
        <v>79844.433717108463</v>
      </c>
      <c r="X9" s="860">
        <v>79854.71490358765</v>
      </c>
      <c r="Y9" s="860">
        <v>45426.008002034039</v>
      </c>
      <c r="Z9" s="860">
        <v>2956.6772730000007</v>
      </c>
    </row>
    <row r="10" spans="1:26" x14ac:dyDescent="0.3">
      <c r="B10" s="1181"/>
      <c r="C10" s="138" t="s">
        <v>308</v>
      </c>
      <c r="D10" s="202">
        <f t="shared" si="0"/>
        <v>3172.3999798815776</v>
      </c>
      <c r="E10" s="207" t="s">
        <v>277</v>
      </c>
      <c r="F10" s="88"/>
      <c r="M10" s="56"/>
      <c r="N10" s="56" t="s">
        <v>308</v>
      </c>
      <c r="O10" s="223">
        <f>SUM(O8:O9)</f>
        <v>3172.3999798815776</v>
      </c>
      <c r="P10" s="863">
        <v>1905.763780445805</v>
      </c>
      <c r="R10" s="94" t="s">
        <v>465</v>
      </c>
      <c r="S10" s="95">
        <f>O8</f>
        <v>1452.0290259368983</v>
      </c>
      <c r="T10" s="96"/>
    </row>
    <row r="11" spans="1:26" ht="14.5" thickBot="1" x14ac:dyDescent="0.35">
      <c r="B11" s="1180" t="s">
        <v>310</v>
      </c>
      <c r="C11" s="5" t="s">
        <v>458</v>
      </c>
      <c r="D11" s="659" t="s">
        <v>589</v>
      </c>
      <c r="E11" s="205" t="s">
        <v>277</v>
      </c>
      <c r="F11" s="88"/>
      <c r="M11" s="55" t="s">
        <v>310</v>
      </c>
      <c r="N11" s="55" t="s">
        <v>458</v>
      </c>
      <c r="O11" s="224">
        <f>SUM(X14,X15)/100</f>
        <v>0</v>
      </c>
      <c r="P11" s="861">
        <v>0</v>
      </c>
      <c r="R11" s="97" t="s">
        <v>466</v>
      </c>
      <c r="S11" s="98">
        <f>O9</f>
        <v>1720.3709539446793</v>
      </c>
      <c r="T11" s="99"/>
    </row>
    <row r="12" spans="1:26" ht="15" thickTop="1" thickBot="1" x14ac:dyDescent="0.35">
      <c r="B12" s="1142"/>
      <c r="C12" s="137" t="s">
        <v>463</v>
      </c>
      <c r="D12" s="660" t="s">
        <v>589</v>
      </c>
      <c r="E12" s="206" t="s">
        <v>277</v>
      </c>
      <c r="F12" s="88"/>
      <c r="M12" s="68"/>
      <c r="N12" s="68" t="s">
        <v>463</v>
      </c>
      <c r="O12" s="225">
        <f>SUM(W14,W15)/100</f>
        <v>0</v>
      </c>
      <c r="P12" s="862">
        <v>0</v>
      </c>
      <c r="R12" s="55" t="s">
        <v>310</v>
      </c>
      <c r="S12" s="92"/>
      <c r="T12" s="93">
        <f>O13</f>
        <v>0</v>
      </c>
      <c r="W12" s="1" t="s">
        <v>467</v>
      </c>
    </row>
    <row r="13" spans="1:26" ht="15" thickTop="1" thickBot="1" x14ac:dyDescent="0.35">
      <c r="B13" s="1142"/>
      <c r="C13" s="139" t="s">
        <v>308</v>
      </c>
      <c r="D13" s="661" t="s">
        <v>589</v>
      </c>
      <c r="E13" s="208" t="s">
        <v>277</v>
      </c>
      <c r="F13" s="88"/>
      <c r="M13" s="56"/>
      <c r="N13" s="56" t="s">
        <v>308</v>
      </c>
      <c r="O13" s="223">
        <f>SUM(O11:O12)</f>
        <v>0</v>
      </c>
      <c r="P13" s="863">
        <v>0</v>
      </c>
      <c r="R13" s="94" t="s">
        <v>465</v>
      </c>
      <c r="S13" s="95">
        <f>O11</f>
        <v>0</v>
      </c>
      <c r="T13" s="96"/>
      <c r="W13" s="54" t="s">
        <v>456</v>
      </c>
      <c r="X13" s="54" t="s">
        <v>457</v>
      </c>
      <c r="Y13" s="274"/>
    </row>
    <row r="14" spans="1:26" ht="15" thickTop="1" thickBot="1" x14ac:dyDescent="0.35">
      <c r="B14" s="1142" t="s">
        <v>311</v>
      </c>
      <c r="C14" s="143" t="s">
        <v>458</v>
      </c>
      <c r="D14" s="203">
        <f t="shared" si="0"/>
        <v>1452.0290259368983</v>
      </c>
      <c r="E14" s="209" t="s">
        <v>277</v>
      </c>
      <c r="F14" s="88"/>
      <c r="M14" s="55" t="s">
        <v>311</v>
      </c>
      <c r="N14" s="55" t="s">
        <v>458</v>
      </c>
      <c r="O14" s="224">
        <f>SUM(O8,O11)</f>
        <v>1452.0290259368983</v>
      </c>
      <c r="P14" s="861">
        <v>774.42601667069084</v>
      </c>
      <c r="R14" s="97" t="s">
        <v>466</v>
      </c>
      <c r="S14" s="98">
        <f>O12</f>
        <v>0</v>
      </c>
      <c r="T14" s="99"/>
      <c r="V14" s="54" t="s">
        <v>452</v>
      </c>
      <c r="W14" s="860" t="s">
        <v>83</v>
      </c>
      <c r="X14" s="860" t="s">
        <v>83</v>
      </c>
      <c r="Y14" s="274"/>
    </row>
    <row r="15" spans="1:26" ht="15" thickTop="1" thickBot="1" x14ac:dyDescent="0.35">
      <c r="B15" s="1142"/>
      <c r="C15" s="137" t="s">
        <v>463</v>
      </c>
      <c r="D15" s="201">
        <f t="shared" si="0"/>
        <v>1720.3709539446793</v>
      </c>
      <c r="E15" s="206" t="s">
        <v>277</v>
      </c>
      <c r="F15" s="88"/>
      <c r="M15" s="68"/>
      <c r="N15" s="68" t="s">
        <v>463</v>
      </c>
      <c r="O15" s="225">
        <f>SUM(O9,O12)</f>
        <v>1720.3709539446793</v>
      </c>
      <c r="P15" s="862">
        <v>1131.3377637751141</v>
      </c>
      <c r="V15" s="54" t="s">
        <v>453</v>
      </c>
      <c r="W15" s="860" t="s">
        <v>83</v>
      </c>
      <c r="X15" s="860" t="s">
        <v>83</v>
      </c>
      <c r="Y15" s="274"/>
    </row>
    <row r="16" spans="1:26" ht="15" thickTop="1" thickBot="1" x14ac:dyDescent="0.35">
      <c r="B16" s="1145"/>
      <c r="C16" s="140" t="s">
        <v>308</v>
      </c>
      <c r="D16" s="204">
        <f t="shared" si="0"/>
        <v>3172.3999798815776</v>
      </c>
      <c r="E16" s="210" t="s">
        <v>277</v>
      </c>
      <c r="F16" s="88"/>
      <c r="M16" s="56"/>
      <c r="N16" s="56" t="s">
        <v>308</v>
      </c>
      <c r="O16" s="223">
        <f>SUM(O14:O15)</f>
        <v>3172.3999798815776</v>
      </c>
      <c r="P16" s="863">
        <v>1905.763780445805</v>
      </c>
    </row>
    <row r="19" spans="1:22" x14ac:dyDescent="0.3">
      <c r="A19" s="2" t="s">
        <v>657</v>
      </c>
    </row>
    <row r="21" spans="1:22" x14ac:dyDescent="0.3">
      <c r="B21" s="1" t="s">
        <v>658</v>
      </c>
    </row>
    <row r="22" spans="1:22" ht="14.5" thickBot="1" x14ac:dyDescent="0.35">
      <c r="J22" s="39" t="s">
        <v>468</v>
      </c>
      <c r="M22" s="1" t="s">
        <v>469</v>
      </c>
    </row>
    <row r="23" spans="1:22" x14ac:dyDescent="0.3">
      <c r="B23" s="1177" t="s">
        <v>295</v>
      </c>
      <c r="C23" s="1178"/>
      <c r="D23" s="1173" t="s">
        <v>470</v>
      </c>
      <c r="E23" s="1174"/>
      <c r="F23" s="1174"/>
      <c r="G23" s="1174"/>
      <c r="H23" s="1174"/>
      <c r="I23" s="1175"/>
      <c r="J23" s="1171" t="s">
        <v>308</v>
      </c>
      <c r="M23" s="1160" t="s">
        <v>295</v>
      </c>
      <c r="N23" s="1161"/>
      <c r="O23" s="1164" t="s">
        <v>470</v>
      </c>
      <c r="P23" s="1165"/>
      <c r="Q23" s="1165"/>
      <c r="R23" s="1165"/>
      <c r="S23" s="1165"/>
      <c r="T23" s="1166"/>
    </row>
    <row r="24" spans="1:22" x14ac:dyDescent="0.3">
      <c r="B24" s="1179"/>
      <c r="C24" s="1163"/>
      <c r="D24" s="89" t="s">
        <v>471</v>
      </c>
      <c r="E24" s="90" t="s">
        <v>472</v>
      </c>
      <c r="F24" s="90" t="s">
        <v>473</v>
      </c>
      <c r="G24" s="90" t="s">
        <v>474</v>
      </c>
      <c r="H24" s="90" t="s">
        <v>475</v>
      </c>
      <c r="I24" s="91" t="s">
        <v>429</v>
      </c>
      <c r="J24" s="1172"/>
      <c r="M24" s="1162"/>
      <c r="N24" s="1163"/>
      <c r="O24" s="89" t="s">
        <v>471</v>
      </c>
      <c r="P24" s="90" t="s">
        <v>472</v>
      </c>
      <c r="Q24" s="90" t="s">
        <v>473</v>
      </c>
      <c r="R24" s="90" t="s">
        <v>474</v>
      </c>
      <c r="S24" s="90" t="s">
        <v>475</v>
      </c>
      <c r="T24" s="91" t="s">
        <v>429</v>
      </c>
    </row>
    <row r="25" spans="1:22" x14ac:dyDescent="0.3">
      <c r="B25" s="1101" t="s">
        <v>309</v>
      </c>
      <c r="C25" s="5" t="s">
        <v>458</v>
      </c>
      <c r="D25" s="243">
        <f>O25</f>
        <v>1591.055652113447</v>
      </c>
      <c r="E25" s="244" t="str">
        <f t="shared" ref="E25:I28" si="1">P25</f>
        <v>-</v>
      </c>
      <c r="F25" s="245">
        <f t="shared" si="1"/>
        <v>1512.2108638744455</v>
      </c>
      <c r="G25" s="245">
        <f t="shared" si="1"/>
        <v>1771.246572419212</v>
      </c>
      <c r="H25" s="245">
        <f t="shared" si="1"/>
        <v>1791.4235237816983</v>
      </c>
      <c r="I25" s="415">
        <f t="shared" si="1"/>
        <v>574.25197611636418</v>
      </c>
      <c r="J25" s="170">
        <f>SUM(D25:I25)</f>
        <v>7240.1885883051664</v>
      </c>
      <c r="M25" s="1167" t="s">
        <v>309</v>
      </c>
      <c r="N25" s="5" t="s">
        <v>458</v>
      </c>
      <c r="O25" s="848">
        <v>1591.055652113447</v>
      </c>
      <c r="P25" s="849" t="s">
        <v>83</v>
      </c>
      <c r="Q25" s="850">
        <v>1512.2108638744455</v>
      </c>
      <c r="R25" s="850">
        <v>1771.246572419212</v>
      </c>
      <c r="S25" s="850">
        <v>1791.4235237816983</v>
      </c>
      <c r="T25" s="851">
        <v>574.25197611636418</v>
      </c>
    </row>
    <row r="26" spans="1:22" x14ac:dyDescent="0.3">
      <c r="B26" s="1103"/>
      <c r="C26" s="25" t="s">
        <v>463</v>
      </c>
      <c r="D26" s="246">
        <f>O26</f>
        <v>7557.8863971516657</v>
      </c>
      <c r="E26" s="247">
        <f t="shared" si="1"/>
        <v>14175.514970434786</v>
      </c>
      <c r="F26" s="247">
        <f t="shared" si="1"/>
        <v>4694.8916423915225</v>
      </c>
      <c r="G26" s="247">
        <f t="shared" si="1"/>
        <v>6153.4437458022521</v>
      </c>
      <c r="H26" s="247">
        <f t="shared" si="1"/>
        <v>900.41842550897036</v>
      </c>
      <c r="I26" s="416">
        <f t="shared" si="1"/>
        <v>380.43330908317881</v>
      </c>
      <c r="J26" s="171">
        <f>SUM(D26:I26)</f>
        <v>33862.588490372371</v>
      </c>
      <c r="M26" s="1168"/>
      <c r="N26" s="25" t="s">
        <v>463</v>
      </c>
      <c r="O26" s="852">
        <v>7557.8863971516657</v>
      </c>
      <c r="P26" s="853">
        <v>14175.514970434786</v>
      </c>
      <c r="Q26" s="853">
        <v>4694.8916423915225</v>
      </c>
      <c r="R26" s="853">
        <v>6153.4437458022521</v>
      </c>
      <c r="S26" s="853">
        <v>900.41842550897036</v>
      </c>
      <c r="T26" s="854">
        <v>380.43330908317881</v>
      </c>
    </row>
    <row r="27" spans="1:22" x14ac:dyDescent="0.3">
      <c r="B27" s="1101" t="s">
        <v>310</v>
      </c>
      <c r="C27" s="47" t="s">
        <v>458</v>
      </c>
      <c r="D27" s="662" t="str">
        <f>O27</f>
        <v>-</v>
      </c>
      <c r="E27" s="417" t="str">
        <f t="shared" si="1"/>
        <v>-</v>
      </c>
      <c r="F27" s="417" t="str">
        <f t="shared" si="1"/>
        <v>-</v>
      </c>
      <c r="G27" s="417" t="str">
        <f t="shared" si="1"/>
        <v>-</v>
      </c>
      <c r="H27" s="417" t="str">
        <f t="shared" si="1"/>
        <v>-</v>
      </c>
      <c r="I27" s="472" t="str">
        <f t="shared" si="1"/>
        <v>-</v>
      </c>
      <c r="J27" s="666" t="s">
        <v>589</v>
      </c>
      <c r="M27" s="1167" t="s">
        <v>310</v>
      </c>
      <c r="N27" s="5" t="s">
        <v>458</v>
      </c>
      <c r="O27" s="855" t="s">
        <v>589</v>
      </c>
      <c r="P27" s="849" t="s">
        <v>83</v>
      </c>
      <c r="Q27" s="849" t="s">
        <v>589</v>
      </c>
      <c r="R27" s="849" t="s">
        <v>589</v>
      </c>
      <c r="S27" s="849" t="s">
        <v>83</v>
      </c>
      <c r="T27" s="856" t="s">
        <v>589</v>
      </c>
    </row>
    <row r="28" spans="1:22" ht="14.5" thickBot="1" x14ac:dyDescent="0.35">
      <c r="B28" s="1107"/>
      <c r="C28" s="172" t="s">
        <v>463</v>
      </c>
      <c r="D28" s="663" t="str">
        <f>O28</f>
        <v>-</v>
      </c>
      <c r="E28" s="664" t="str">
        <f t="shared" si="1"/>
        <v>-</v>
      </c>
      <c r="F28" s="664" t="str">
        <f t="shared" si="1"/>
        <v>-</v>
      </c>
      <c r="G28" s="664" t="str">
        <f t="shared" si="1"/>
        <v>-</v>
      </c>
      <c r="H28" s="664" t="str">
        <f t="shared" si="1"/>
        <v>-</v>
      </c>
      <c r="I28" s="665" t="str">
        <f t="shared" si="1"/>
        <v>-</v>
      </c>
      <c r="J28" s="667" t="s">
        <v>589</v>
      </c>
      <c r="M28" s="1168"/>
      <c r="N28" s="25" t="s">
        <v>463</v>
      </c>
      <c r="O28" s="857" t="s">
        <v>589</v>
      </c>
      <c r="P28" s="858" t="s">
        <v>83</v>
      </c>
      <c r="Q28" s="858" t="s">
        <v>589</v>
      </c>
      <c r="R28" s="858" t="s">
        <v>589</v>
      </c>
      <c r="S28" s="858" t="s">
        <v>83</v>
      </c>
      <c r="T28" s="859" t="s">
        <v>589</v>
      </c>
    </row>
    <row r="31" spans="1:22" x14ac:dyDescent="0.3">
      <c r="B31" s="1" t="s">
        <v>659</v>
      </c>
      <c r="N31" s="75"/>
    </row>
    <row r="32" spans="1:22" x14ac:dyDescent="0.3">
      <c r="U32" s="1">
        <v>13228.541090354953</v>
      </c>
      <c r="V32" s="1">
        <v>41192.225257992868</v>
      </c>
    </row>
    <row r="33" spans="2:22" x14ac:dyDescent="0.3">
      <c r="B33" s="6"/>
      <c r="C33" s="7"/>
      <c r="D33" s="7"/>
      <c r="E33" s="7"/>
      <c r="F33" s="8"/>
      <c r="G33" s="9"/>
      <c r="U33" s="1">
        <v>36944.46642861834</v>
      </c>
      <c r="V33" s="1">
        <v>32482.398240203129</v>
      </c>
    </row>
    <row r="34" spans="2:22" x14ac:dyDescent="0.3">
      <c r="B34" s="9"/>
      <c r="F34" s="10"/>
      <c r="G34" s="9"/>
      <c r="U34" s="1">
        <v>17346.469240856026</v>
      </c>
      <c r="V34" s="1">
        <v>336.12370709909601</v>
      </c>
    </row>
    <row r="35" spans="2:22" x14ac:dyDescent="0.3">
      <c r="B35" s="9"/>
      <c r="F35" s="10"/>
      <c r="G35" s="9"/>
      <c r="P35" s="75"/>
      <c r="U35" s="1">
        <v>45614.299617682096</v>
      </c>
      <c r="V35" s="1">
        <v>3431.8544617739994</v>
      </c>
    </row>
    <row r="36" spans="2:22" x14ac:dyDescent="0.3">
      <c r="B36" s="9"/>
      <c r="F36" s="10"/>
      <c r="G36" s="9"/>
      <c r="P36" s="75"/>
    </row>
    <row r="37" spans="2:22" x14ac:dyDescent="0.3">
      <c r="B37" s="9"/>
      <c r="F37" s="10"/>
      <c r="G37" s="9"/>
      <c r="P37" s="48"/>
    </row>
    <row r="38" spans="2:22" x14ac:dyDescent="0.3">
      <c r="B38" s="9"/>
      <c r="F38" s="10"/>
      <c r="G38" s="9"/>
    </row>
    <row r="39" spans="2:22" x14ac:dyDescent="0.3">
      <c r="B39" s="9"/>
      <c r="F39" s="10"/>
      <c r="G39" s="9"/>
      <c r="S39" s="75"/>
      <c r="T39" s="75"/>
    </row>
    <row r="40" spans="2:22" x14ac:dyDescent="0.3">
      <c r="B40" s="9"/>
      <c r="F40" s="10"/>
      <c r="G40" s="9"/>
    </row>
    <row r="41" spans="2:22" x14ac:dyDescent="0.3">
      <c r="B41" s="9"/>
      <c r="F41" s="10"/>
      <c r="G41" s="9"/>
    </row>
    <row r="42" spans="2:22" x14ac:dyDescent="0.3">
      <c r="B42" s="9"/>
      <c r="F42" s="10"/>
      <c r="G42" s="9"/>
      <c r="R42" s="75"/>
      <c r="S42" s="75"/>
      <c r="T42" s="48"/>
    </row>
    <row r="43" spans="2:22" x14ac:dyDescent="0.3">
      <c r="B43" s="9"/>
      <c r="F43" s="10"/>
      <c r="G43" s="9"/>
    </row>
    <row r="44" spans="2:22" x14ac:dyDescent="0.3">
      <c r="B44" s="9"/>
      <c r="F44" s="10"/>
      <c r="G44" s="9"/>
    </row>
    <row r="45" spans="2:22" x14ac:dyDescent="0.3">
      <c r="B45" s="9"/>
      <c r="F45" s="10"/>
      <c r="G45" s="9"/>
    </row>
    <row r="46" spans="2:22" x14ac:dyDescent="0.3">
      <c r="B46" s="9"/>
      <c r="F46" s="10"/>
      <c r="G46" s="9"/>
    </row>
    <row r="47" spans="2:22" x14ac:dyDescent="0.3">
      <c r="B47" s="9"/>
      <c r="F47" s="10"/>
      <c r="G47" s="9"/>
    </row>
    <row r="48" spans="2:22" x14ac:dyDescent="0.3">
      <c r="B48" s="9"/>
      <c r="F48" s="10"/>
      <c r="G48" s="9"/>
    </row>
    <row r="49" spans="2:7" x14ac:dyDescent="0.3">
      <c r="B49" s="9"/>
      <c r="F49" s="10"/>
      <c r="G49" s="9"/>
    </row>
    <row r="50" spans="2:7" x14ac:dyDescent="0.3">
      <c r="B50" s="9"/>
      <c r="F50" s="10"/>
      <c r="G50" s="9"/>
    </row>
    <row r="51" spans="2:7" x14ac:dyDescent="0.3">
      <c r="B51" s="11"/>
      <c r="C51" s="12"/>
      <c r="D51" s="12"/>
      <c r="E51" s="12"/>
      <c r="F51" s="13"/>
      <c r="G51" s="9"/>
    </row>
  </sheetData>
  <mergeCells count="14">
    <mergeCell ref="B7:C7"/>
    <mergeCell ref="B23:C24"/>
    <mergeCell ref="B27:B28"/>
    <mergeCell ref="B25:B26"/>
    <mergeCell ref="B14:B16"/>
    <mergeCell ref="B11:B13"/>
    <mergeCell ref="B8:B10"/>
    <mergeCell ref="M23:N24"/>
    <mergeCell ref="O23:T23"/>
    <mergeCell ref="M25:M26"/>
    <mergeCell ref="M27:M28"/>
    <mergeCell ref="D7:E7"/>
    <mergeCell ref="J23:J24"/>
    <mergeCell ref="D23:I23"/>
  </mergeCells>
  <phoneticPr fontId="7"/>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3">
    <tabColor theme="8"/>
  </sheetPr>
  <dimension ref="A1:AG51"/>
  <sheetViews>
    <sheetView showGridLines="0" view="pageBreakPreview" zoomScale="70" zoomScaleNormal="85" zoomScaleSheetLayoutView="70" workbookViewId="0"/>
  </sheetViews>
  <sheetFormatPr defaultColWidth="9" defaultRowHeight="14" outlineLevelCol="1" x14ac:dyDescent="0.3"/>
  <cols>
    <col min="1" max="1" width="5.5" style="2" customWidth="1"/>
    <col min="2" max="2" width="8.25" style="1" customWidth="1"/>
    <col min="3" max="7" width="12.08203125" style="1" hidden="1" customWidth="1" outlineLevel="1"/>
    <col min="8" max="8" width="10.08203125" style="1" hidden="1" customWidth="1" collapsed="1"/>
    <col min="9" max="13" width="9.25" style="1" customWidth="1"/>
    <col min="14" max="14" width="7.58203125" style="1" customWidth="1"/>
    <col min="15" max="15" width="2.5" style="1" customWidth="1"/>
    <col min="16" max="16" width="5.33203125" style="1" customWidth="1"/>
    <col min="17" max="16384" width="9" style="1"/>
  </cols>
  <sheetData>
    <row r="1" spans="1:33" ht="14.25" customHeight="1" x14ac:dyDescent="0.3">
      <c r="A1" s="2" t="s">
        <v>21</v>
      </c>
    </row>
    <row r="2" spans="1:33" ht="14.25" customHeight="1" x14ac:dyDescent="0.3">
      <c r="R2" s="1" t="s">
        <v>131</v>
      </c>
    </row>
    <row r="3" spans="1:33" ht="14.25" customHeight="1" x14ac:dyDescent="0.3">
      <c r="B3" s="1" t="s">
        <v>476</v>
      </c>
      <c r="R3" s="1" t="s">
        <v>477</v>
      </c>
    </row>
    <row r="4" spans="1:33" ht="14.25" customHeight="1" thickBot="1" x14ac:dyDescent="0.35">
      <c r="M4" s="39" t="s">
        <v>478</v>
      </c>
      <c r="R4" s="1" t="s">
        <v>479</v>
      </c>
    </row>
    <row r="5" spans="1:33" x14ac:dyDescent="0.3">
      <c r="B5" s="1146" t="s">
        <v>295</v>
      </c>
      <c r="C5" s="1188">
        <v>39814</v>
      </c>
      <c r="D5" s="1190">
        <v>40179</v>
      </c>
      <c r="E5" s="1190">
        <v>40544</v>
      </c>
      <c r="F5" s="1190">
        <v>40909</v>
      </c>
      <c r="G5" s="1192">
        <v>41275</v>
      </c>
      <c r="H5" s="1194">
        <v>42370</v>
      </c>
      <c r="I5" s="1188">
        <v>43101</v>
      </c>
      <c r="J5" s="1196" t="s">
        <v>480</v>
      </c>
      <c r="K5" s="1190">
        <v>43831</v>
      </c>
      <c r="L5" s="1182">
        <v>44197</v>
      </c>
      <c r="M5" s="1150">
        <v>44562</v>
      </c>
      <c r="N5" s="1151"/>
    </row>
    <row r="6" spans="1:33" x14ac:dyDescent="0.3">
      <c r="B6" s="1147"/>
      <c r="C6" s="1189"/>
      <c r="D6" s="1191"/>
      <c r="E6" s="1191"/>
      <c r="F6" s="1191"/>
      <c r="G6" s="1193"/>
      <c r="H6" s="1195"/>
      <c r="I6" s="1189"/>
      <c r="J6" s="1197"/>
      <c r="K6" s="1191"/>
      <c r="L6" s="1183"/>
      <c r="M6" s="58" t="s">
        <v>481</v>
      </c>
      <c r="N6" s="57" t="s">
        <v>482</v>
      </c>
      <c r="R6" s="1" t="s">
        <v>451</v>
      </c>
      <c r="S6" s="1">
        <f t="shared" ref="S6:AF6" si="0">IF(T6="",1,T6+1)</f>
        <v>14</v>
      </c>
      <c r="T6" s="1">
        <f t="shared" si="0"/>
        <v>13</v>
      </c>
      <c r="U6" s="1">
        <f t="shared" si="0"/>
        <v>12</v>
      </c>
      <c r="V6" s="1">
        <f t="shared" si="0"/>
        <v>11</v>
      </c>
      <c r="W6" s="1">
        <f t="shared" si="0"/>
        <v>10</v>
      </c>
      <c r="X6" s="1">
        <f t="shared" si="0"/>
        <v>9</v>
      </c>
      <c r="Y6" s="1">
        <f t="shared" si="0"/>
        <v>8</v>
      </c>
      <c r="Z6" s="1">
        <f t="shared" si="0"/>
        <v>7</v>
      </c>
      <c r="AA6" s="1">
        <f t="shared" si="0"/>
        <v>6</v>
      </c>
      <c r="AB6" s="1">
        <f t="shared" si="0"/>
        <v>5</v>
      </c>
      <c r="AC6" s="1">
        <f t="shared" si="0"/>
        <v>4</v>
      </c>
      <c r="AD6" s="1">
        <f t="shared" si="0"/>
        <v>3</v>
      </c>
      <c r="AE6" s="1">
        <f t="shared" si="0"/>
        <v>2</v>
      </c>
      <c r="AF6" s="1">
        <f t="shared" si="0"/>
        <v>1</v>
      </c>
    </row>
    <row r="7" spans="1:33" ht="20.149999999999999" customHeight="1" x14ac:dyDescent="0.3">
      <c r="B7" s="76" t="s">
        <v>458</v>
      </c>
      <c r="C7" s="124">
        <v>185647.70600000001</v>
      </c>
      <c r="D7" s="125">
        <v>177074.011</v>
      </c>
      <c r="E7" s="125">
        <v>172696.53599999999</v>
      </c>
      <c r="F7" s="125">
        <v>178164.79800000001</v>
      </c>
      <c r="G7" s="145">
        <v>179564.28599999999</v>
      </c>
      <c r="H7" s="950">
        <v>147286.201</v>
      </c>
      <c r="I7" s="124">
        <f>AB9</f>
        <v>123877.41120405469</v>
      </c>
      <c r="J7" s="125">
        <f t="shared" ref="J7:M9" si="1">AC9</f>
        <v>108965.68495017408</v>
      </c>
      <c r="K7" s="125">
        <f t="shared" si="1"/>
        <v>70956.456216373175</v>
      </c>
      <c r="L7" s="953">
        <f t="shared" si="1"/>
        <v>77442.601667069088</v>
      </c>
      <c r="M7" s="146">
        <f t="shared" si="1"/>
        <v>145202.9025936898</v>
      </c>
      <c r="N7" s="147">
        <f>M7/M9</f>
        <v>0.4577067945861924</v>
      </c>
      <c r="R7" s="1167" t="s">
        <v>295</v>
      </c>
      <c r="S7" s="1186">
        <v>39814</v>
      </c>
      <c r="T7" s="1184">
        <v>40179</v>
      </c>
      <c r="U7" s="1184">
        <v>40544</v>
      </c>
      <c r="V7" s="1184">
        <v>40909</v>
      </c>
      <c r="W7" s="1184">
        <v>41275</v>
      </c>
      <c r="X7" s="1184">
        <v>41640</v>
      </c>
      <c r="Y7" s="1184">
        <v>42005</v>
      </c>
      <c r="Z7" s="1184">
        <v>42370</v>
      </c>
      <c r="AA7" s="1184">
        <v>42736</v>
      </c>
      <c r="AB7" s="1184">
        <v>43101</v>
      </c>
      <c r="AC7" s="1184">
        <v>43466</v>
      </c>
      <c r="AD7" s="1184">
        <v>43831</v>
      </c>
      <c r="AE7" s="1184">
        <v>44197</v>
      </c>
      <c r="AF7" s="1198">
        <v>44562</v>
      </c>
    </row>
    <row r="8" spans="1:33" ht="20.149999999999999" customHeight="1" x14ac:dyDescent="0.3">
      <c r="B8" s="77" t="s">
        <v>463</v>
      </c>
      <c r="C8" s="131">
        <v>91318.001999999993</v>
      </c>
      <c r="D8" s="132">
        <v>94559.645999999993</v>
      </c>
      <c r="E8" s="132">
        <v>99327.262000000002</v>
      </c>
      <c r="F8" s="132">
        <v>99648.213000000003</v>
      </c>
      <c r="G8" s="148">
        <v>103593.24</v>
      </c>
      <c r="H8" s="951">
        <v>125681.088</v>
      </c>
      <c r="I8" s="127">
        <f>AB10</f>
        <v>194701.87325437908</v>
      </c>
      <c r="J8" s="132">
        <f t="shared" si="1"/>
        <v>213044.84482241693</v>
      </c>
      <c r="K8" s="132">
        <f t="shared" si="1"/>
        <v>106537.96256569748</v>
      </c>
      <c r="L8" s="657">
        <f t="shared" si="1"/>
        <v>113133.77637751141</v>
      </c>
      <c r="M8" s="149">
        <f t="shared" si="1"/>
        <v>172037.09539446793</v>
      </c>
      <c r="N8" s="153">
        <f>M8/M9</f>
        <v>0.54229320541380766</v>
      </c>
      <c r="R8" s="1168"/>
      <c r="S8" s="1187"/>
      <c r="T8" s="1185"/>
      <c r="U8" s="1185"/>
      <c r="V8" s="1185"/>
      <c r="W8" s="1185"/>
      <c r="X8" s="1185"/>
      <c r="Y8" s="1185"/>
      <c r="Z8" s="1185"/>
      <c r="AA8" s="1185"/>
      <c r="AB8" s="1185"/>
      <c r="AC8" s="1185"/>
      <c r="AD8" s="1185"/>
      <c r="AE8" s="1185"/>
      <c r="AF8" s="1199"/>
    </row>
    <row r="9" spans="1:33" ht="20.149999999999999" customHeight="1" thickBot="1" x14ac:dyDescent="0.35">
      <c r="B9" s="80" t="s">
        <v>308</v>
      </c>
      <c r="C9" s="136">
        <v>276965.70799999998</v>
      </c>
      <c r="D9" s="154">
        <v>271633.65700000001</v>
      </c>
      <c r="E9" s="154">
        <v>272023.79800000001</v>
      </c>
      <c r="F9" s="154">
        <v>277813.011</v>
      </c>
      <c r="G9" s="156">
        <v>283157.52600000001</v>
      </c>
      <c r="H9" s="952">
        <v>272967.28899999999</v>
      </c>
      <c r="I9" s="955">
        <f>AB11</f>
        <v>318579.28445843374</v>
      </c>
      <c r="J9" s="154">
        <f t="shared" si="1"/>
        <v>322010.52977259102</v>
      </c>
      <c r="K9" s="154">
        <f t="shared" si="1"/>
        <v>177494.41878207066</v>
      </c>
      <c r="L9" s="954">
        <f t="shared" si="1"/>
        <v>190576.37804458052</v>
      </c>
      <c r="M9" s="157">
        <f t="shared" si="1"/>
        <v>317239.99798815773</v>
      </c>
      <c r="N9" s="158">
        <v>1</v>
      </c>
      <c r="R9" s="248" t="s">
        <v>458</v>
      </c>
      <c r="S9" s="864">
        <v>185647.70600000001</v>
      </c>
      <c r="T9" s="865">
        <v>177074.011</v>
      </c>
      <c r="U9" s="865">
        <v>172696.53599999999</v>
      </c>
      <c r="V9" s="865">
        <v>178164.79800000001</v>
      </c>
      <c r="W9" s="865">
        <v>179564.28599999999</v>
      </c>
      <c r="X9" s="865">
        <v>183453.4</v>
      </c>
      <c r="Y9" s="865">
        <v>189308.68900000001</v>
      </c>
      <c r="Z9" s="865">
        <v>147286.201</v>
      </c>
      <c r="AA9" s="865">
        <v>164655.693</v>
      </c>
      <c r="AB9" s="865">
        <v>123877.41120405469</v>
      </c>
      <c r="AC9" s="865">
        <v>108965.68495017408</v>
      </c>
      <c r="AD9" s="865">
        <v>70956.456216373175</v>
      </c>
      <c r="AE9" s="865">
        <v>77442.601667069088</v>
      </c>
      <c r="AF9" s="964">
        <v>145202.9025936898</v>
      </c>
      <c r="AG9" s="253">
        <f>AE9/AE$11</f>
        <v>0.40635991963785434</v>
      </c>
    </row>
    <row r="10" spans="1:33" x14ac:dyDescent="0.3">
      <c r="C10" s="82"/>
      <c r="D10" s="82"/>
      <c r="E10" s="82"/>
      <c r="F10" s="82"/>
      <c r="G10" s="82"/>
      <c r="H10" s="82"/>
      <c r="I10" s="82"/>
      <c r="J10" s="82"/>
      <c r="K10" s="82"/>
      <c r="L10" s="82"/>
      <c r="M10" s="82"/>
      <c r="N10" s="83"/>
      <c r="R10" s="249" t="s">
        <v>463</v>
      </c>
      <c r="S10" s="867">
        <v>91318.001999999993</v>
      </c>
      <c r="T10" s="868">
        <v>94559.645999999993</v>
      </c>
      <c r="U10" s="868">
        <v>99327.262000000002</v>
      </c>
      <c r="V10" s="868">
        <v>99648.213000000003</v>
      </c>
      <c r="W10" s="868">
        <v>103593.24</v>
      </c>
      <c r="X10" s="868">
        <v>108319.439</v>
      </c>
      <c r="Y10" s="868">
        <v>134587.584</v>
      </c>
      <c r="Z10" s="868">
        <v>125681.088</v>
      </c>
      <c r="AA10" s="868">
        <v>140362.51</v>
      </c>
      <c r="AB10" s="868">
        <v>194701.87325437908</v>
      </c>
      <c r="AC10" s="868">
        <v>213044.84482241693</v>
      </c>
      <c r="AD10" s="868">
        <v>106537.96256569748</v>
      </c>
      <c r="AE10" s="868">
        <v>113133.77637751141</v>
      </c>
      <c r="AF10" s="965">
        <v>172037.09539446793</v>
      </c>
      <c r="AG10" s="253">
        <f>AE10/AE$11</f>
        <v>0.59364008036214555</v>
      </c>
    </row>
    <row r="11" spans="1:33" x14ac:dyDescent="0.3">
      <c r="R11" s="1" t="s">
        <v>329</v>
      </c>
      <c r="X11" s="48">
        <f t="shared" ref="X11:AE11" si="2">SUM(X9:X10)</f>
        <v>291772.83899999998</v>
      </c>
      <c r="Y11" s="48">
        <f t="shared" si="2"/>
        <v>323896.27300000004</v>
      </c>
      <c r="Z11" s="48">
        <f t="shared" si="2"/>
        <v>272967.28899999999</v>
      </c>
      <c r="AA11" s="48">
        <f t="shared" si="2"/>
        <v>305018.20299999998</v>
      </c>
      <c r="AB11" s="48">
        <f t="shared" si="2"/>
        <v>318579.28445843374</v>
      </c>
      <c r="AC11" s="48">
        <f t="shared" si="2"/>
        <v>322010.52977259102</v>
      </c>
      <c r="AD11" s="48">
        <f t="shared" si="2"/>
        <v>177494.41878207066</v>
      </c>
      <c r="AE11" s="48">
        <f t="shared" si="2"/>
        <v>190576.37804458052</v>
      </c>
      <c r="AF11" s="48">
        <f>SUM(AF9:AF10)</f>
        <v>317239.99798815773</v>
      </c>
    </row>
    <row r="12" spans="1:33" x14ac:dyDescent="0.3">
      <c r="B12" s="1" t="s">
        <v>483</v>
      </c>
    </row>
    <row r="13" spans="1:33" x14ac:dyDescent="0.3">
      <c r="R13" s="1" t="s">
        <v>131</v>
      </c>
    </row>
    <row r="14" spans="1:33" x14ac:dyDescent="0.3">
      <c r="B14" s="6"/>
      <c r="C14" s="7"/>
      <c r="D14" s="7"/>
      <c r="E14" s="7"/>
      <c r="F14" s="7"/>
      <c r="G14" s="7"/>
      <c r="H14" s="7"/>
      <c r="I14" s="7"/>
      <c r="J14" s="7"/>
      <c r="K14" s="7"/>
      <c r="L14" s="7"/>
      <c r="M14" s="7"/>
      <c r="N14" s="7"/>
      <c r="O14" s="8"/>
      <c r="R14" s="1" t="s">
        <v>445</v>
      </c>
    </row>
    <row r="15" spans="1:33" x14ac:dyDescent="0.3">
      <c r="B15" s="9"/>
      <c r="O15" s="10"/>
    </row>
    <row r="16" spans="1:33" x14ac:dyDescent="0.3">
      <c r="B16" s="9"/>
      <c r="O16" s="10"/>
      <c r="R16" s="1" t="s">
        <v>451</v>
      </c>
    </row>
    <row r="17" spans="2:28" x14ac:dyDescent="0.3">
      <c r="B17" s="9"/>
      <c r="O17" s="10"/>
      <c r="S17" s="1">
        <v>5</v>
      </c>
      <c r="T17" s="1">
        <v>4</v>
      </c>
      <c r="U17" s="1">
        <v>3</v>
      </c>
      <c r="V17" s="1">
        <v>2</v>
      </c>
      <c r="W17" s="1">
        <v>1</v>
      </c>
    </row>
    <row r="18" spans="2:28" x14ac:dyDescent="0.3">
      <c r="B18" s="9"/>
      <c r="O18" s="10"/>
      <c r="R18" s="1167" t="s">
        <v>485</v>
      </c>
      <c r="S18" s="1186">
        <f>INDEX($S$7:$AK7,MATCH(S17,$S$6:$AK$6,0))</f>
        <v>43101</v>
      </c>
      <c r="T18" s="1184">
        <f>INDEX($S$7:$AK7,MATCH(T17,$S$6:$AK$6,0))</f>
        <v>43466</v>
      </c>
      <c r="U18" s="1184">
        <f>INDEX($S$7:$AK7,MATCH(U17,$S$6:$AK$6,0))</f>
        <v>43831</v>
      </c>
      <c r="V18" s="1184">
        <f>INDEX($S$7:$AK7,MATCH(V17,$S$6:$AK$6,0))</f>
        <v>44197</v>
      </c>
      <c r="W18" s="1198">
        <f>INDEX($S$7:$AK7,MATCH(W17,$S$6:$AK$6,0))</f>
        <v>44562</v>
      </c>
    </row>
    <row r="19" spans="2:28" x14ac:dyDescent="0.3">
      <c r="B19" s="9"/>
      <c r="O19" s="10"/>
      <c r="R19" s="1168"/>
      <c r="S19" s="1187"/>
      <c r="T19" s="1185"/>
      <c r="U19" s="1185"/>
      <c r="V19" s="1185"/>
      <c r="W19" s="1199"/>
    </row>
    <row r="20" spans="2:28" x14ac:dyDescent="0.3">
      <c r="B20" s="9"/>
      <c r="O20" s="10"/>
      <c r="R20" s="5"/>
      <c r="S20" s="956">
        <v>43101</v>
      </c>
      <c r="T20" s="957" t="s">
        <v>344</v>
      </c>
      <c r="U20" s="957">
        <v>43831</v>
      </c>
      <c r="V20" s="957">
        <v>44197</v>
      </c>
      <c r="W20" s="958">
        <v>44562</v>
      </c>
    </row>
    <row r="21" spans="2:28" x14ac:dyDescent="0.3">
      <c r="B21" s="9"/>
      <c r="O21" s="10"/>
      <c r="R21" s="248" t="s">
        <v>458</v>
      </c>
      <c r="S21" s="141">
        <f t="shared" ref="S21:W22" si="3">INDEX($S9:$AK9,MATCH(S$17,$S$6:$AK$6,0))</f>
        <v>123877.41120405469</v>
      </c>
      <c r="T21" s="142">
        <f t="shared" si="3"/>
        <v>108965.68495017408</v>
      </c>
      <c r="U21" s="142">
        <f t="shared" si="3"/>
        <v>70956.456216373175</v>
      </c>
      <c r="V21" s="142">
        <f t="shared" si="3"/>
        <v>77442.601667069088</v>
      </c>
      <c r="W21" s="254">
        <f t="shared" si="3"/>
        <v>145202.9025936898</v>
      </c>
    </row>
    <row r="22" spans="2:28" x14ac:dyDescent="0.3">
      <c r="B22" s="9"/>
      <c r="O22" s="10"/>
      <c r="R22" s="249" t="s">
        <v>463</v>
      </c>
      <c r="S22" s="235">
        <f t="shared" si="3"/>
        <v>194701.87325437908</v>
      </c>
      <c r="T22" s="236">
        <f t="shared" si="3"/>
        <v>213044.84482241693</v>
      </c>
      <c r="U22" s="236">
        <f t="shared" si="3"/>
        <v>106537.96256569748</v>
      </c>
      <c r="V22" s="236">
        <f t="shared" si="3"/>
        <v>113133.77637751141</v>
      </c>
      <c r="W22" s="258">
        <f t="shared" si="3"/>
        <v>172037.09539446793</v>
      </c>
    </row>
    <row r="23" spans="2:28" x14ac:dyDescent="0.3">
      <c r="B23" s="9"/>
      <c r="O23" s="10"/>
      <c r="R23" s="1" t="s">
        <v>360</v>
      </c>
      <c r="S23" s="48">
        <f>SUM(S21:S22)</f>
        <v>318579.28445843374</v>
      </c>
      <c r="T23" s="48">
        <f>SUM(T21:T22)</f>
        <v>322010.52977259102</v>
      </c>
      <c r="U23" s="48">
        <f>SUM(U21:U22)</f>
        <v>177494.41878207066</v>
      </c>
      <c r="V23" s="48">
        <f>SUM(V21:V22)</f>
        <v>190576.37804458052</v>
      </c>
      <c r="W23" s="48">
        <f>SUM(W21:W22)</f>
        <v>317239.99798815773</v>
      </c>
    </row>
    <row r="24" spans="2:28" x14ac:dyDescent="0.3">
      <c r="B24" s="9"/>
      <c r="N24" s="81"/>
      <c r="O24" s="10"/>
    </row>
    <row r="25" spans="2:28" x14ac:dyDescent="0.3">
      <c r="B25" s="9"/>
      <c r="N25" s="81"/>
      <c r="O25" s="10"/>
    </row>
    <row r="26" spans="2:28" x14ac:dyDescent="0.3">
      <c r="B26" s="9"/>
      <c r="N26" s="81"/>
      <c r="O26" s="10"/>
    </row>
    <row r="27" spans="2:28" x14ac:dyDescent="0.3">
      <c r="B27" s="9"/>
      <c r="N27" s="81"/>
      <c r="O27" s="10"/>
    </row>
    <row r="28" spans="2:28" x14ac:dyDescent="0.3">
      <c r="B28" s="9"/>
      <c r="N28" s="81"/>
      <c r="O28" s="10"/>
    </row>
    <row r="29" spans="2:28" x14ac:dyDescent="0.3">
      <c r="B29" s="9"/>
      <c r="N29" s="81"/>
      <c r="O29" s="10"/>
    </row>
    <row r="30" spans="2:28" x14ac:dyDescent="0.3">
      <c r="B30" s="9"/>
      <c r="N30" s="81"/>
      <c r="O30" s="10"/>
      <c r="R30" s="38"/>
      <c r="S30" s="575"/>
      <c r="T30" s="575"/>
      <c r="U30" s="575"/>
      <c r="V30" s="575"/>
      <c r="W30" s="575"/>
      <c r="X30" s="575"/>
      <c r="Y30" s="575"/>
      <c r="Z30" s="575"/>
      <c r="AA30" s="575"/>
      <c r="AB30" s="575"/>
    </row>
    <row r="31" spans="2:28" x14ac:dyDescent="0.3">
      <c r="B31" s="9"/>
      <c r="N31" s="81"/>
      <c r="O31" s="10"/>
      <c r="R31" s="38"/>
      <c r="S31" s="86"/>
      <c r="T31" s="86"/>
      <c r="U31" s="86"/>
      <c r="V31" s="86"/>
      <c r="W31" s="86"/>
    </row>
    <row r="32" spans="2:28" x14ac:dyDescent="0.3">
      <c r="B32" s="9"/>
      <c r="N32" s="81"/>
      <c r="O32" s="10"/>
      <c r="R32" s="38"/>
      <c r="S32" s="86"/>
      <c r="T32" s="86"/>
      <c r="U32" s="86"/>
      <c r="V32" s="86"/>
      <c r="W32" s="86"/>
    </row>
    <row r="33" spans="2:28" x14ac:dyDescent="0.3">
      <c r="B33" s="9"/>
      <c r="N33" s="81"/>
      <c r="O33" s="10"/>
      <c r="R33" s="38"/>
      <c r="S33" s="86"/>
      <c r="T33" s="86"/>
      <c r="U33" s="86"/>
      <c r="V33" s="86"/>
      <c r="W33" s="963"/>
      <c r="X33" s="86"/>
      <c r="Y33" s="86"/>
      <c r="Z33" s="86"/>
      <c r="AA33" s="86"/>
      <c r="AB33" s="86"/>
    </row>
    <row r="34" spans="2:28" x14ac:dyDescent="0.3">
      <c r="B34" s="9"/>
      <c r="N34" s="81"/>
      <c r="O34" s="10"/>
      <c r="R34" s="38"/>
      <c r="S34" s="86"/>
      <c r="T34" s="86"/>
      <c r="U34" s="86"/>
      <c r="V34" s="86"/>
      <c r="W34" s="963"/>
      <c r="X34" s="86"/>
      <c r="Y34" s="86"/>
      <c r="Z34" s="86"/>
      <c r="AA34" s="86"/>
      <c r="AB34" s="86"/>
    </row>
    <row r="35" spans="2:28" x14ac:dyDescent="0.3">
      <c r="B35" s="9"/>
      <c r="N35" s="81"/>
      <c r="O35" s="10"/>
      <c r="R35" s="38"/>
      <c r="S35" s="86"/>
      <c r="T35" s="86"/>
      <c r="U35" s="86"/>
      <c r="V35" s="86"/>
      <c r="W35" s="963"/>
      <c r="X35" s="86"/>
      <c r="Y35" s="86"/>
      <c r="Z35" s="86"/>
      <c r="AA35" s="86"/>
      <c r="AB35" s="86"/>
    </row>
    <row r="36" spans="2:28" x14ac:dyDescent="0.3">
      <c r="B36" s="9"/>
      <c r="O36" s="10"/>
      <c r="R36" s="38"/>
      <c r="S36" s="86"/>
      <c r="T36" s="86"/>
      <c r="U36" s="86"/>
      <c r="V36" s="86"/>
      <c r="W36" s="86"/>
      <c r="X36" s="86"/>
      <c r="Y36" s="86"/>
      <c r="Z36" s="86"/>
      <c r="AA36" s="86"/>
      <c r="AB36" s="86"/>
    </row>
    <row r="37" spans="2:28" x14ac:dyDescent="0.3">
      <c r="B37" s="9"/>
      <c r="O37" s="10"/>
    </row>
    <row r="38" spans="2:28" x14ac:dyDescent="0.3">
      <c r="B38" s="9"/>
      <c r="O38" s="10"/>
    </row>
    <row r="39" spans="2:28" x14ac:dyDescent="0.3">
      <c r="B39" s="9"/>
      <c r="O39" s="10"/>
    </row>
    <row r="40" spans="2:28" ht="5.25" customHeight="1" x14ac:dyDescent="0.3">
      <c r="B40" s="9"/>
      <c r="O40" s="10"/>
    </row>
    <row r="41" spans="2:28" ht="5.25" customHeight="1" x14ac:dyDescent="0.3">
      <c r="B41" s="9"/>
      <c r="O41" s="10"/>
    </row>
    <row r="42" spans="2:28" x14ac:dyDescent="0.3">
      <c r="B42" s="11"/>
      <c r="C42" s="12"/>
      <c r="D42" s="12"/>
      <c r="E42" s="12"/>
      <c r="F42" s="12"/>
      <c r="G42" s="12"/>
      <c r="H42" s="12"/>
      <c r="I42" s="12"/>
      <c r="J42" s="12"/>
      <c r="K42" s="12"/>
      <c r="L42" s="12"/>
      <c r="M42" s="12"/>
      <c r="N42" s="12"/>
      <c r="O42" s="13"/>
    </row>
    <row r="44" spans="2:28" x14ac:dyDescent="0.3">
      <c r="B44" s="418" t="s">
        <v>739</v>
      </c>
    </row>
    <row r="45" spans="2:28" x14ac:dyDescent="0.3">
      <c r="B45" s="418" t="s">
        <v>745</v>
      </c>
    </row>
    <row r="46" spans="2:28" x14ac:dyDescent="0.3">
      <c r="B46" s="418" t="s">
        <v>771</v>
      </c>
    </row>
    <row r="47" spans="2:28" x14ac:dyDescent="0.3">
      <c r="B47" s="418" t="s">
        <v>772</v>
      </c>
    </row>
    <row r="48" spans="2:28" x14ac:dyDescent="0.3">
      <c r="B48" s="418" t="s">
        <v>773</v>
      </c>
    </row>
    <row r="49" spans="2:2" x14ac:dyDescent="0.3">
      <c r="B49" s="418" t="s">
        <v>814</v>
      </c>
    </row>
    <row r="50" spans="2:2" x14ac:dyDescent="0.3">
      <c r="B50" s="3" t="s">
        <v>816</v>
      </c>
    </row>
    <row r="51" spans="2:2" x14ac:dyDescent="0.3">
      <c r="B51" s="3" t="s">
        <v>815</v>
      </c>
    </row>
  </sheetData>
  <mergeCells count="33">
    <mergeCell ref="AF7:AF8"/>
    <mergeCell ref="R18:R19"/>
    <mergeCell ref="S18:S19"/>
    <mergeCell ref="T18:T19"/>
    <mergeCell ref="U18:U19"/>
    <mergeCell ref="V18:V19"/>
    <mergeCell ref="W18:W19"/>
    <mergeCell ref="AE7:AE8"/>
    <mergeCell ref="AD7:AD8"/>
    <mergeCell ref="G5:G6"/>
    <mergeCell ref="H5:H6"/>
    <mergeCell ref="I5:I6"/>
    <mergeCell ref="J5:J6"/>
    <mergeCell ref="K5:K6"/>
    <mergeCell ref="B5:B6"/>
    <mergeCell ref="C5:C6"/>
    <mergeCell ref="D5:D6"/>
    <mergeCell ref="E5:E6"/>
    <mergeCell ref="F5:F6"/>
    <mergeCell ref="L5:L6"/>
    <mergeCell ref="Y7:Y8"/>
    <mergeCell ref="Z7:Z8"/>
    <mergeCell ref="AA7:AA8"/>
    <mergeCell ref="AC7:AC8"/>
    <mergeCell ref="M5:N5"/>
    <mergeCell ref="R7:R8"/>
    <mergeCell ref="S7:S8"/>
    <mergeCell ref="T7:T8"/>
    <mergeCell ref="U7:U8"/>
    <mergeCell ref="V7:V8"/>
    <mergeCell ref="AB7:AB8"/>
    <mergeCell ref="W7:W8"/>
    <mergeCell ref="X7:X8"/>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34">
    <tabColor theme="8"/>
  </sheetPr>
  <dimension ref="B1:AH46"/>
  <sheetViews>
    <sheetView showGridLines="0" view="pageBreakPreview" zoomScale="85" zoomScaleNormal="85" zoomScaleSheetLayoutView="85" workbookViewId="0">
      <selection activeCell="S2" sqref="S2"/>
    </sheetView>
  </sheetViews>
  <sheetFormatPr defaultColWidth="9" defaultRowHeight="14" outlineLevelCol="1" x14ac:dyDescent="0.3"/>
  <cols>
    <col min="1" max="1" width="3" style="1" customWidth="1"/>
    <col min="2" max="2" width="4.25" style="2" customWidth="1"/>
    <col min="3" max="3" width="9.25" style="1" customWidth="1"/>
    <col min="4" max="9" width="10.08203125" style="1" hidden="1" customWidth="1" outlineLevel="1"/>
    <col min="10" max="10" width="10.08203125" style="1" hidden="1" customWidth="1" collapsed="1"/>
    <col min="11" max="15" width="9.25" style="1" customWidth="1"/>
    <col min="16" max="16" width="7.58203125" style="1" customWidth="1"/>
    <col min="17" max="17" width="5.58203125" style="1" customWidth="1"/>
    <col min="18" max="20" width="10.33203125" style="1" bestFit="1" customWidth="1"/>
    <col min="21" max="16384" width="9" style="1"/>
  </cols>
  <sheetData>
    <row r="1" spans="2:34" ht="11.5" x14ac:dyDescent="0.3">
      <c r="B1" s="1" t="s">
        <v>660</v>
      </c>
      <c r="D1" s="82"/>
      <c r="E1" s="82"/>
      <c r="F1" s="82"/>
      <c r="G1" s="82"/>
      <c r="H1" s="82"/>
      <c r="I1" s="82"/>
      <c r="J1" s="82"/>
      <c r="L1" s="82"/>
      <c r="M1" s="82"/>
      <c r="N1" s="82"/>
      <c r="O1" s="82"/>
      <c r="P1" s="83"/>
    </row>
    <row r="2" spans="2:34" ht="14.5" thickBot="1" x14ac:dyDescent="0.35">
      <c r="D2" s="82"/>
      <c r="E2" s="82"/>
      <c r="F2" s="82"/>
      <c r="G2" s="82"/>
      <c r="H2" s="82"/>
      <c r="I2" s="82"/>
      <c r="J2" s="82"/>
      <c r="L2" s="82"/>
      <c r="M2" s="82"/>
      <c r="N2" s="82"/>
      <c r="O2" s="85" t="s">
        <v>484</v>
      </c>
      <c r="P2" s="83"/>
      <c r="S2" s="1" t="s">
        <v>615</v>
      </c>
      <c r="T2" s="1">
        <f t="shared" ref="T2:AF2" si="0">IF(U2="",1,U2+1)</f>
        <v>15</v>
      </c>
      <c r="U2" s="1">
        <f t="shared" si="0"/>
        <v>14</v>
      </c>
      <c r="V2" s="1">
        <f t="shared" si="0"/>
        <v>13</v>
      </c>
      <c r="W2" s="1">
        <f t="shared" si="0"/>
        <v>12</v>
      </c>
      <c r="X2" s="1">
        <f t="shared" si="0"/>
        <v>11</v>
      </c>
      <c r="Y2" s="1">
        <f t="shared" si="0"/>
        <v>10</v>
      </c>
      <c r="Z2" s="1">
        <f t="shared" si="0"/>
        <v>9</v>
      </c>
      <c r="AA2" s="1">
        <f t="shared" si="0"/>
        <v>8</v>
      </c>
      <c r="AB2" s="1">
        <f t="shared" si="0"/>
        <v>7</v>
      </c>
      <c r="AC2" s="1">
        <f t="shared" si="0"/>
        <v>6</v>
      </c>
      <c r="AD2" s="1">
        <f t="shared" si="0"/>
        <v>5</v>
      </c>
      <c r="AE2" s="1">
        <f t="shared" si="0"/>
        <v>4</v>
      </c>
      <c r="AF2" s="1">
        <f t="shared" si="0"/>
        <v>3</v>
      </c>
      <c r="AG2" s="1">
        <v>2</v>
      </c>
      <c r="AH2" s="1">
        <v>1</v>
      </c>
    </row>
    <row r="3" spans="2:34" ht="14.15" customHeight="1" x14ac:dyDescent="0.3">
      <c r="C3" s="1146" t="s">
        <v>485</v>
      </c>
      <c r="D3" s="1188">
        <v>39814</v>
      </c>
      <c r="E3" s="1190">
        <v>40179</v>
      </c>
      <c r="F3" s="1190">
        <v>40544</v>
      </c>
      <c r="G3" s="1190">
        <v>40909</v>
      </c>
      <c r="H3" s="1192">
        <v>41275</v>
      </c>
      <c r="I3" s="1188">
        <v>41640</v>
      </c>
      <c r="J3" s="1190">
        <v>42370</v>
      </c>
      <c r="K3" s="1192">
        <v>43101</v>
      </c>
      <c r="L3" s="1208" t="s">
        <v>407</v>
      </c>
      <c r="M3" s="1192">
        <v>43831</v>
      </c>
      <c r="N3" s="1192">
        <v>44197</v>
      </c>
      <c r="O3" s="1150">
        <f>X13</f>
        <v>44562</v>
      </c>
      <c r="P3" s="1151"/>
      <c r="S3" s="1167" t="s">
        <v>485</v>
      </c>
      <c r="T3" s="1186">
        <v>39814</v>
      </c>
      <c r="U3" s="1184">
        <v>40179</v>
      </c>
      <c r="V3" s="1184">
        <v>40544</v>
      </c>
      <c r="W3" s="1184">
        <v>40909</v>
      </c>
      <c r="X3" s="1206">
        <v>41275</v>
      </c>
      <c r="Y3" s="1186">
        <v>41640</v>
      </c>
      <c r="Z3" s="1184">
        <v>42005</v>
      </c>
      <c r="AA3" s="1184">
        <v>42370</v>
      </c>
      <c r="AB3" s="1206">
        <v>42736</v>
      </c>
      <c r="AC3" s="1212" t="s">
        <v>612</v>
      </c>
      <c r="AD3" s="1184">
        <v>43101</v>
      </c>
      <c r="AE3" s="1209" t="s">
        <v>407</v>
      </c>
      <c r="AF3" s="1184">
        <v>43831</v>
      </c>
      <c r="AG3" s="1184">
        <v>44197</v>
      </c>
      <c r="AH3" s="1184">
        <v>44562</v>
      </c>
    </row>
    <row r="4" spans="2:34" x14ac:dyDescent="0.3">
      <c r="C4" s="1205"/>
      <c r="D4" s="1189"/>
      <c r="E4" s="1191"/>
      <c r="F4" s="1191"/>
      <c r="G4" s="1200"/>
      <c r="H4" s="1201"/>
      <c r="I4" s="1202"/>
      <c r="J4" s="1200"/>
      <c r="K4" s="1193"/>
      <c r="L4" s="1193"/>
      <c r="M4" s="1193"/>
      <c r="N4" s="1193"/>
      <c r="O4" s="58" t="s">
        <v>708</v>
      </c>
      <c r="P4" s="57" t="s">
        <v>482</v>
      </c>
      <c r="S4" s="1168"/>
      <c r="T4" s="1187"/>
      <c r="U4" s="1185"/>
      <c r="V4" s="1185"/>
      <c r="W4" s="1185"/>
      <c r="X4" s="1207"/>
      <c r="Y4" s="1187"/>
      <c r="Z4" s="1185"/>
      <c r="AA4" s="1185"/>
      <c r="AB4" s="1207"/>
      <c r="AC4" s="1213"/>
      <c r="AD4" s="1185"/>
      <c r="AE4" s="1210"/>
      <c r="AF4" s="1185"/>
      <c r="AG4" s="1185"/>
      <c r="AH4" s="1185"/>
    </row>
    <row r="5" spans="2:34" ht="20.149999999999999" customHeight="1" x14ac:dyDescent="0.3">
      <c r="C5" s="519" t="s">
        <v>486</v>
      </c>
      <c r="D5" s="124">
        <v>567</v>
      </c>
      <c r="E5" s="125">
        <v>578</v>
      </c>
      <c r="F5" s="125">
        <v>558</v>
      </c>
      <c r="G5" s="125">
        <v>548</v>
      </c>
      <c r="H5" s="145">
        <v>522</v>
      </c>
      <c r="I5" s="124">
        <v>558</v>
      </c>
      <c r="J5" s="125">
        <v>514</v>
      </c>
      <c r="K5" s="126">
        <f t="shared" ref="K5:O9" si="1">T16</f>
        <v>1349.8282180317701</v>
      </c>
      <c r="L5" s="125">
        <f t="shared" si="1"/>
        <v>1285.2352357578366</v>
      </c>
      <c r="M5" s="125">
        <f t="shared" si="1"/>
        <v>974.0026600191934</v>
      </c>
      <c r="N5" s="145">
        <f t="shared" si="1"/>
        <v>860.8453417329265</v>
      </c>
      <c r="O5" s="146">
        <f t="shared" si="1"/>
        <v>1591.055652113447</v>
      </c>
      <c r="P5" s="161">
        <f>O5/O$10</f>
        <v>0.21975334381253905</v>
      </c>
      <c r="S5" s="5" t="s">
        <v>486</v>
      </c>
      <c r="T5" s="864">
        <v>567</v>
      </c>
      <c r="U5" s="865">
        <v>578</v>
      </c>
      <c r="V5" s="865">
        <v>558</v>
      </c>
      <c r="W5" s="865">
        <v>548</v>
      </c>
      <c r="X5" s="866">
        <v>522</v>
      </c>
      <c r="Y5" s="864">
        <v>558</v>
      </c>
      <c r="Z5" s="865">
        <v>565</v>
      </c>
      <c r="AA5" s="865">
        <v>514</v>
      </c>
      <c r="AB5" s="866">
        <v>534</v>
      </c>
      <c r="AC5" s="870">
        <v>1578.2561763450053</v>
      </c>
      <c r="AD5" s="865">
        <v>1349.8282180317701</v>
      </c>
      <c r="AE5" s="871">
        <v>1285.2352357578366</v>
      </c>
      <c r="AF5" s="865">
        <v>974.0026600191934</v>
      </c>
      <c r="AG5" s="865">
        <v>860.8453417329265</v>
      </c>
      <c r="AH5" s="865">
        <v>1591.055652113447</v>
      </c>
    </row>
    <row r="6" spans="2:34" ht="20.149999999999999" customHeight="1" x14ac:dyDescent="0.3">
      <c r="C6" s="520" t="s">
        <v>487</v>
      </c>
      <c r="D6" s="131">
        <v>881</v>
      </c>
      <c r="E6" s="132">
        <v>944</v>
      </c>
      <c r="F6" s="132">
        <v>903</v>
      </c>
      <c r="G6" s="132">
        <v>893</v>
      </c>
      <c r="H6" s="148">
        <v>893</v>
      </c>
      <c r="I6" s="131">
        <v>943</v>
      </c>
      <c r="J6" s="132">
        <v>960</v>
      </c>
      <c r="K6" s="133">
        <f t="shared" si="1"/>
        <v>1620.9440218937273</v>
      </c>
      <c r="L6" s="132">
        <f t="shared" si="1"/>
        <v>2029.4046528650676</v>
      </c>
      <c r="M6" s="132">
        <f t="shared" si="1"/>
        <v>1808.074901690436</v>
      </c>
      <c r="N6" s="148">
        <f t="shared" si="1"/>
        <v>1167.9282779511188</v>
      </c>
      <c r="O6" s="149">
        <f t="shared" si="1"/>
        <v>1512.2108638744455</v>
      </c>
      <c r="P6" s="162">
        <f>O6/O$10</f>
        <v>0.20886346335191724</v>
      </c>
      <c r="S6" s="47" t="s">
        <v>487</v>
      </c>
      <c r="T6" s="872">
        <v>881</v>
      </c>
      <c r="U6" s="873">
        <v>944</v>
      </c>
      <c r="V6" s="873">
        <v>903</v>
      </c>
      <c r="W6" s="873">
        <v>893</v>
      </c>
      <c r="X6" s="874">
        <v>893</v>
      </c>
      <c r="Y6" s="872">
        <v>943</v>
      </c>
      <c r="Z6" s="873">
        <v>941</v>
      </c>
      <c r="AA6" s="873">
        <v>960</v>
      </c>
      <c r="AB6" s="874">
        <v>986</v>
      </c>
      <c r="AC6" s="875">
        <v>1938.8671179778698</v>
      </c>
      <c r="AD6" s="873">
        <v>1620.9440218937273</v>
      </c>
      <c r="AE6" s="876">
        <v>2029.4046528650676</v>
      </c>
      <c r="AF6" s="873">
        <v>1808.074901690436</v>
      </c>
      <c r="AG6" s="873">
        <v>1167.9282779511188</v>
      </c>
      <c r="AH6" s="873">
        <v>1512.2108638744455</v>
      </c>
    </row>
    <row r="7" spans="2:34" ht="20.149999999999999" customHeight="1" x14ac:dyDescent="0.3">
      <c r="C7" s="520" t="s">
        <v>488</v>
      </c>
      <c r="D7" s="131">
        <v>1114</v>
      </c>
      <c r="E7" s="132">
        <v>1141</v>
      </c>
      <c r="F7" s="132">
        <v>1094</v>
      </c>
      <c r="G7" s="132">
        <v>1113</v>
      </c>
      <c r="H7" s="148">
        <v>1087</v>
      </c>
      <c r="I7" s="131">
        <v>1228</v>
      </c>
      <c r="J7" s="132">
        <v>1163</v>
      </c>
      <c r="K7" s="133">
        <f t="shared" si="1"/>
        <v>1759.154789294292</v>
      </c>
      <c r="L7" s="132">
        <f t="shared" si="1"/>
        <v>1906.2757542263212</v>
      </c>
      <c r="M7" s="132">
        <f t="shared" si="1"/>
        <v>1493.6885673973363</v>
      </c>
      <c r="N7" s="148">
        <f t="shared" si="1"/>
        <v>1171.0079909109504</v>
      </c>
      <c r="O7" s="149">
        <f t="shared" si="1"/>
        <v>1771.246572419212</v>
      </c>
      <c r="P7" s="162">
        <f>O7/O$10</f>
        <v>0.24464094419864243</v>
      </c>
      <c r="S7" s="47" t="s">
        <v>488</v>
      </c>
      <c r="T7" s="872">
        <v>1114</v>
      </c>
      <c r="U7" s="873">
        <v>1141</v>
      </c>
      <c r="V7" s="873">
        <v>1094</v>
      </c>
      <c r="W7" s="873">
        <v>1113</v>
      </c>
      <c r="X7" s="874">
        <v>1087</v>
      </c>
      <c r="Y7" s="872">
        <v>1228</v>
      </c>
      <c r="Z7" s="873">
        <v>1263</v>
      </c>
      <c r="AA7" s="873">
        <v>1163</v>
      </c>
      <c r="AB7" s="874">
        <v>1178</v>
      </c>
      <c r="AC7" s="875">
        <v>2014.5899049014099</v>
      </c>
      <c r="AD7" s="873">
        <v>1759.154789294292</v>
      </c>
      <c r="AE7" s="876">
        <v>1906.2757542263212</v>
      </c>
      <c r="AF7" s="873">
        <v>1493.6885673973363</v>
      </c>
      <c r="AG7" s="873">
        <v>1171.0079909109504</v>
      </c>
      <c r="AH7" s="873">
        <v>1771.246572419212</v>
      </c>
    </row>
    <row r="8" spans="2:34" ht="20.149999999999999" customHeight="1" x14ac:dyDescent="0.3">
      <c r="C8" s="520" t="s">
        <v>489</v>
      </c>
      <c r="D8" s="250" t="s">
        <v>83</v>
      </c>
      <c r="E8" s="251" t="s">
        <v>83</v>
      </c>
      <c r="F8" s="251" t="s">
        <v>83</v>
      </c>
      <c r="G8" s="251" t="s">
        <v>83</v>
      </c>
      <c r="H8" s="252" t="s">
        <v>83</v>
      </c>
      <c r="I8" s="250" t="s">
        <v>83</v>
      </c>
      <c r="J8" s="251" t="s">
        <v>83</v>
      </c>
      <c r="K8" s="133">
        <f t="shared" si="1"/>
        <v>466.1156154389667</v>
      </c>
      <c r="L8" s="132">
        <f t="shared" si="1"/>
        <v>897.08691972937436</v>
      </c>
      <c r="M8" s="132">
        <f t="shared" si="1"/>
        <v>767.89415228739358</v>
      </c>
      <c r="N8" s="148">
        <f t="shared" si="1"/>
        <v>881.73436123939462</v>
      </c>
      <c r="O8" s="149">
        <f t="shared" si="1"/>
        <v>1791.4235237816983</v>
      </c>
      <c r="P8" s="162">
        <f>O8/O$10</f>
        <v>0.24742774334294615</v>
      </c>
      <c r="S8" s="47" t="s">
        <v>489</v>
      </c>
      <c r="T8" s="877" t="s">
        <v>83</v>
      </c>
      <c r="U8" s="878" t="s">
        <v>83</v>
      </c>
      <c r="V8" s="878" t="s">
        <v>83</v>
      </c>
      <c r="W8" s="878" t="s">
        <v>83</v>
      </c>
      <c r="X8" s="879" t="s">
        <v>83</v>
      </c>
      <c r="Y8" s="877" t="s">
        <v>83</v>
      </c>
      <c r="Z8" s="878" t="s">
        <v>83</v>
      </c>
      <c r="AA8" s="878" t="s">
        <v>83</v>
      </c>
      <c r="AB8" s="879" t="s">
        <v>83</v>
      </c>
      <c r="AC8" s="875">
        <v>669.56242986876771</v>
      </c>
      <c r="AD8" s="873">
        <v>466.1156154389667</v>
      </c>
      <c r="AE8" s="876">
        <v>897.08691972937436</v>
      </c>
      <c r="AF8" s="873">
        <v>767.89415228739358</v>
      </c>
      <c r="AG8" s="873">
        <v>881.73436123939462</v>
      </c>
      <c r="AH8" s="873">
        <v>1791.4235237816983</v>
      </c>
    </row>
    <row r="9" spans="2:34" ht="20.149999999999999" customHeight="1" x14ac:dyDescent="0.3">
      <c r="C9" s="521" t="s">
        <v>243</v>
      </c>
      <c r="D9" s="127">
        <v>953</v>
      </c>
      <c r="E9" s="128">
        <v>823</v>
      </c>
      <c r="F9" s="128">
        <v>844</v>
      </c>
      <c r="G9" s="128">
        <v>835</v>
      </c>
      <c r="H9" s="151">
        <v>802</v>
      </c>
      <c r="I9" s="127">
        <v>795</v>
      </c>
      <c r="J9" s="128">
        <v>889</v>
      </c>
      <c r="K9" s="130">
        <f t="shared" si="1"/>
        <v>263.55757648177291</v>
      </c>
      <c r="L9" s="128">
        <f t="shared" si="1"/>
        <v>177.60416632542078</v>
      </c>
      <c r="M9" s="128">
        <f t="shared" si="1"/>
        <v>59.596739148238932</v>
      </c>
      <c r="N9" s="151">
        <f t="shared" si="1"/>
        <v>284.08065007619308</v>
      </c>
      <c r="O9" s="152">
        <f t="shared" si="1"/>
        <v>574.25197611636418</v>
      </c>
      <c r="P9" s="163">
        <f>O9/O$10</f>
        <v>7.9314505293955201E-2</v>
      </c>
      <c r="S9" s="25" t="s">
        <v>243</v>
      </c>
      <c r="T9" s="867">
        <v>953</v>
      </c>
      <c r="U9" s="868">
        <v>823</v>
      </c>
      <c r="V9" s="868">
        <v>844</v>
      </c>
      <c r="W9" s="868">
        <v>835</v>
      </c>
      <c r="X9" s="869">
        <v>802</v>
      </c>
      <c r="Y9" s="867">
        <v>795</v>
      </c>
      <c r="Z9" s="868">
        <v>836</v>
      </c>
      <c r="AA9" s="868">
        <v>889</v>
      </c>
      <c r="AB9" s="869">
        <v>966</v>
      </c>
      <c r="AC9" s="880">
        <v>201.44484653514846</v>
      </c>
      <c r="AD9" s="868">
        <v>263.55757648177291</v>
      </c>
      <c r="AE9" s="881">
        <v>177.60416632542078</v>
      </c>
      <c r="AF9" s="868">
        <v>59.596739148238932</v>
      </c>
      <c r="AG9" s="868">
        <v>284.08065007619308</v>
      </c>
      <c r="AH9" s="868">
        <v>574.25197611636418</v>
      </c>
    </row>
    <row r="10" spans="2:34" ht="20.149999999999999" customHeight="1" thickBot="1" x14ac:dyDescent="0.35">
      <c r="C10" s="84" t="s">
        <v>81</v>
      </c>
      <c r="D10" s="134">
        <v>3515</v>
      </c>
      <c r="E10" s="135">
        <v>3486</v>
      </c>
      <c r="F10" s="135">
        <v>3399</v>
      </c>
      <c r="G10" s="135">
        <v>3389</v>
      </c>
      <c r="H10" s="166">
        <v>3304</v>
      </c>
      <c r="I10" s="134">
        <v>3524</v>
      </c>
      <c r="J10" s="135">
        <v>3526</v>
      </c>
      <c r="K10" s="755">
        <f>SUM(T16:T20)</f>
        <v>5459.6002211405284</v>
      </c>
      <c r="L10" s="756">
        <f>SUM(U16:U20)</f>
        <v>6295.6067289040211</v>
      </c>
      <c r="M10" s="756">
        <f>SUM(V16:V20)</f>
        <v>5103.2570205425991</v>
      </c>
      <c r="N10" s="761">
        <f>SUM(W16:W20)</f>
        <v>4365.596621910584</v>
      </c>
      <c r="O10" s="762">
        <f>SUM(X16:X20)</f>
        <v>7240.1885883051664</v>
      </c>
      <c r="P10" s="165">
        <v>1</v>
      </c>
      <c r="AA10" s="48">
        <f t="shared" ref="AA10:AG10" si="2">SUM(AA5:AA9)</f>
        <v>3526</v>
      </c>
      <c r="AB10" s="48">
        <f t="shared" si="2"/>
        <v>3664</v>
      </c>
      <c r="AC10" s="48">
        <f t="shared" si="2"/>
        <v>6402.7204756282017</v>
      </c>
      <c r="AD10" s="48">
        <f t="shared" si="2"/>
        <v>5459.6002211405284</v>
      </c>
      <c r="AE10" s="48">
        <f t="shared" si="2"/>
        <v>6295.6067289040211</v>
      </c>
      <c r="AF10" s="48">
        <f t="shared" si="2"/>
        <v>5103.2570205425991</v>
      </c>
      <c r="AG10" s="48">
        <f t="shared" si="2"/>
        <v>4365.596621910584</v>
      </c>
      <c r="AH10" s="48">
        <f>SUM(AH5:AH9)</f>
        <v>7240.1885883051664</v>
      </c>
    </row>
    <row r="11" spans="2:34" x14ac:dyDescent="0.3">
      <c r="D11" s="82"/>
      <c r="E11" s="82"/>
      <c r="F11" s="82"/>
      <c r="G11" s="82"/>
      <c r="H11" s="82"/>
      <c r="I11" s="82"/>
      <c r="J11" s="82"/>
      <c r="L11" s="82"/>
      <c r="M11" s="82"/>
      <c r="N11" s="82"/>
      <c r="O11" s="82"/>
      <c r="P11" s="83"/>
      <c r="S11" s="1" t="s">
        <v>616</v>
      </c>
    </row>
    <row r="12" spans="2:34" x14ac:dyDescent="0.3">
      <c r="D12" s="82"/>
      <c r="E12" s="82"/>
      <c r="F12" s="82"/>
      <c r="G12" s="82"/>
      <c r="H12" s="82"/>
      <c r="I12" s="82"/>
      <c r="J12" s="82"/>
      <c r="L12" s="82"/>
      <c r="M12" s="82"/>
      <c r="N12" s="82"/>
      <c r="O12" s="82"/>
      <c r="P12" s="83"/>
      <c r="T12" s="1">
        <v>5</v>
      </c>
      <c r="U12" s="1">
        <v>4</v>
      </c>
      <c r="V12" s="1">
        <v>3</v>
      </c>
      <c r="W12" s="1">
        <v>2</v>
      </c>
      <c r="X12" s="1">
        <v>1</v>
      </c>
    </row>
    <row r="13" spans="2:34" x14ac:dyDescent="0.3">
      <c r="D13" s="82"/>
      <c r="E13" s="82"/>
      <c r="F13" s="82"/>
      <c r="G13" s="82"/>
      <c r="H13" s="82"/>
      <c r="I13" s="82"/>
      <c r="J13" s="82"/>
      <c r="L13" s="82"/>
      <c r="M13" s="82"/>
      <c r="N13" s="82"/>
      <c r="O13" s="82"/>
      <c r="P13" s="83"/>
      <c r="S13" s="1167" t="s">
        <v>485</v>
      </c>
      <c r="T13" s="1186">
        <f>INDEX($T3:$AL$3,MATCH(T12,$T$2:$AL$2,0))</f>
        <v>43101</v>
      </c>
      <c r="U13" s="1184" t="str">
        <f>INDEX($T3:$AL$3,MATCH(U12,$T$2:$AL$2,0))</f>
        <v>平成31年
（令和元年）</v>
      </c>
      <c r="V13" s="1184">
        <f>INDEX($T3:$AL$3,MATCH(V12,$T$2:$AL$2,0))</f>
        <v>43831</v>
      </c>
      <c r="W13" s="1184">
        <f>INDEX($T3:$AL$3,MATCH(W12,$T$2:$AL$2,0))</f>
        <v>44197</v>
      </c>
      <c r="X13" s="1198">
        <f>INDEX($T3:$AL$3,MATCH(X12,$T$2:$AL$2,0))</f>
        <v>44562</v>
      </c>
    </row>
    <row r="14" spans="2:34" x14ac:dyDescent="0.3">
      <c r="D14" s="82"/>
      <c r="E14" s="82"/>
      <c r="F14" s="82"/>
      <c r="G14" s="82"/>
      <c r="H14" s="82"/>
      <c r="I14" s="82"/>
      <c r="J14" s="82"/>
      <c r="L14" s="82"/>
      <c r="M14" s="82"/>
      <c r="N14" s="82"/>
      <c r="O14" s="82"/>
      <c r="P14" s="83"/>
      <c r="S14" s="1168"/>
      <c r="T14" s="1187"/>
      <c r="U14" s="1185"/>
      <c r="V14" s="1185"/>
      <c r="W14" s="1185"/>
      <c r="X14" s="1199"/>
    </row>
    <row r="15" spans="2:34" x14ac:dyDescent="0.3">
      <c r="D15" s="82"/>
      <c r="E15" s="82"/>
      <c r="F15" s="82"/>
      <c r="G15" s="82"/>
      <c r="H15" s="82"/>
      <c r="I15" s="82"/>
      <c r="J15" s="82"/>
      <c r="L15" s="82"/>
      <c r="M15" s="82"/>
      <c r="N15" s="82"/>
      <c r="O15" s="82"/>
      <c r="P15" s="83"/>
      <c r="S15" s="5"/>
      <c r="T15" s="956">
        <v>43101</v>
      </c>
      <c r="U15" s="957" t="s">
        <v>344</v>
      </c>
      <c r="V15" s="957">
        <v>43831</v>
      </c>
      <c r="W15" s="957">
        <v>44197</v>
      </c>
      <c r="X15" s="958">
        <v>44562</v>
      </c>
    </row>
    <row r="16" spans="2:34" x14ac:dyDescent="0.3">
      <c r="D16" s="82"/>
      <c r="E16" s="82"/>
      <c r="F16" s="82"/>
      <c r="G16" s="82"/>
      <c r="H16" s="82"/>
      <c r="I16" s="82"/>
      <c r="J16" s="82"/>
      <c r="L16" s="82"/>
      <c r="M16" s="82"/>
      <c r="N16" s="82"/>
      <c r="O16" s="82"/>
      <c r="P16" s="83"/>
      <c r="S16" s="5" t="s">
        <v>486</v>
      </c>
      <c r="T16" s="141">
        <f t="shared" ref="T16:X20" si="3">INDEX($T5:$AL5,MATCH(T$12,$T$2:$AL$2,0))</f>
        <v>1349.8282180317701</v>
      </c>
      <c r="U16" s="142">
        <f t="shared" si="3"/>
        <v>1285.2352357578366</v>
      </c>
      <c r="V16" s="142">
        <f t="shared" si="3"/>
        <v>974.0026600191934</v>
      </c>
      <c r="W16" s="142">
        <f t="shared" si="3"/>
        <v>860.8453417329265</v>
      </c>
      <c r="X16" s="254">
        <f t="shared" si="3"/>
        <v>1591.055652113447</v>
      </c>
    </row>
    <row r="17" spans="3:34" x14ac:dyDescent="0.3">
      <c r="D17" s="82"/>
      <c r="E17" s="82"/>
      <c r="F17" s="82"/>
      <c r="G17" s="82"/>
      <c r="H17" s="82"/>
      <c r="I17" s="82"/>
      <c r="J17" s="82"/>
      <c r="L17" s="82"/>
      <c r="M17" s="82"/>
      <c r="N17" s="82"/>
      <c r="O17" s="82"/>
      <c r="P17" s="83"/>
      <c r="S17" s="47" t="s">
        <v>487</v>
      </c>
      <c r="T17" s="159">
        <f t="shared" si="3"/>
        <v>1620.9440218937273</v>
      </c>
      <c r="U17" s="160">
        <f t="shared" si="3"/>
        <v>2029.4046528650676</v>
      </c>
      <c r="V17" s="160">
        <f t="shared" si="3"/>
        <v>1808.074901690436</v>
      </c>
      <c r="W17" s="160">
        <f t="shared" si="3"/>
        <v>1167.9282779511188</v>
      </c>
      <c r="X17" s="759">
        <f t="shared" si="3"/>
        <v>1512.2108638744455</v>
      </c>
    </row>
    <row r="18" spans="3:34" x14ac:dyDescent="0.3">
      <c r="D18" s="82"/>
      <c r="E18" s="82"/>
      <c r="F18" s="82"/>
      <c r="G18" s="82"/>
      <c r="H18" s="82"/>
      <c r="I18" s="82"/>
      <c r="J18" s="82"/>
      <c r="L18" s="82"/>
      <c r="M18" s="82"/>
      <c r="N18" s="82"/>
      <c r="O18" s="82"/>
      <c r="P18" s="83"/>
      <c r="S18" s="47" t="s">
        <v>488</v>
      </c>
      <c r="T18" s="159">
        <f t="shared" si="3"/>
        <v>1759.154789294292</v>
      </c>
      <c r="U18" s="160">
        <f t="shared" si="3"/>
        <v>1906.2757542263212</v>
      </c>
      <c r="V18" s="160">
        <f t="shared" si="3"/>
        <v>1493.6885673973363</v>
      </c>
      <c r="W18" s="160">
        <f t="shared" si="3"/>
        <v>1171.0079909109504</v>
      </c>
      <c r="X18" s="759">
        <f t="shared" si="3"/>
        <v>1771.246572419212</v>
      </c>
    </row>
    <row r="19" spans="3:34" x14ac:dyDescent="0.3">
      <c r="D19" s="82"/>
      <c r="E19" s="82"/>
      <c r="F19" s="82"/>
      <c r="G19" s="82"/>
      <c r="H19" s="82"/>
      <c r="I19" s="82"/>
      <c r="J19" s="82"/>
      <c r="L19" s="82"/>
      <c r="M19" s="82"/>
      <c r="N19" s="82"/>
      <c r="O19" s="82"/>
      <c r="P19" s="83"/>
      <c r="S19" s="47" t="s">
        <v>489</v>
      </c>
      <c r="T19" s="757">
        <f t="shared" si="3"/>
        <v>466.1156154389667</v>
      </c>
      <c r="U19" s="758">
        <f t="shared" si="3"/>
        <v>897.08691972937436</v>
      </c>
      <c r="V19" s="758">
        <f t="shared" si="3"/>
        <v>767.89415228739358</v>
      </c>
      <c r="W19" s="758">
        <f t="shared" si="3"/>
        <v>881.73436123939462</v>
      </c>
      <c r="X19" s="760">
        <f t="shared" si="3"/>
        <v>1791.4235237816983</v>
      </c>
    </row>
    <row r="20" spans="3:34" x14ac:dyDescent="0.3">
      <c r="D20" s="82"/>
      <c r="E20" s="82"/>
      <c r="F20" s="82"/>
      <c r="G20" s="82"/>
      <c r="H20" s="82"/>
      <c r="I20" s="82"/>
      <c r="J20" s="82"/>
      <c r="L20" s="82"/>
      <c r="M20" s="82"/>
      <c r="N20" s="82"/>
      <c r="O20" s="82"/>
      <c r="P20" s="83"/>
      <c r="S20" s="25" t="s">
        <v>243</v>
      </c>
      <c r="T20" s="235">
        <f t="shared" si="3"/>
        <v>263.55757648177291</v>
      </c>
      <c r="U20" s="236">
        <f t="shared" si="3"/>
        <v>177.60416632542078</v>
      </c>
      <c r="V20" s="236">
        <f t="shared" si="3"/>
        <v>59.596739148238932</v>
      </c>
      <c r="W20" s="236">
        <f t="shared" si="3"/>
        <v>284.08065007619308</v>
      </c>
      <c r="X20" s="258">
        <f t="shared" si="3"/>
        <v>574.25197611636418</v>
      </c>
    </row>
    <row r="21" spans="3:34" x14ac:dyDescent="0.15">
      <c r="C21" s="63" t="s">
        <v>661</v>
      </c>
      <c r="D21" s="82"/>
      <c r="E21" s="82"/>
      <c r="F21" s="82"/>
      <c r="G21" s="82"/>
      <c r="H21" s="82"/>
      <c r="I21" s="82"/>
      <c r="J21" s="82"/>
      <c r="L21" s="82"/>
      <c r="M21" s="82"/>
      <c r="N21" s="82"/>
      <c r="O21" s="82"/>
      <c r="P21" s="83"/>
      <c r="S21" s="1" t="s">
        <v>360</v>
      </c>
      <c r="T21" s="48">
        <f>SUM(T16:T20)</f>
        <v>5459.6002211405284</v>
      </c>
      <c r="U21" s="48">
        <f>SUM(U16:U20)</f>
        <v>6295.6067289040211</v>
      </c>
      <c r="V21" s="48">
        <f>SUM(V16:V20)</f>
        <v>5103.2570205425991</v>
      </c>
      <c r="W21" s="48">
        <f>SUM(W16:W20)</f>
        <v>4365.596621910584</v>
      </c>
      <c r="X21" s="48">
        <f>SUM(X16:X20)</f>
        <v>7240.1885883051664</v>
      </c>
    </row>
    <row r="22" spans="3:34" ht="14.5" thickBot="1" x14ac:dyDescent="0.35">
      <c r="D22" s="82"/>
      <c r="E22" s="82"/>
      <c r="F22" s="82"/>
      <c r="G22" s="82"/>
      <c r="H22" s="82"/>
      <c r="I22" s="82"/>
      <c r="J22" s="82"/>
      <c r="L22" s="82"/>
      <c r="M22" s="82"/>
      <c r="N22" s="82"/>
      <c r="O22" s="85" t="s">
        <v>484</v>
      </c>
      <c r="P22" s="83"/>
    </row>
    <row r="23" spans="3:34" x14ac:dyDescent="0.3">
      <c r="C23" s="1146" t="s">
        <v>485</v>
      </c>
      <c r="D23" s="1188">
        <v>39814</v>
      </c>
      <c r="E23" s="1190">
        <v>40179</v>
      </c>
      <c r="F23" s="1190">
        <v>40544</v>
      </c>
      <c r="G23" s="1190">
        <v>40909</v>
      </c>
      <c r="H23" s="1192">
        <v>41275</v>
      </c>
      <c r="I23" s="1188">
        <v>41640</v>
      </c>
      <c r="J23" s="1190">
        <v>42370</v>
      </c>
      <c r="K23" s="1203">
        <f>T37</f>
        <v>43101</v>
      </c>
      <c r="L23" s="1196" t="s">
        <v>407</v>
      </c>
      <c r="M23" s="1196">
        <f>V37</f>
        <v>43831</v>
      </c>
      <c r="N23" s="1182">
        <f>W37</f>
        <v>44197</v>
      </c>
      <c r="O23" s="1150">
        <f>X37</f>
        <v>44562</v>
      </c>
      <c r="P23" s="1151"/>
    </row>
    <row r="24" spans="3:34" ht="22.5" customHeight="1" x14ac:dyDescent="0.3">
      <c r="C24" s="1205"/>
      <c r="D24" s="1202"/>
      <c r="E24" s="1200"/>
      <c r="F24" s="1200"/>
      <c r="G24" s="1200"/>
      <c r="H24" s="1201"/>
      <c r="I24" s="1202"/>
      <c r="J24" s="1200"/>
      <c r="K24" s="1204"/>
      <c r="L24" s="1191"/>
      <c r="M24" s="1197"/>
      <c r="N24" s="1183"/>
      <c r="O24" s="58" t="s">
        <v>708</v>
      </c>
      <c r="P24" s="57" t="s">
        <v>482</v>
      </c>
    </row>
    <row r="25" spans="3:34" x14ac:dyDescent="0.3">
      <c r="C25" s="519" t="s">
        <v>486</v>
      </c>
      <c r="D25" s="124">
        <v>1232</v>
      </c>
      <c r="E25" s="125">
        <v>1320</v>
      </c>
      <c r="F25" s="125">
        <v>1501</v>
      </c>
      <c r="G25" s="125">
        <v>1317</v>
      </c>
      <c r="H25" s="145">
        <v>1367</v>
      </c>
      <c r="I25" s="124">
        <v>1413</v>
      </c>
      <c r="J25" s="125">
        <v>1743</v>
      </c>
      <c r="K25" s="133">
        <f t="shared" ref="K25:O30" si="4">T40</f>
        <v>4413.122556989023</v>
      </c>
      <c r="L25" s="132">
        <f t="shared" si="4"/>
        <v>3899.6998704773773</v>
      </c>
      <c r="M25" s="132">
        <f t="shared" si="4"/>
        <v>3922.3595528294245</v>
      </c>
      <c r="N25" s="657">
        <f t="shared" si="4"/>
        <v>4718.383772210891</v>
      </c>
      <c r="O25" s="146">
        <f t="shared" si="4"/>
        <v>7557.8863971516657</v>
      </c>
      <c r="P25" s="161">
        <f t="shared" ref="P25:P30" si="5">O25/O$31</f>
        <v>0.22319281348797312</v>
      </c>
      <c r="S25" s="1" t="s">
        <v>490</v>
      </c>
      <c r="T25" s="1">
        <f t="shared" ref="T25:AF25" si="6">IF(U25="",1,U25+1)</f>
        <v>15</v>
      </c>
      <c r="U25" s="1">
        <f t="shared" si="6"/>
        <v>14</v>
      </c>
      <c r="V25" s="1">
        <f t="shared" si="6"/>
        <v>13</v>
      </c>
      <c r="W25" s="1">
        <f t="shared" si="6"/>
        <v>12</v>
      </c>
      <c r="X25" s="1">
        <f t="shared" si="6"/>
        <v>11</v>
      </c>
      <c r="Y25" s="1">
        <f t="shared" si="6"/>
        <v>10</v>
      </c>
      <c r="Z25" s="1">
        <f t="shared" si="6"/>
        <v>9</v>
      </c>
      <c r="AA25" s="1">
        <f t="shared" si="6"/>
        <v>8</v>
      </c>
      <c r="AB25" s="1">
        <f t="shared" si="6"/>
        <v>7</v>
      </c>
      <c r="AC25" s="1">
        <f t="shared" si="6"/>
        <v>6</v>
      </c>
      <c r="AD25" s="1">
        <f t="shared" si="6"/>
        <v>5</v>
      </c>
      <c r="AE25" s="1">
        <f t="shared" si="6"/>
        <v>4</v>
      </c>
      <c r="AF25" s="1">
        <f t="shared" si="6"/>
        <v>3</v>
      </c>
      <c r="AG25" s="1">
        <f>IF(AH25="",1,AH25+1)</f>
        <v>2</v>
      </c>
      <c r="AH25" s="1">
        <f>IF(AI25="",1,AI25+1)</f>
        <v>1</v>
      </c>
    </row>
    <row r="26" spans="3:34" ht="14.25" customHeight="1" x14ac:dyDescent="0.3">
      <c r="C26" s="520" t="s">
        <v>491</v>
      </c>
      <c r="D26" s="131">
        <v>8528</v>
      </c>
      <c r="E26" s="132">
        <v>8667</v>
      </c>
      <c r="F26" s="132">
        <v>8960</v>
      </c>
      <c r="G26" s="132">
        <v>8844</v>
      </c>
      <c r="H26" s="148">
        <v>9029</v>
      </c>
      <c r="I26" s="131">
        <v>9348</v>
      </c>
      <c r="J26" s="132">
        <v>10840</v>
      </c>
      <c r="K26" s="133">
        <f t="shared" si="4"/>
        <v>12570.856175435334</v>
      </c>
      <c r="L26" s="132">
        <f t="shared" si="4"/>
        <v>14342.091190162524</v>
      </c>
      <c r="M26" s="132">
        <f t="shared" si="4"/>
        <v>10942.245611272823</v>
      </c>
      <c r="N26" s="657">
        <f t="shared" si="4"/>
        <v>12078.105036945979</v>
      </c>
      <c r="O26" s="149">
        <f t="shared" si="4"/>
        <v>14175.514970434786</v>
      </c>
      <c r="P26" s="162">
        <f t="shared" si="5"/>
        <v>0.41861876490821404</v>
      </c>
      <c r="S26" s="1167" t="s">
        <v>485</v>
      </c>
      <c r="T26" s="1186">
        <v>39814</v>
      </c>
      <c r="U26" s="1184">
        <v>40179</v>
      </c>
      <c r="V26" s="1184">
        <v>40544</v>
      </c>
      <c r="W26" s="1184">
        <v>40909</v>
      </c>
      <c r="X26" s="1206">
        <v>41275</v>
      </c>
      <c r="Y26" s="1186">
        <v>41640</v>
      </c>
      <c r="Z26" s="1184">
        <v>42005</v>
      </c>
      <c r="AA26" s="1184">
        <v>42370</v>
      </c>
      <c r="AB26" s="1206">
        <v>42736</v>
      </c>
      <c r="AC26" s="1212" t="s">
        <v>612</v>
      </c>
      <c r="AD26" s="1184">
        <v>43101</v>
      </c>
      <c r="AE26" s="1211" t="s">
        <v>394</v>
      </c>
      <c r="AF26" s="1184">
        <v>43831</v>
      </c>
      <c r="AG26" s="1184">
        <v>44197</v>
      </c>
      <c r="AH26" s="1184">
        <v>44562</v>
      </c>
    </row>
    <row r="27" spans="3:34" ht="14.25" customHeight="1" x14ac:dyDescent="0.3">
      <c r="C27" s="520" t="s">
        <v>487</v>
      </c>
      <c r="D27" s="131">
        <v>1457</v>
      </c>
      <c r="E27" s="132">
        <v>1521</v>
      </c>
      <c r="F27" s="132">
        <v>1537</v>
      </c>
      <c r="G27" s="132">
        <v>1546</v>
      </c>
      <c r="H27" s="148">
        <v>1569</v>
      </c>
      <c r="I27" s="131">
        <v>1609</v>
      </c>
      <c r="J27" s="132">
        <v>1864</v>
      </c>
      <c r="K27" s="133">
        <f t="shared" si="4"/>
        <v>4070.0302357750666</v>
      </c>
      <c r="L27" s="132">
        <f t="shared" si="4"/>
        <v>4604.1813263107051</v>
      </c>
      <c r="M27" s="132">
        <f t="shared" si="4"/>
        <v>4149.2380061622916</v>
      </c>
      <c r="N27" s="657">
        <f t="shared" si="4"/>
        <v>3428.4182421683645</v>
      </c>
      <c r="O27" s="149">
        <f t="shared" si="4"/>
        <v>4694.8916423915225</v>
      </c>
      <c r="P27" s="162">
        <f t="shared" si="5"/>
        <v>0.1386453857101429</v>
      </c>
      <c r="S27" s="1168"/>
      <c r="T27" s="1187"/>
      <c r="U27" s="1185"/>
      <c r="V27" s="1185"/>
      <c r="W27" s="1185"/>
      <c r="X27" s="1207"/>
      <c r="Y27" s="1187"/>
      <c r="Z27" s="1185"/>
      <c r="AA27" s="1185"/>
      <c r="AB27" s="1207"/>
      <c r="AC27" s="1213"/>
      <c r="AD27" s="1185"/>
      <c r="AE27" s="1210"/>
      <c r="AF27" s="1185"/>
      <c r="AG27" s="1185"/>
      <c r="AH27" s="1185"/>
    </row>
    <row r="28" spans="3:34" ht="20.149999999999999" customHeight="1" x14ac:dyDescent="0.3">
      <c r="C28" s="520" t="s">
        <v>488</v>
      </c>
      <c r="D28" s="131">
        <v>2187</v>
      </c>
      <c r="E28" s="132">
        <v>2053</v>
      </c>
      <c r="F28" s="132">
        <v>2146</v>
      </c>
      <c r="G28" s="132">
        <v>2122</v>
      </c>
      <c r="H28" s="148">
        <v>2158</v>
      </c>
      <c r="I28" s="131">
        <v>2219</v>
      </c>
      <c r="J28" s="132">
        <v>2773</v>
      </c>
      <c r="K28" s="133">
        <f t="shared" si="4"/>
        <v>5022.8280728460868</v>
      </c>
      <c r="L28" s="132">
        <f t="shared" si="4"/>
        <v>7080.2922365103368</v>
      </c>
      <c r="M28" s="132">
        <f t="shared" si="4"/>
        <v>5719.8866720773676</v>
      </c>
      <c r="N28" s="657">
        <f t="shared" si="4"/>
        <v>5387.8380487213526</v>
      </c>
      <c r="O28" s="149">
        <f t="shared" si="4"/>
        <v>6153.4437458022521</v>
      </c>
      <c r="P28" s="162">
        <f t="shared" si="5"/>
        <v>0.18171805582883205</v>
      </c>
      <c r="S28" s="5" t="s">
        <v>486</v>
      </c>
      <c r="T28" s="864">
        <v>1232</v>
      </c>
      <c r="U28" s="865">
        <v>1320</v>
      </c>
      <c r="V28" s="865">
        <v>1501</v>
      </c>
      <c r="W28" s="865">
        <v>1317</v>
      </c>
      <c r="X28" s="866">
        <v>1367</v>
      </c>
      <c r="Y28" s="864">
        <v>1413</v>
      </c>
      <c r="Z28" s="865">
        <v>1710</v>
      </c>
      <c r="AA28" s="865">
        <v>1743</v>
      </c>
      <c r="AB28" s="866">
        <v>1776</v>
      </c>
      <c r="AC28" s="866">
        <v>5143.8041087681886</v>
      </c>
      <c r="AD28" s="865">
        <v>4413.122556989023</v>
      </c>
      <c r="AE28" s="871">
        <v>3899.6998704773773</v>
      </c>
      <c r="AF28" s="865">
        <v>3922.3595528294245</v>
      </c>
      <c r="AG28" s="865">
        <v>4718.383772210891</v>
      </c>
      <c r="AH28" s="865">
        <v>7557.8863971516657</v>
      </c>
    </row>
    <row r="29" spans="3:34" ht="20.149999999999999" customHeight="1" x14ac:dyDescent="0.3">
      <c r="C29" s="520" t="s">
        <v>489</v>
      </c>
      <c r="D29" s="250" t="s">
        <v>83</v>
      </c>
      <c r="E29" s="251" t="s">
        <v>83</v>
      </c>
      <c r="F29" s="251" t="s">
        <v>83</v>
      </c>
      <c r="G29" s="251" t="s">
        <v>83</v>
      </c>
      <c r="H29" s="252" t="s">
        <v>83</v>
      </c>
      <c r="I29" s="250" t="s">
        <v>83</v>
      </c>
      <c r="J29" s="251" t="s">
        <v>83</v>
      </c>
      <c r="K29" s="133">
        <f t="shared" si="4"/>
        <v>1046.408704762629</v>
      </c>
      <c r="L29" s="132">
        <f t="shared" si="4"/>
        <v>1003.7869922110078</v>
      </c>
      <c r="M29" s="132">
        <f t="shared" si="4"/>
        <v>1320.7163539166304</v>
      </c>
      <c r="N29" s="657">
        <f t="shared" si="4"/>
        <v>834.10467404872486</v>
      </c>
      <c r="O29" s="149">
        <f t="shared" si="4"/>
        <v>900.41842550897036</v>
      </c>
      <c r="P29" s="162">
        <f t="shared" si="5"/>
        <v>2.6590360207252688E-2</v>
      </c>
      <c r="S29" s="47" t="s">
        <v>491</v>
      </c>
      <c r="T29" s="872">
        <v>8528</v>
      </c>
      <c r="U29" s="873">
        <v>8667</v>
      </c>
      <c r="V29" s="873">
        <v>8960</v>
      </c>
      <c r="W29" s="873">
        <v>8844</v>
      </c>
      <c r="X29" s="874">
        <v>9029</v>
      </c>
      <c r="Y29" s="872">
        <v>9348</v>
      </c>
      <c r="Z29" s="873">
        <v>11092</v>
      </c>
      <c r="AA29" s="873">
        <v>10840</v>
      </c>
      <c r="AB29" s="874">
        <v>11249</v>
      </c>
      <c r="AC29" s="874">
        <v>10640.691149683847</v>
      </c>
      <c r="AD29" s="873">
        <v>12570.856175435334</v>
      </c>
      <c r="AE29" s="876">
        <v>14342.091190162524</v>
      </c>
      <c r="AF29" s="873">
        <v>10942.245611272823</v>
      </c>
      <c r="AG29" s="873">
        <v>12078.105036945979</v>
      </c>
      <c r="AH29" s="873">
        <v>14175.514970434786</v>
      </c>
    </row>
    <row r="30" spans="3:34" ht="20.149999999999999" customHeight="1" x14ac:dyDescent="0.3">
      <c r="C30" s="521" t="s">
        <v>243</v>
      </c>
      <c r="D30" s="127">
        <v>1019</v>
      </c>
      <c r="E30" s="128">
        <v>1059</v>
      </c>
      <c r="F30" s="128">
        <v>1212</v>
      </c>
      <c r="G30" s="128">
        <v>1192</v>
      </c>
      <c r="H30" s="151">
        <v>1026</v>
      </c>
      <c r="I30" s="127">
        <v>1055</v>
      </c>
      <c r="J30" s="128">
        <v>1339</v>
      </c>
      <c r="K30" s="130">
        <f t="shared" si="4"/>
        <v>431.14300760349727</v>
      </c>
      <c r="L30" s="128">
        <f t="shared" si="4"/>
        <v>547.05219924415201</v>
      </c>
      <c r="M30" s="128">
        <f t="shared" si="4"/>
        <v>55.427077834233835</v>
      </c>
      <c r="N30" s="658">
        <f t="shared" si="4"/>
        <v>465.50270981036255</v>
      </c>
      <c r="O30" s="152">
        <f t="shared" si="4"/>
        <v>380.43330908317881</v>
      </c>
      <c r="P30" s="163">
        <f t="shared" si="5"/>
        <v>1.1234619857585358E-2</v>
      </c>
      <c r="S30" s="47" t="s">
        <v>487</v>
      </c>
      <c r="T30" s="872">
        <v>1457</v>
      </c>
      <c r="U30" s="873">
        <v>1521</v>
      </c>
      <c r="V30" s="873">
        <v>1537</v>
      </c>
      <c r="W30" s="873">
        <v>1546</v>
      </c>
      <c r="X30" s="874">
        <v>1569</v>
      </c>
      <c r="Y30" s="872">
        <v>1609</v>
      </c>
      <c r="Z30" s="873">
        <v>1921</v>
      </c>
      <c r="AA30" s="873">
        <v>1864</v>
      </c>
      <c r="AB30" s="874">
        <v>2072</v>
      </c>
      <c r="AC30" s="874">
        <v>3500.5383275270942</v>
      </c>
      <c r="AD30" s="873">
        <v>4070.0302357750666</v>
      </c>
      <c r="AE30" s="876">
        <v>4604.1813263107051</v>
      </c>
      <c r="AF30" s="873">
        <v>4149.2380061622916</v>
      </c>
      <c r="AG30" s="873">
        <v>3428.4182421683645</v>
      </c>
      <c r="AH30" s="873">
        <v>4694.8916423915225</v>
      </c>
    </row>
    <row r="31" spans="3:34" ht="20.149999999999999" customHeight="1" thickBot="1" x14ac:dyDescent="0.35">
      <c r="C31" s="84" t="s">
        <v>81</v>
      </c>
      <c r="D31" s="134">
        <v>14423</v>
      </c>
      <c r="E31" s="135">
        <v>14620</v>
      </c>
      <c r="F31" s="135">
        <v>15356</v>
      </c>
      <c r="G31" s="135">
        <v>15021</v>
      </c>
      <c r="H31" s="166">
        <v>15149</v>
      </c>
      <c r="I31" s="134">
        <v>15644</v>
      </c>
      <c r="J31" s="135">
        <v>18559</v>
      </c>
      <c r="K31" s="763">
        <f>SUM(T40:T45)</f>
        <v>27554.388753411637</v>
      </c>
      <c r="L31" s="764">
        <f>SUM(U40:U45)</f>
        <v>31477.103814916103</v>
      </c>
      <c r="M31" s="764">
        <f>SUM(V40:V45)</f>
        <v>26109.873274092766</v>
      </c>
      <c r="N31" s="765">
        <f>SUM(W40:W45)</f>
        <v>26912.352483905677</v>
      </c>
      <c r="O31" s="164">
        <f>SUM(X40:X45)</f>
        <v>33862.588490372371</v>
      </c>
      <c r="P31" s="165">
        <v>1</v>
      </c>
      <c r="S31" s="47" t="s">
        <v>488</v>
      </c>
      <c r="T31" s="872">
        <v>2187</v>
      </c>
      <c r="U31" s="873">
        <v>2053</v>
      </c>
      <c r="V31" s="873">
        <v>2146</v>
      </c>
      <c r="W31" s="873">
        <v>2122</v>
      </c>
      <c r="X31" s="874">
        <v>2158</v>
      </c>
      <c r="Y31" s="872">
        <v>2219</v>
      </c>
      <c r="Z31" s="873">
        <v>2602</v>
      </c>
      <c r="AA31" s="873">
        <v>2773</v>
      </c>
      <c r="AB31" s="874">
        <v>2867</v>
      </c>
      <c r="AC31" s="874">
        <v>4869.1317025928156</v>
      </c>
      <c r="AD31" s="873">
        <v>5022.8280728460868</v>
      </c>
      <c r="AE31" s="876">
        <v>7080.2922365103368</v>
      </c>
      <c r="AF31" s="873">
        <v>5719.8866720773676</v>
      </c>
      <c r="AG31" s="873">
        <v>5387.8380487213526</v>
      </c>
      <c r="AH31" s="873">
        <v>6153.4437458022521</v>
      </c>
    </row>
    <row r="32" spans="3:34" ht="20.149999999999999" customHeight="1" x14ac:dyDescent="0.3">
      <c r="D32" s="82"/>
      <c r="E32" s="82"/>
      <c r="F32" s="82"/>
      <c r="G32" s="82"/>
      <c r="H32" s="82"/>
      <c r="I32" s="82"/>
      <c r="J32" s="82"/>
      <c r="L32" s="82"/>
      <c r="M32" s="82"/>
      <c r="N32" s="82"/>
      <c r="O32" s="82"/>
      <c r="P32" s="83"/>
      <c r="S32" s="47" t="s">
        <v>489</v>
      </c>
      <c r="T32" s="872" t="s">
        <v>83</v>
      </c>
      <c r="U32" s="873" t="s">
        <v>83</v>
      </c>
      <c r="V32" s="873" t="s">
        <v>83</v>
      </c>
      <c r="W32" s="873" t="s">
        <v>83</v>
      </c>
      <c r="X32" s="874" t="s">
        <v>83</v>
      </c>
      <c r="Y32" s="872" t="s">
        <v>83</v>
      </c>
      <c r="Z32" s="873" t="s">
        <v>83</v>
      </c>
      <c r="AA32" s="873" t="s">
        <v>83</v>
      </c>
      <c r="AB32" s="874" t="s">
        <v>83</v>
      </c>
      <c r="AC32" s="874">
        <v>525.54132436359077</v>
      </c>
      <c r="AD32" s="873">
        <v>1046.408704762629</v>
      </c>
      <c r="AE32" s="876">
        <v>1003.7869922110078</v>
      </c>
      <c r="AF32" s="873">
        <v>1320.7163539166304</v>
      </c>
      <c r="AG32" s="873">
        <v>834.10467404872486</v>
      </c>
      <c r="AH32" s="873">
        <v>900.41842550897036</v>
      </c>
    </row>
    <row r="33" spans="3:34" ht="20.149999999999999" customHeight="1" x14ac:dyDescent="0.3">
      <c r="D33" s="82"/>
      <c r="E33" s="82"/>
      <c r="F33" s="82"/>
      <c r="G33" s="82"/>
      <c r="H33" s="82"/>
      <c r="I33" s="82"/>
      <c r="J33" s="82"/>
      <c r="L33" s="82"/>
      <c r="M33" s="82"/>
      <c r="N33" s="82"/>
      <c r="O33" s="82"/>
      <c r="P33" s="83"/>
      <c r="S33" s="25" t="s">
        <v>243</v>
      </c>
      <c r="T33" s="867">
        <v>1019</v>
      </c>
      <c r="U33" s="868">
        <v>1059</v>
      </c>
      <c r="V33" s="868">
        <v>1212</v>
      </c>
      <c r="W33" s="868">
        <v>1192</v>
      </c>
      <c r="X33" s="869">
        <v>1026</v>
      </c>
      <c r="Y33" s="867">
        <v>1055</v>
      </c>
      <c r="Z33" s="868">
        <v>1362</v>
      </c>
      <c r="AA33" s="868">
        <v>1339</v>
      </c>
      <c r="AB33" s="869">
        <v>1418</v>
      </c>
      <c r="AC33" s="869">
        <v>264.82053237216093</v>
      </c>
      <c r="AD33" s="868">
        <v>431.14300760349727</v>
      </c>
      <c r="AE33" s="881">
        <v>547.05219924415201</v>
      </c>
      <c r="AF33" s="868">
        <v>55.427077834233835</v>
      </c>
      <c r="AG33" s="868">
        <v>465.50270981036255</v>
      </c>
      <c r="AH33" s="868">
        <v>380.43330908317881</v>
      </c>
    </row>
    <row r="34" spans="3:34" ht="20.149999999999999" customHeight="1" x14ac:dyDescent="0.3">
      <c r="D34" s="82"/>
      <c r="E34" s="82"/>
      <c r="F34" s="82"/>
      <c r="G34" s="82"/>
      <c r="H34" s="82"/>
      <c r="I34" s="82"/>
      <c r="J34" s="82"/>
      <c r="L34" s="82"/>
      <c r="M34" s="82"/>
      <c r="N34" s="82"/>
      <c r="O34" s="82"/>
      <c r="P34" s="83"/>
      <c r="Z34" s="48"/>
      <c r="AA34" s="48">
        <f t="shared" ref="AA34:AH34" si="7">SUM(AA28:AA33)</f>
        <v>18559</v>
      </c>
      <c r="AB34" s="48">
        <f t="shared" si="7"/>
        <v>19382</v>
      </c>
      <c r="AC34" s="48">
        <f>SUM(AC28:AC33)</f>
        <v>24944.527145307697</v>
      </c>
      <c r="AD34" s="48">
        <f t="shared" si="7"/>
        <v>27554.388753411637</v>
      </c>
      <c r="AE34" s="48">
        <f t="shared" si="7"/>
        <v>31477.103814916103</v>
      </c>
      <c r="AF34" s="48">
        <f t="shared" si="7"/>
        <v>26109.873274092766</v>
      </c>
      <c r="AG34" s="48">
        <f t="shared" si="7"/>
        <v>26912.352483905677</v>
      </c>
      <c r="AH34" s="48">
        <f t="shared" si="7"/>
        <v>33862.588490372371</v>
      </c>
    </row>
    <row r="35" spans="3:34" x14ac:dyDescent="0.3">
      <c r="C35" s="418" t="s">
        <v>739</v>
      </c>
      <c r="D35" s="82"/>
      <c r="E35" s="82"/>
      <c r="F35" s="82"/>
      <c r="G35" s="82"/>
      <c r="H35" s="82"/>
      <c r="I35" s="82"/>
      <c r="J35" s="82"/>
      <c r="L35" s="82"/>
      <c r="M35" s="82"/>
      <c r="N35" s="82"/>
      <c r="O35" s="82"/>
      <c r="P35" s="83"/>
      <c r="S35" s="1" t="s">
        <v>617</v>
      </c>
    </row>
    <row r="36" spans="3:34" x14ac:dyDescent="0.3">
      <c r="C36" s="418" t="s">
        <v>746</v>
      </c>
      <c r="D36" s="61"/>
      <c r="E36" s="61"/>
      <c r="F36" s="61"/>
      <c r="G36" s="61"/>
      <c r="H36" s="61"/>
      <c r="I36" s="64"/>
      <c r="J36" s="87"/>
      <c r="L36" s="87"/>
      <c r="M36" s="87"/>
      <c r="N36" s="87"/>
      <c r="O36" s="61"/>
      <c r="P36" s="62"/>
      <c r="T36" s="1">
        <v>5</v>
      </c>
      <c r="U36" s="1">
        <v>4</v>
      </c>
      <c r="V36" s="1">
        <v>3</v>
      </c>
      <c r="W36" s="1">
        <v>2</v>
      </c>
      <c r="X36" s="1">
        <v>1</v>
      </c>
    </row>
    <row r="37" spans="3:34" x14ac:dyDescent="0.3">
      <c r="C37" s="418" t="s">
        <v>774</v>
      </c>
      <c r="D37" s="61"/>
      <c r="E37" s="61"/>
      <c r="F37" s="61"/>
      <c r="G37" s="61"/>
      <c r="H37" s="61"/>
      <c r="I37" s="64"/>
      <c r="J37" s="87"/>
      <c r="L37" s="87"/>
      <c r="M37" s="87"/>
      <c r="N37" s="87"/>
      <c r="O37" s="61"/>
      <c r="P37" s="62"/>
      <c r="S37" s="1167" t="s">
        <v>485</v>
      </c>
      <c r="T37" s="1186">
        <f>INDEX($T$26:$AK26,MATCH(T36,$T$25:$AK$25,0))</f>
        <v>43101</v>
      </c>
      <c r="U37" s="1184" t="str">
        <f>INDEX($T$26:$AK26,MATCH(U36,$T$25:$AK$25,0))</f>
        <v>平成31年（令和元年）</v>
      </c>
      <c r="V37" s="1184">
        <f>INDEX($T$26:$AK26,MATCH(V36,$T$25:$AK$25,0))</f>
        <v>43831</v>
      </c>
      <c r="W37" s="1184">
        <f>INDEX($T$26:$AK26,MATCH(W36,$T$25:$AK$25,0))</f>
        <v>44197</v>
      </c>
      <c r="X37" s="1198">
        <f>INDEX($T$26:$AK26,MATCH(X36,$T$25:$AK$25,0))</f>
        <v>44562</v>
      </c>
    </row>
    <row r="38" spans="3:34" x14ac:dyDescent="0.3">
      <c r="C38" s="418" t="s">
        <v>775</v>
      </c>
      <c r="D38" s="61"/>
      <c r="E38" s="61"/>
      <c r="F38" s="61"/>
      <c r="G38" s="61"/>
      <c r="H38" s="61"/>
      <c r="I38" s="64"/>
      <c r="J38" s="87"/>
      <c r="L38" s="87"/>
      <c r="M38" s="87"/>
      <c r="N38" s="87"/>
      <c r="O38" s="61"/>
      <c r="P38" s="62"/>
      <c r="S38" s="1168"/>
      <c r="T38" s="1187"/>
      <c r="U38" s="1185"/>
      <c r="V38" s="1185"/>
      <c r="W38" s="1185"/>
      <c r="X38" s="1199"/>
    </row>
    <row r="39" spans="3:34" x14ac:dyDescent="0.3">
      <c r="C39" s="418" t="s">
        <v>776</v>
      </c>
      <c r="D39" s="61"/>
      <c r="E39" s="61"/>
      <c r="F39" s="61"/>
      <c r="G39" s="61"/>
      <c r="H39" s="61"/>
      <c r="I39" s="64"/>
      <c r="J39" s="87"/>
      <c r="L39" s="87"/>
      <c r="M39" s="87"/>
      <c r="N39" s="87"/>
      <c r="O39" s="61"/>
      <c r="P39" s="62"/>
      <c r="S39" s="5"/>
      <c r="T39" s="959">
        <f>T15</f>
        <v>43101</v>
      </c>
      <c r="U39" s="960" t="str">
        <f>U15</f>
        <v>H31・R1</v>
      </c>
      <c r="V39" s="960">
        <f>V15</f>
        <v>43831</v>
      </c>
      <c r="W39" s="960">
        <f>W15</f>
        <v>44197</v>
      </c>
      <c r="X39" s="961">
        <f>X15</f>
        <v>44562</v>
      </c>
    </row>
    <row r="40" spans="3:34" x14ac:dyDescent="0.3">
      <c r="C40" s="418" t="s">
        <v>813</v>
      </c>
      <c r="D40" s="61"/>
      <c r="E40" s="61"/>
      <c r="F40" s="61"/>
      <c r="G40" s="61"/>
      <c r="H40" s="61"/>
      <c r="I40" s="61"/>
      <c r="J40" s="87"/>
      <c r="L40" s="87"/>
      <c r="M40" s="87"/>
      <c r="N40" s="87"/>
      <c r="O40" s="61"/>
      <c r="P40" s="62"/>
      <c r="S40" s="5" t="s">
        <v>486</v>
      </c>
      <c r="T40" s="141">
        <f t="shared" ref="T40:X45" si="8">INDEX($T28:$AK28,MATCH(T$36,$T$25:$AK$25,0))</f>
        <v>4413.122556989023</v>
      </c>
      <c r="U40" s="142">
        <f t="shared" si="8"/>
        <v>3899.6998704773773</v>
      </c>
      <c r="V40" s="142">
        <f t="shared" si="8"/>
        <v>3922.3595528294245</v>
      </c>
      <c r="W40" s="142">
        <f t="shared" si="8"/>
        <v>4718.383772210891</v>
      </c>
      <c r="X40" s="254">
        <f t="shared" si="8"/>
        <v>7557.8863971516657</v>
      </c>
    </row>
    <row r="41" spans="3:34" x14ac:dyDescent="0.3">
      <c r="C41" s="418" t="s">
        <v>817</v>
      </c>
      <c r="D41" s="61"/>
      <c r="E41" s="61"/>
      <c r="F41" s="61"/>
      <c r="G41" s="61"/>
      <c r="H41" s="61"/>
      <c r="I41" s="61"/>
      <c r="J41" s="87"/>
      <c r="L41" s="87"/>
      <c r="M41" s="87"/>
      <c r="N41" s="87"/>
      <c r="O41" s="61"/>
      <c r="P41" s="62"/>
      <c r="S41" s="47" t="s">
        <v>491</v>
      </c>
      <c r="T41" s="159">
        <f t="shared" si="8"/>
        <v>12570.856175435334</v>
      </c>
      <c r="U41" s="160">
        <f t="shared" si="8"/>
        <v>14342.091190162524</v>
      </c>
      <c r="V41" s="160">
        <f t="shared" si="8"/>
        <v>10942.245611272823</v>
      </c>
      <c r="W41" s="160">
        <f t="shared" si="8"/>
        <v>12078.105036945979</v>
      </c>
      <c r="X41" s="759">
        <f t="shared" si="8"/>
        <v>14175.514970434786</v>
      </c>
    </row>
    <row r="42" spans="3:34" x14ac:dyDescent="0.3">
      <c r="C42" s="3" t="s">
        <v>818</v>
      </c>
      <c r="D42" s="61"/>
      <c r="E42" s="61"/>
      <c r="F42" s="61"/>
      <c r="G42" s="61"/>
      <c r="H42" s="61"/>
      <c r="I42" s="61"/>
      <c r="J42" s="87"/>
      <c r="L42" s="87"/>
      <c r="M42" s="87"/>
      <c r="N42" s="87"/>
      <c r="O42" s="61"/>
      <c r="P42" s="62"/>
      <c r="S42" s="47" t="s">
        <v>487</v>
      </c>
      <c r="T42" s="159">
        <f t="shared" si="8"/>
        <v>4070.0302357750666</v>
      </c>
      <c r="U42" s="160">
        <f t="shared" si="8"/>
        <v>4604.1813263107051</v>
      </c>
      <c r="V42" s="160">
        <f t="shared" si="8"/>
        <v>4149.2380061622916</v>
      </c>
      <c r="W42" s="160">
        <f t="shared" si="8"/>
        <v>3428.4182421683645</v>
      </c>
      <c r="X42" s="759">
        <f t="shared" si="8"/>
        <v>4694.8916423915225</v>
      </c>
    </row>
    <row r="43" spans="3:34" x14ac:dyDescent="0.3">
      <c r="C43" s="3" t="s">
        <v>819</v>
      </c>
      <c r="D43" s="61"/>
      <c r="E43" s="61"/>
      <c r="F43" s="61"/>
      <c r="G43" s="61"/>
      <c r="H43" s="61"/>
      <c r="I43" s="61"/>
      <c r="J43" s="87"/>
      <c r="L43" s="87"/>
      <c r="M43" s="87"/>
      <c r="N43" s="87"/>
      <c r="O43" s="61"/>
      <c r="P43" s="62"/>
      <c r="S43" s="47" t="s">
        <v>488</v>
      </c>
      <c r="T43" s="159">
        <f t="shared" si="8"/>
        <v>5022.8280728460868</v>
      </c>
      <c r="U43" s="160">
        <f t="shared" si="8"/>
        <v>7080.2922365103368</v>
      </c>
      <c r="V43" s="160">
        <f t="shared" si="8"/>
        <v>5719.8866720773676</v>
      </c>
      <c r="W43" s="160">
        <f t="shared" si="8"/>
        <v>5387.8380487213526</v>
      </c>
      <c r="X43" s="759">
        <f t="shared" si="8"/>
        <v>6153.4437458022521</v>
      </c>
    </row>
    <row r="44" spans="3:34" x14ac:dyDescent="0.15">
      <c r="I44" s="63"/>
      <c r="S44" s="47" t="s">
        <v>489</v>
      </c>
      <c r="T44" s="159">
        <f t="shared" si="8"/>
        <v>1046.408704762629</v>
      </c>
      <c r="U44" s="160">
        <f t="shared" si="8"/>
        <v>1003.7869922110078</v>
      </c>
      <c r="V44" s="160">
        <f t="shared" si="8"/>
        <v>1320.7163539166304</v>
      </c>
      <c r="W44" s="160">
        <f t="shared" si="8"/>
        <v>834.10467404872486</v>
      </c>
      <c r="X44" s="759">
        <f t="shared" si="8"/>
        <v>900.41842550897036</v>
      </c>
    </row>
    <row r="45" spans="3:34" x14ac:dyDescent="0.15">
      <c r="C45" s="19"/>
      <c r="I45" s="63"/>
      <c r="S45" s="25" t="s">
        <v>243</v>
      </c>
      <c r="T45" s="235">
        <f t="shared" si="8"/>
        <v>431.14300760349727</v>
      </c>
      <c r="U45" s="236">
        <f t="shared" si="8"/>
        <v>547.05219924415201</v>
      </c>
      <c r="V45" s="236">
        <f t="shared" si="8"/>
        <v>55.427077834233835</v>
      </c>
      <c r="W45" s="236">
        <f t="shared" si="8"/>
        <v>465.50270981036255</v>
      </c>
      <c r="X45" s="258">
        <f t="shared" si="8"/>
        <v>380.43330908317881</v>
      </c>
    </row>
    <row r="46" spans="3:34" x14ac:dyDescent="0.3">
      <c r="S46" s="1" t="s">
        <v>360</v>
      </c>
      <c r="T46" s="48">
        <f>SUM(T40:T45)</f>
        <v>27554.388753411637</v>
      </c>
      <c r="U46" s="48">
        <f>SUM(U40:U45)</f>
        <v>31477.103814916103</v>
      </c>
      <c r="V46" s="48">
        <f>SUM(V40:V45)</f>
        <v>26109.873274092766</v>
      </c>
      <c r="W46" s="48">
        <f>SUM(W40:W45)</f>
        <v>26912.352483905677</v>
      </c>
      <c r="X46" s="48">
        <f>SUM(X40:X45)</f>
        <v>33862.588490372371</v>
      </c>
    </row>
  </sheetData>
  <mergeCells count="70">
    <mergeCell ref="AH3:AH4"/>
    <mergeCell ref="AH26:AH27"/>
    <mergeCell ref="X37:X38"/>
    <mergeCell ref="S37:S38"/>
    <mergeCell ref="T37:T38"/>
    <mergeCell ref="U37:U38"/>
    <mergeCell ref="V37:V38"/>
    <mergeCell ref="W37:W38"/>
    <mergeCell ref="AC3:AC4"/>
    <mergeCell ref="AC26:AC27"/>
    <mergeCell ref="S13:S14"/>
    <mergeCell ref="T13:T14"/>
    <mergeCell ref="U13:U14"/>
    <mergeCell ref="V13:V14"/>
    <mergeCell ref="W13:W14"/>
    <mergeCell ref="X13:X14"/>
    <mergeCell ref="S26:S27"/>
    <mergeCell ref="T26:T27"/>
    <mergeCell ref="U26:U27"/>
    <mergeCell ref="V26:V27"/>
    <mergeCell ref="W26:W27"/>
    <mergeCell ref="X26:X27"/>
    <mergeCell ref="Y26:Y27"/>
    <mergeCell ref="Z26:Z27"/>
    <mergeCell ref="AG3:AG4"/>
    <mergeCell ref="AG26:AG27"/>
    <mergeCell ref="AF26:AF27"/>
    <mergeCell ref="AF3:AF4"/>
    <mergeCell ref="AD3:AD4"/>
    <mergeCell ref="AE3:AE4"/>
    <mergeCell ref="AE26:AE27"/>
    <mergeCell ref="AD26:AD27"/>
    <mergeCell ref="AA26:AA27"/>
    <mergeCell ref="AB26:AB27"/>
    <mergeCell ref="Y3:Y4"/>
    <mergeCell ref="Z3:Z4"/>
    <mergeCell ref="AA3:AA4"/>
    <mergeCell ref="AB3:AB4"/>
    <mergeCell ref="J3:J4"/>
    <mergeCell ref="L3:L4"/>
    <mergeCell ref="O3:P3"/>
    <mergeCell ref="S3:S4"/>
    <mergeCell ref="N3:N4"/>
    <mergeCell ref="M3:M4"/>
    <mergeCell ref="K3:K4"/>
    <mergeCell ref="T3:T4"/>
    <mergeCell ref="U3:U4"/>
    <mergeCell ref="V3:V4"/>
    <mergeCell ref="W3:W4"/>
    <mergeCell ref="X3:X4"/>
    <mergeCell ref="C23:C24"/>
    <mergeCell ref="D23:D24"/>
    <mergeCell ref="E23:E24"/>
    <mergeCell ref="F23:F24"/>
    <mergeCell ref="I3:I4"/>
    <mergeCell ref="C3:C4"/>
    <mergeCell ref="D3:D4"/>
    <mergeCell ref="E3:E4"/>
    <mergeCell ref="F3:F4"/>
    <mergeCell ref="G3:G4"/>
    <mergeCell ref="H3:H4"/>
    <mergeCell ref="L23:L24"/>
    <mergeCell ref="O23:P23"/>
    <mergeCell ref="G23:G24"/>
    <mergeCell ref="H23:H24"/>
    <mergeCell ref="I23:I24"/>
    <mergeCell ref="J23:J24"/>
    <mergeCell ref="N23:N24"/>
    <mergeCell ref="M23:M24"/>
    <mergeCell ref="K23:K24"/>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36">
    <tabColor theme="8"/>
  </sheetPr>
  <dimension ref="A1:U54"/>
  <sheetViews>
    <sheetView showGridLines="0" view="pageBreakPreview" zoomScale="70" zoomScaleNormal="100" zoomScaleSheetLayoutView="70" workbookViewId="0"/>
  </sheetViews>
  <sheetFormatPr defaultColWidth="9" defaultRowHeight="14" x14ac:dyDescent="0.3"/>
  <cols>
    <col min="1" max="1" width="3.08203125" style="2" customWidth="1"/>
    <col min="2" max="9" width="9" style="1"/>
    <col min="10" max="10" width="3.08203125" style="1" customWidth="1"/>
    <col min="11" max="11" width="9" style="1"/>
    <col min="12" max="12" width="12.33203125" style="1" customWidth="1"/>
    <col min="13" max="16384" width="9" style="1"/>
  </cols>
  <sheetData>
    <row r="1" spans="2:21" x14ac:dyDescent="0.3">
      <c r="B1" s="1" t="s">
        <v>662</v>
      </c>
    </row>
    <row r="3" spans="2:21" x14ac:dyDescent="0.3">
      <c r="B3" s="6"/>
      <c r="C3" s="7"/>
      <c r="D3" s="7"/>
      <c r="E3" s="7"/>
      <c r="F3" s="7"/>
      <c r="G3" s="7"/>
      <c r="H3" s="7"/>
      <c r="I3" s="8"/>
    </row>
    <row r="4" spans="2:21" x14ac:dyDescent="0.3">
      <c r="B4" s="9"/>
      <c r="I4" s="10"/>
    </row>
    <row r="5" spans="2:21" x14ac:dyDescent="0.3">
      <c r="B5" s="9"/>
      <c r="I5" s="10"/>
    </row>
    <row r="6" spans="2:21" x14ac:dyDescent="0.3">
      <c r="B6" s="9"/>
      <c r="I6" s="10"/>
      <c r="L6" s="38"/>
      <c r="M6" s="575"/>
      <c r="N6" s="575"/>
      <c r="O6" s="575"/>
      <c r="P6" s="575"/>
      <c r="Q6" s="575"/>
      <c r="R6" s="575"/>
      <c r="S6" s="575"/>
      <c r="T6" s="575"/>
      <c r="U6" s="575"/>
    </row>
    <row r="7" spans="2:21" x14ac:dyDescent="0.3">
      <c r="B7" s="9"/>
      <c r="I7" s="10"/>
      <c r="L7" s="38"/>
      <c r="M7" s="962"/>
      <c r="N7" s="962"/>
      <c r="O7" s="962"/>
      <c r="P7" s="962"/>
      <c r="Q7" s="86"/>
    </row>
    <row r="8" spans="2:21" x14ac:dyDescent="0.3">
      <c r="B8" s="9"/>
      <c r="I8" s="10"/>
      <c r="L8" s="38"/>
      <c r="M8" s="962"/>
      <c r="N8" s="962"/>
      <c r="O8" s="962"/>
      <c r="P8" s="962"/>
      <c r="Q8" s="86"/>
    </row>
    <row r="9" spans="2:21" x14ac:dyDescent="0.3">
      <c r="B9" s="9"/>
      <c r="I9" s="10"/>
      <c r="L9" s="38"/>
      <c r="M9" s="962"/>
      <c r="N9" s="962"/>
      <c r="O9" s="962"/>
      <c r="P9" s="962"/>
      <c r="Q9" s="86"/>
    </row>
    <row r="10" spans="2:21" x14ac:dyDescent="0.3">
      <c r="B10" s="9"/>
      <c r="I10" s="10"/>
      <c r="L10" s="38"/>
      <c r="M10" s="962"/>
      <c r="N10" s="962"/>
      <c r="O10" s="962"/>
      <c r="P10" s="962"/>
      <c r="Q10" s="86"/>
    </row>
    <row r="11" spans="2:21" x14ac:dyDescent="0.3">
      <c r="B11" s="9"/>
      <c r="I11" s="10"/>
      <c r="L11" s="38"/>
      <c r="M11" s="962"/>
      <c r="N11" s="962"/>
      <c r="O11" s="962"/>
      <c r="P11" s="962"/>
      <c r="Q11" s="86"/>
    </row>
    <row r="12" spans="2:21" x14ac:dyDescent="0.3">
      <c r="B12" s="9"/>
      <c r="I12" s="10"/>
      <c r="L12" s="38"/>
      <c r="M12" s="86"/>
      <c r="N12" s="86"/>
      <c r="O12" s="86"/>
      <c r="P12" s="86"/>
      <c r="Q12" s="963"/>
      <c r="R12" s="86"/>
      <c r="S12" s="86"/>
      <c r="T12" s="86"/>
      <c r="U12" s="86"/>
    </row>
    <row r="13" spans="2:21" x14ac:dyDescent="0.3">
      <c r="B13" s="9"/>
      <c r="I13" s="10"/>
      <c r="L13" s="38"/>
      <c r="M13" s="86"/>
      <c r="N13" s="86"/>
      <c r="O13" s="86"/>
      <c r="P13" s="86"/>
      <c r="Q13" s="963"/>
      <c r="R13" s="86"/>
      <c r="S13" s="86"/>
      <c r="T13" s="86"/>
      <c r="U13" s="86"/>
    </row>
    <row r="14" spans="2:21" x14ac:dyDescent="0.3">
      <c r="B14" s="9"/>
      <c r="I14" s="10"/>
      <c r="L14" s="38"/>
      <c r="M14" s="86"/>
      <c r="N14" s="86"/>
      <c r="O14" s="86"/>
      <c r="P14" s="86"/>
      <c r="Q14" s="963"/>
      <c r="R14" s="86"/>
      <c r="S14" s="86"/>
      <c r="T14" s="86"/>
      <c r="U14" s="86"/>
    </row>
    <row r="15" spans="2:21" x14ac:dyDescent="0.3">
      <c r="B15" s="9"/>
      <c r="I15" s="10"/>
      <c r="L15" s="38"/>
      <c r="M15" s="86"/>
      <c r="N15" s="86"/>
      <c r="O15" s="86"/>
      <c r="P15" s="86"/>
      <c r="Q15" s="963"/>
      <c r="R15" s="86"/>
      <c r="S15" s="86"/>
      <c r="T15" s="86"/>
      <c r="U15" s="86"/>
    </row>
    <row r="16" spans="2:21" x14ac:dyDescent="0.3">
      <c r="B16" s="9"/>
      <c r="I16" s="10"/>
      <c r="L16" s="38"/>
      <c r="M16" s="86"/>
      <c r="N16" s="86"/>
      <c r="O16" s="86"/>
      <c r="P16" s="86"/>
      <c r="Q16" s="963"/>
      <c r="R16" s="86"/>
      <c r="S16" s="86"/>
      <c r="T16" s="86"/>
      <c r="U16" s="86"/>
    </row>
    <row r="17" spans="2:21" x14ac:dyDescent="0.3">
      <c r="B17" s="9"/>
      <c r="I17" s="10"/>
      <c r="L17" s="38"/>
      <c r="M17" s="86"/>
      <c r="N17" s="86"/>
      <c r="O17" s="86"/>
      <c r="P17" s="86"/>
      <c r="Q17" s="963"/>
      <c r="R17" s="86"/>
      <c r="S17" s="86"/>
      <c r="T17" s="86"/>
      <c r="U17" s="86"/>
    </row>
    <row r="18" spans="2:21" x14ac:dyDescent="0.3">
      <c r="B18" s="9"/>
      <c r="I18" s="10"/>
      <c r="L18" s="38"/>
      <c r="M18" s="86"/>
      <c r="N18" s="86"/>
      <c r="O18" s="86"/>
      <c r="P18" s="86"/>
      <c r="Q18" s="86"/>
      <c r="R18" s="86"/>
      <c r="S18" s="86"/>
      <c r="T18" s="86"/>
      <c r="U18" s="86"/>
    </row>
    <row r="19" spans="2:21" x14ac:dyDescent="0.3">
      <c r="B19" s="9"/>
      <c r="I19" s="10"/>
      <c r="L19" s="38"/>
      <c r="M19" s="86"/>
      <c r="N19" s="86"/>
      <c r="O19" s="86"/>
      <c r="P19" s="86"/>
      <c r="Q19" s="86"/>
      <c r="R19" s="86"/>
    </row>
    <row r="20" spans="2:21" x14ac:dyDescent="0.3">
      <c r="B20" s="9"/>
      <c r="I20" s="10"/>
      <c r="L20" s="38"/>
      <c r="M20" s="86"/>
      <c r="N20" s="86"/>
      <c r="O20" s="86"/>
      <c r="P20" s="86"/>
      <c r="Q20" s="86"/>
      <c r="R20" s="86"/>
    </row>
    <row r="21" spans="2:21" x14ac:dyDescent="0.3">
      <c r="B21" s="9"/>
      <c r="I21" s="10"/>
      <c r="L21" s="38"/>
      <c r="M21" s="86"/>
      <c r="N21" s="86"/>
      <c r="O21" s="86"/>
      <c r="P21" s="86"/>
      <c r="Q21" s="86"/>
      <c r="R21" s="86"/>
    </row>
    <row r="22" spans="2:21" x14ac:dyDescent="0.3">
      <c r="B22" s="9"/>
      <c r="I22" s="10"/>
    </row>
    <row r="23" spans="2:21" x14ac:dyDescent="0.3">
      <c r="B23" s="9"/>
      <c r="I23" s="10"/>
    </row>
    <row r="24" spans="2:21" x14ac:dyDescent="0.3">
      <c r="B24" s="9"/>
      <c r="I24" s="10"/>
    </row>
    <row r="25" spans="2:21" x14ac:dyDescent="0.3">
      <c r="B25" s="11"/>
      <c r="C25" s="12"/>
      <c r="D25" s="12"/>
      <c r="E25" s="12"/>
      <c r="F25" s="12"/>
      <c r="G25" s="12"/>
      <c r="H25" s="12"/>
      <c r="I25" s="13"/>
    </row>
    <row r="27" spans="2:21" x14ac:dyDescent="0.3">
      <c r="B27" s="1" t="s">
        <v>663</v>
      </c>
    </row>
    <row r="29" spans="2:21" x14ac:dyDescent="0.3">
      <c r="B29" s="6"/>
      <c r="C29" s="7"/>
      <c r="D29" s="7"/>
      <c r="E29" s="7"/>
      <c r="F29" s="7"/>
      <c r="G29" s="7"/>
      <c r="H29" s="7"/>
      <c r="I29" s="8"/>
    </row>
    <row r="30" spans="2:21" x14ac:dyDescent="0.3">
      <c r="B30" s="9"/>
      <c r="I30" s="10"/>
    </row>
    <row r="31" spans="2:21" x14ac:dyDescent="0.3">
      <c r="B31" s="9"/>
      <c r="I31" s="10"/>
      <c r="L31" s="38"/>
      <c r="M31" s="575"/>
      <c r="N31" s="575"/>
      <c r="O31" s="575"/>
      <c r="P31" s="575"/>
      <c r="Q31" s="575"/>
      <c r="R31" s="575"/>
      <c r="S31" s="575"/>
      <c r="T31" s="575"/>
      <c r="U31" s="575"/>
    </row>
    <row r="32" spans="2:21" x14ac:dyDescent="0.3">
      <c r="B32" s="9"/>
      <c r="I32" s="10"/>
      <c r="L32" s="38"/>
      <c r="M32" s="962"/>
      <c r="N32" s="962"/>
      <c r="O32" s="962"/>
      <c r="P32" s="962"/>
      <c r="Q32" s="86"/>
    </row>
    <row r="33" spans="2:21" x14ac:dyDescent="0.3">
      <c r="B33" s="9"/>
      <c r="I33" s="10"/>
      <c r="L33" s="38"/>
      <c r="M33" s="962"/>
      <c r="N33" s="962"/>
      <c r="O33" s="962"/>
      <c r="P33" s="962"/>
      <c r="Q33" s="86"/>
    </row>
    <row r="34" spans="2:21" x14ac:dyDescent="0.3">
      <c r="B34" s="9"/>
      <c r="I34" s="10"/>
      <c r="L34" s="38"/>
      <c r="M34" s="962"/>
      <c r="N34" s="962"/>
      <c r="O34" s="962"/>
      <c r="P34" s="962"/>
      <c r="Q34" s="86"/>
    </row>
    <row r="35" spans="2:21" x14ac:dyDescent="0.3">
      <c r="B35" s="9"/>
      <c r="I35" s="10"/>
      <c r="L35" s="38"/>
      <c r="M35" s="962"/>
      <c r="N35" s="962"/>
      <c r="O35" s="962"/>
      <c r="P35" s="962"/>
      <c r="Q35" s="86"/>
    </row>
    <row r="36" spans="2:21" x14ac:dyDescent="0.3">
      <c r="B36" s="9"/>
      <c r="I36" s="10"/>
      <c r="L36" s="38"/>
      <c r="M36" s="962"/>
      <c r="N36" s="962"/>
      <c r="O36" s="962"/>
      <c r="P36" s="962"/>
      <c r="Q36" s="86"/>
    </row>
    <row r="37" spans="2:21" x14ac:dyDescent="0.3">
      <c r="B37" s="9"/>
      <c r="I37" s="10"/>
      <c r="L37" s="38"/>
      <c r="M37" s="962"/>
      <c r="N37" s="962"/>
      <c r="O37" s="962"/>
      <c r="P37" s="962"/>
      <c r="Q37" s="86"/>
    </row>
    <row r="38" spans="2:21" x14ac:dyDescent="0.3">
      <c r="B38" s="9"/>
      <c r="I38" s="10"/>
      <c r="L38" s="38"/>
      <c r="M38" s="86"/>
      <c r="N38" s="86"/>
      <c r="O38" s="86"/>
      <c r="P38" s="86"/>
      <c r="Q38" s="963"/>
      <c r="R38" s="86"/>
      <c r="S38" s="86"/>
      <c r="T38" s="86"/>
      <c r="U38" s="86"/>
    </row>
    <row r="39" spans="2:21" x14ac:dyDescent="0.3">
      <c r="B39" s="9"/>
      <c r="I39" s="10"/>
      <c r="L39" s="38"/>
      <c r="M39" s="86"/>
      <c r="N39" s="86"/>
      <c r="O39" s="86"/>
      <c r="P39" s="86"/>
      <c r="Q39" s="963"/>
      <c r="R39" s="86"/>
      <c r="S39" s="86"/>
      <c r="T39" s="86"/>
      <c r="U39" s="86"/>
    </row>
    <row r="40" spans="2:21" x14ac:dyDescent="0.3">
      <c r="B40" s="9"/>
      <c r="I40" s="10"/>
      <c r="L40" s="38"/>
      <c r="M40" s="86"/>
      <c r="N40" s="86"/>
      <c r="O40" s="86"/>
      <c r="P40" s="86"/>
      <c r="Q40" s="963"/>
      <c r="R40" s="86"/>
      <c r="S40" s="86"/>
      <c r="T40" s="86"/>
      <c r="U40" s="86"/>
    </row>
    <row r="41" spans="2:21" x14ac:dyDescent="0.3">
      <c r="B41" s="9"/>
      <c r="I41" s="10"/>
      <c r="L41" s="38"/>
      <c r="M41" s="86"/>
      <c r="N41" s="86"/>
      <c r="O41" s="86"/>
      <c r="P41" s="86"/>
      <c r="Q41" s="963"/>
      <c r="R41" s="86"/>
      <c r="S41" s="86"/>
      <c r="T41" s="86"/>
      <c r="U41" s="86"/>
    </row>
    <row r="42" spans="2:21" x14ac:dyDescent="0.3">
      <c r="B42" s="9"/>
      <c r="I42" s="10"/>
      <c r="L42" s="38"/>
      <c r="M42" s="86"/>
      <c r="N42" s="86"/>
      <c r="O42" s="86"/>
      <c r="P42" s="86"/>
      <c r="Q42" s="963"/>
      <c r="R42" s="86"/>
      <c r="S42" s="86"/>
      <c r="T42" s="86"/>
      <c r="U42" s="86"/>
    </row>
    <row r="43" spans="2:21" x14ac:dyDescent="0.3">
      <c r="B43" s="9"/>
      <c r="I43" s="10"/>
      <c r="L43" s="38"/>
      <c r="M43" s="86"/>
      <c r="N43" s="86"/>
      <c r="O43" s="86"/>
      <c r="P43" s="86"/>
      <c r="Q43" s="963"/>
      <c r="R43" s="86"/>
      <c r="S43" s="86"/>
      <c r="T43" s="86"/>
      <c r="U43" s="86"/>
    </row>
    <row r="44" spans="2:21" x14ac:dyDescent="0.3">
      <c r="B44" s="9"/>
      <c r="I44" s="10"/>
      <c r="L44" s="38"/>
      <c r="M44" s="86"/>
      <c r="N44" s="86"/>
      <c r="O44" s="86"/>
      <c r="P44" s="86"/>
      <c r="Q44" s="963"/>
      <c r="R44" s="86"/>
      <c r="S44" s="86"/>
      <c r="T44" s="86"/>
      <c r="U44" s="86"/>
    </row>
    <row r="45" spans="2:21" x14ac:dyDescent="0.3">
      <c r="B45" s="9"/>
      <c r="I45" s="10"/>
      <c r="L45" s="38"/>
      <c r="M45" s="86"/>
      <c r="N45" s="86"/>
      <c r="O45" s="86"/>
      <c r="P45" s="86"/>
      <c r="Q45" s="86"/>
      <c r="R45" s="86"/>
      <c r="S45" s="48"/>
      <c r="T45" s="48"/>
      <c r="U45" s="48"/>
    </row>
    <row r="46" spans="2:21" x14ac:dyDescent="0.3">
      <c r="B46" s="9"/>
      <c r="I46" s="10"/>
      <c r="L46" s="38"/>
      <c r="M46" s="86"/>
      <c r="N46" s="86"/>
      <c r="O46" s="86"/>
      <c r="P46" s="86"/>
      <c r="Q46" s="86"/>
      <c r="R46" s="86"/>
    </row>
    <row r="47" spans="2:21" x14ac:dyDescent="0.3">
      <c r="B47" s="9"/>
      <c r="I47" s="10"/>
      <c r="L47" s="38"/>
      <c r="M47" s="86"/>
      <c r="N47" s="86"/>
      <c r="O47" s="86"/>
      <c r="P47" s="86"/>
      <c r="Q47" s="86"/>
      <c r="R47" s="86"/>
    </row>
    <row r="48" spans="2:21" x14ac:dyDescent="0.3">
      <c r="B48" s="9"/>
      <c r="I48" s="10"/>
      <c r="L48" s="38"/>
      <c r="M48" s="86"/>
      <c r="N48" s="86"/>
      <c r="O48" s="86"/>
      <c r="P48" s="86"/>
      <c r="Q48" s="86"/>
      <c r="R48" s="86"/>
    </row>
    <row r="49" spans="2:18" x14ac:dyDescent="0.3">
      <c r="B49" s="9"/>
      <c r="I49" s="10"/>
      <c r="L49" s="38"/>
      <c r="M49" s="86"/>
      <c r="N49" s="86"/>
      <c r="O49" s="86"/>
      <c r="P49" s="86"/>
      <c r="Q49" s="86"/>
      <c r="R49" s="86"/>
    </row>
    <row r="50" spans="2:18" x14ac:dyDescent="0.3">
      <c r="B50" s="9"/>
      <c r="I50" s="10"/>
    </row>
    <row r="51" spans="2:18" x14ac:dyDescent="0.3">
      <c r="B51" s="11"/>
      <c r="C51" s="12"/>
      <c r="D51" s="12"/>
      <c r="E51" s="12"/>
      <c r="F51" s="12"/>
      <c r="G51" s="12"/>
      <c r="H51" s="12"/>
      <c r="I51" s="13"/>
    </row>
    <row r="52" spans="2:18" x14ac:dyDescent="0.15">
      <c r="B52" s="19"/>
    </row>
    <row r="53" spans="2:18" x14ac:dyDescent="0.15">
      <c r="B53" s="19"/>
    </row>
    <row r="54" spans="2:18" x14ac:dyDescent="0.15">
      <c r="B54" s="19"/>
    </row>
  </sheetData>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20">
    <tabColor theme="4"/>
  </sheetPr>
  <dimension ref="A1:AH38"/>
  <sheetViews>
    <sheetView showGridLines="0" view="pageBreakPreview" zoomScale="85" zoomScaleNormal="70" zoomScaleSheetLayoutView="85" workbookViewId="0">
      <selection activeCell="P6" sqref="P6:P29"/>
    </sheetView>
  </sheetViews>
  <sheetFormatPr defaultColWidth="9" defaultRowHeight="14" x14ac:dyDescent="0.3"/>
  <cols>
    <col min="1" max="1" width="3.08203125" style="2" customWidth="1"/>
    <col min="2" max="2" width="13.58203125" style="1" customWidth="1"/>
    <col min="3" max="3" width="11.75" style="1" customWidth="1"/>
    <col min="4" max="17" width="8.33203125" style="1" customWidth="1"/>
    <col min="18" max="18" width="8.58203125" style="1" customWidth="1"/>
    <col min="19" max="19" width="3.08203125" style="1" customWidth="1"/>
    <col min="20" max="20" width="9" style="1"/>
    <col min="21" max="21" width="12.58203125" style="1" bestFit="1" customWidth="1"/>
    <col min="22" max="16384" width="9" style="1"/>
  </cols>
  <sheetData>
    <row r="1" spans="1:34" x14ac:dyDescent="0.3">
      <c r="A1" s="4" t="s">
        <v>22</v>
      </c>
    </row>
    <row r="2" spans="1:34" x14ac:dyDescent="0.3">
      <c r="U2" s="1" t="s">
        <v>131</v>
      </c>
    </row>
    <row r="3" spans="1:34" x14ac:dyDescent="0.3">
      <c r="A3" s="2" t="s">
        <v>23</v>
      </c>
      <c r="U3" s="1" t="s">
        <v>492</v>
      </c>
      <c r="V3" s="482" t="s">
        <v>493</v>
      </c>
    </row>
    <row r="4" spans="1:34" ht="14.5" thickBot="1" x14ac:dyDescent="0.35">
      <c r="P4" s="39" t="s">
        <v>494</v>
      </c>
      <c r="U4" s="1" t="s">
        <v>495</v>
      </c>
      <c r="V4" s="482" t="s">
        <v>496</v>
      </c>
    </row>
    <row r="5" spans="1:34" x14ac:dyDescent="0.3">
      <c r="B5" s="41" t="s">
        <v>285</v>
      </c>
      <c r="C5" s="42" t="s">
        <v>497</v>
      </c>
      <c r="D5" s="43" t="s">
        <v>296</v>
      </c>
      <c r="E5" s="44" t="s">
        <v>297</v>
      </c>
      <c r="F5" s="44" t="s">
        <v>298</v>
      </c>
      <c r="G5" s="44" t="s">
        <v>299</v>
      </c>
      <c r="H5" s="44" t="s">
        <v>300</v>
      </c>
      <c r="I5" s="45" t="s">
        <v>301</v>
      </c>
      <c r="J5" s="46" t="s">
        <v>302</v>
      </c>
      <c r="K5" s="44" t="s">
        <v>303</v>
      </c>
      <c r="L5" s="44" t="s">
        <v>304</v>
      </c>
      <c r="M5" s="44" t="s">
        <v>305</v>
      </c>
      <c r="N5" s="44" t="s">
        <v>306</v>
      </c>
      <c r="O5" s="522" t="s">
        <v>307</v>
      </c>
      <c r="P5" s="545" t="s">
        <v>308</v>
      </c>
      <c r="Q5" s="539" t="s">
        <v>498</v>
      </c>
      <c r="R5" s="174" t="s">
        <v>272</v>
      </c>
      <c r="U5" s="482" t="s">
        <v>499</v>
      </c>
    </row>
    <row r="6" spans="1:34" ht="17.149999999999999" customHeight="1" x14ac:dyDescent="0.3">
      <c r="B6" s="1214" t="s">
        <v>40</v>
      </c>
      <c r="C6" s="14" t="s">
        <v>500</v>
      </c>
      <c r="D6" s="127">
        <f t="shared" ref="D6:O6" si="0">INDEX(V$8:V$19,MATCH($B6,$U$8:$U$19,0))</f>
        <v>2</v>
      </c>
      <c r="E6" s="128">
        <f t="shared" si="0"/>
        <v>0</v>
      </c>
      <c r="F6" s="128">
        <f t="shared" si="0"/>
        <v>5</v>
      </c>
      <c r="G6" s="128">
        <f t="shared" si="0"/>
        <v>4</v>
      </c>
      <c r="H6" s="128">
        <f t="shared" si="0"/>
        <v>10</v>
      </c>
      <c r="I6" s="129">
        <f t="shared" si="0"/>
        <v>8</v>
      </c>
      <c r="J6" s="526">
        <f t="shared" si="0"/>
        <v>5</v>
      </c>
      <c r="K6" s="194">
        <f t="shared" si="0"/>
        <v>4</v>
      </c>
      <c r="L6" s="194">
        <f t="shared" si="0"/>
        <v>19</v>
      </c>
      <c r="M6" s="194">
        <f t="shared" si="0"/>
        <v>39</v>
      </c>
      <c r="N6" s="194">
        <f t="shared" si="0"/>
        <v>29</v>
      </c>
      <c r="O6" s="523">
        <f t="shared" si="0"/>
        <v>19</v>
      </c>
      <c r="P6" s="556">
        <f>SUM(D6:O6)</f>
        <v>144</v>
      </c>
      <c r="Q6" s="551">
        <v>86</v>
      </c>
      <c r="R6" s="483" t="s">
        <v>501</v>
      </c>
    </row>
    <row r="7" spans="1:34" ht="17.149999999999999" customHeight="1" x14ac:dyDescent="0.3">
      <c r="B7" s="1215"/>
      <c r="C7" s="16" t="s">
        <v>710</v>
      </c>
      <c r="D7" s="516">
        <f t="shared" ref="D7:O7" si="1">INDEX(V$25:V$36,MATCH($B6,$U$25:$U$36,0))</f>
        <v>206</v>
      </c>
      <c r="E7" s="196">
        <f t="shared" si="1"/>
        <v>0</v>
      </c>
      <c r="F7" s="196">
        <f t="shared" si="1"/>
        <v>852</v>
      </c>
      <c r="G7" s="196">
        <f t="shared" si="1"/>
        <v>406</v>
      </c>
      <c r="H7" s="196">
        <f t="shared" si="1"/>
        <v>1015</v>
      </c>
      <c r="I7" s="197">
        <f t="shared" si="1"/>
        <v>796</v>
      </c>
      <c r="J7" s="527">
        <f t="shared" si="1"/>
        <v>329</v>
      </c>
      <c r="K7" s="196">
        <f t="shared" si="1"/>
        <v>228</v>
      </c>
      <c r="L7" s="196">
        <f t="shared" si="1"/>
        <v>1310</v>
      </c>
      <c r="M7" s="196">
        <f t="shared" si="1"/>
        <v>3145</v>
      </c>
      <c r="N7" s="196">
        <f t="shared" si="1"/>
        <v>2764</v>
      </c>
      <c r="O7" s="524">
        <f t="shared" si="1"/>
        <v>1962</v>
      </c>
      <c r="P7" s="557">
        <f>SUM(D7:O7)</f>
        <v>13013</v>
      </c>
      <c r="Q7" s="552">
        <v>9731</v>
      </c>
      <c r="R7" s="484">
        <f>IF(AND(P7&lt;&gt;0,Q7&lt;&gt;0),P7/Q7-1,"-")</f>
        <v>0.33727263385058071</v>
      </c>
      <c r="U7" s="1" t="s">
        <v>502</v>
      </c>
    </row>
    <row r="8" spans="1:34" ht="17.149999999999999" customHeight="1" x14ac:dyDescent="0.3">
      <c r="B8" s="1216" t="s">
        <v>41</v>
      </c>
      <c r="C8" s="65" t="s">
        <v>500</v>
      </c>
      <c r="D8" s="517">
        <f t="shared" ref="D8:O8" si="2">INDEX(V$8:V$19,MATCH($B8,$U$8:$U$19,0))</f>
        <v>8</v>
      </c>
      <c r="E8" s="194">
        <f t="shared" si="2"/>
        <v>0</v>
      </c>
      <c r="F8" s="194">
        <f t="shared" si="2"/>
        <v>20</v>
      </c>
      <c r="G8" s="194">
        <f t="shared" si="2"/>
        <v>12</v>
      </c>
      <c r="H8" s="194">
        <f t="shared" si="2"/>
        <v>18</v>
      </c>
      <c r="I8" s="195">
        <f t="shared" si="2"/>
        <v>24</v>
      </c>
      <c r="J8" s="526">
        <f t="shared" si="2"/>
        <v>13</v>
      </c>
      <c r="K8" s="194">
        <f t="shared" si="2"/>
        <v>0</v>
      </c>
      <c r="L8" s="194">
        <f t="shared" si="2"/>
        <v>52</v>
      </c>
      <c r="M8" s="194">
        <f t="shared" si="2"/>
        <v>40</v>
      </c>
      <c r="N8" s="194">
        <f t="shared" si="2"/>
        <v>42</v>
      </c>
      <c r="O8" s="523">
        <f t="shared" si="2"/>
        <v>27</v>
      </c>
      <c r="P8" s="556">
        <f t="shared" ref="P8:P23" si="3">SUM(D8:O8)</f>
        <v>256</v>
      </c>
      <c r="Q8" s="551">
        <v>172</v>
      </c>
      <c r="R8" s="483" t="s">
        <v>501</v>
      </c>
      <c r="U8" s="54" t="s">
        <v>503</v>
      </c>
      <c r="V8" s="69">
        <v>1</v>
      </c>
      <c r="W8" s="70">
        <v>2</v>
      </c>
      <c r="X8" s="70">
        <v>3</v>
      </c>
      <c r="Y8" s="70">
        <v>4</v>
      </c>
      <c r="Z8" s="70">
        <v>5</v>
      </c>
      <c r="AA8" s="70">
        <v>6</v>
      </c>
      <c r="AB8" s="70">
        <v>7</v>
      </c>
      <c r="AC8" s="70">
        <v>8</v>
      </c>
      <c r="AD8" s="70">
        <v>9</v>
      </c>
      <c r="AE8" s="70">
        <v>10</v>
      </c>
      <c r="AF8" s="70">
        <v>11</v>
      </c>
      <c r="AG8" s="71">
        <v>12</v>
      </c>
      <c r="AH8" s="38" t="s">
        <v>360</v>
      </c>
    </row>
    <row r="9" spans="1:34" ht="17.149999999999999" customHeight="1" x14ac:dyDescent="0.3">
      <c r="B9" s="1215"/>
      <c r="C9" s="16" t="s">
        <v>710</v>
      </c>
      <c r="D9" s="516">
        <f t="shared" ref="D9:O9" si="4">INDEX(V$25:V$36,MATCH($B8,$U$25:$U$36,0))</f>
        <v>1083</v>
      </c>
      <c r="E9" s="196">
        <f t="shared" si="4"/>
        <v>0</v>
      </c>
      <c r="F9" s="196">
        <f t="shared" si="4"/>
        <v>2285</v>
      </c>
      <c r="G9" s="196">
        <f t="shared" si="4"/>
        <v>2075</v>
      </c>
      <c r="H9" s="196">
        <f t="shared" si="4"/>
        <v>1744</v>
      </c>
      <c r="I9" s="197">
        <f t="shared" si="4"/>
        <v>3665</v>
      </c>
      <c r="J9" s="527">
        <f t="shared" si="4"/>
        <v>1377</v>
      </c>
      <c r="K9" s="196">
        <f t="shared" si="4"/>
        <v>0</v>
      </c>
      <c r="L9" s="196">
        <f t="shared" si="4"/>
        <v>3935</v>
      </c>
      <c r="M9" s="196">
        <f t="shared" si="4"/>
        <v>3997</v>
      </c>
      <c r="N9" s="196">
        <f t="shared" si="4"/>
        <v>5909</v>
      </c>
      <c r="O9" s="524">
        <f t="shared" si="4"/>
        <v>3685</v>
      </c>
      <c r="P9" s="557">
        <f>SUM(D9:O9)</f>
        <v>29755</v>
      </c>
      <c r="Q9" s="552">
        <v>32829</v>
      </c>
      <c r="R9" s="484">
        <f>IF(AND(P9&lt;&gt;0,Q9&lt;&gt;0),P9/Q9-1,"-")</f>
        <v>-9.3636723628499174E-2</v>
      </c>
      <c r="U9" s="55" t="s">
        <v>40</v>
      </c>
      <c r="V9" s="882">
        <v>2</v>
      </c>
      <c r="W9" s="883">
        <v>0</v>
      </c>
      <c r="X9" s="883">
        <v>5</v>
      </c>
      <c r="Y9" s="883">
        <v>4</v>
      </c>
      <c r="Z9" s="883">
        <v>10</v>
      </c>
      <c r="AA9" s="883">
        <v>8</v>
      </c>
      <c r="AB9" s="883">
        <v>5</v>
      </c>
      <c r="AC9" s="883">
        <v>4</v>
      </c>
      <c r="AD9" s="883">
        <v>19</v>
      </c>
      <c r="AE9" s="883">
        <v>39</v>
      </c>
      <c r="AF9" s="883">
        <v>29</v>
      </c>
      <c r="AG9" s="884">
        <v>19</v>
      </c>
      <c r="AH9" s="1">
        <f>SUM(V9:AG9)</f>
        <v>144</v>
      </c>
    </row>
    <row r="10" spans="1:34" ht="17.149999999999999" customHeight="1" x14ac:dyDescent="0.3">
      <c r="B10" s="1216" t="s">
        <v>42</v>
      </c>
      <c r="C10" s="65" t="s">
        <v>500</v>
      </c>
      <c r="D10" s="517">
        <f t="shared" ref="D10:O10" si="5">INDEX(V$8:V$19,MATCH($B10,$U$8:$U$19,0))</f>
        <v>1</v>
      </c>
      <c r="E10" s="194">
        <f t="shared" si="5"/>
        <v>0</v>
      </c>
      <c r="F10" s="194">
        <f t="shared" si="5"/>
        <v>1</v>
      </c>
      <c r="G10" s="194">
        <f t="shared" si="5"/>
        <v>3</v>
      </c>
      <c r="H10" s="194">
        <f t="shared" si="5"/>
        <v>0</v>
      </c>
      <c r="I10" s="195">
        <f t="shared" si="5"/>
        <v>1</v>
      </c>
      <c r="J10" s="526">
        <f t="shared" si="5"/>
        <v>1</v>
      </c>
      <c r="K10" s="194">
        <f t="shared" si="5"/>
        <v>3</v>
      </c>
      <c r="L10" s="194">
        <f t="shared" si="5"/>
        <v>5</v>
      </c>
      <c r="M10" s="194">
        <f t="shared" si="5"/>
        <v>6</v>
      </c>
      <c r="N10" s="194">
        <f t="shared" si="5"/>
        <v>5</v>
      </c>
      <c r="O10" s="523">
        <f t="shared" si="5"/>
        <v>8</v>
      </c>
      <c r="P10" s="556">
        <f t="shared" si="3"/>
        <v>34</v>
      </c>
      <c r="Q10" s="551">
        <v>23</v>
      </c>
      <c r="R10" s="483" t="s">
        <v>501</v>
      </c>
      <c r="U10" s="68" t="s">
        <v>41</v>
      </c>
      <c r="V10" s="885">
        <v>8</v>
      </c>
      <c r="W10" s="886">
        <v>0</v>
      </c>
      <c r="X10" s="886">
        <v>20</v>
      </c>
      <c r="Y10" s="886">
        <v>12</v>
      </c>
      <c r="Z10" s="886">
        <v>18</v>
      </c>
      <c r="AA10" s="886">
        <v>24</v>
      </c>
      <c r="AB10" s="886">
        <v>13</v>
      </c>
      <c r="AC10" s="886">
        <v>0</v>
      </c>
      <c r="AD10" s="886">
        <v>52</v>
      </c>
      <c r="AE10" s="886">
        <v>40</v>
      </c>
      <c r="AF10" s="886">
        <v>42</v>
      </c>
      <c r="AG10" s="887">
        <v>27</v>
      </c>
      <c r="AH10" s="1">
        <f t="shared" ref="AH10:AH36" si="6">SUM(V10:AG10)</f>
        <v>256</v>
      </c>
    </row>
    <row r="11" spans="1:34" ht="17.149999999999999" customHeight="1" x14ac:dyDescent="0.3">
      <c r="B11" s="1215"/>
      <c r="C11" s="16" t="s">
        <v>710</v>
      </c>
      <c r="D11" s="516">
        <f t="shared" ref="D11:O11" si="7">INDEX(V$25:V$36,MATCH($B10,$U$25:$U$36,0))</f>
        <v>125</v>
      </c>
      <c r="E11" s="196">
        <f t="shared" si="7"/>
        <v>0</v>
      </c>
      <c r="F11" s="196">
        <f t="shared" si="7"/>
        <v>42</v>
      </c>
      <c r="G11" s="196">
        <f t="shared" si="7"/>
        <v>219</v>
      </c>
      <c r="H11" s="196">
        <f t="shared" si="7"/>
        <v>0</v>
      </c>
      <c r="I11" s="197">
        <f t="shared" si="7"/>
        <v>200</v>
      </c>
      <c r="J11" s="527">
        <f t="shared" si="7"/>
        <v>86</v>
      </c>
      <c r="K11" s="196">
        <f t="shared" si="7"/>
        <v>69</v>
      </c>
      <c r="L11" s="196">
        <f t="shared" si="7"/>
        <v>324</v>
      </c>
      <c r="M11" s="196">
        <f t="shared" si="7"/>
        <v>764</v>
      </c>
      <c r="N11" s="196">
        <f t="shared" si="7"/>
        <v>562</v>
      </c>
      <c r="O11" s="524">
        <f t="shared" si="7"/>
        <v>1188</v>
      </c>
      <c r="P11" s="557">
        <f t="shared" si="3"/>
        <v>3579</v>
      </c>
      <c r="Q11" s="552">
        <v>2784</v>
      </c>
      <c r="R11" s="484">
        <f>IF(AND(P11&lt;&gt;0,Q11&lt;&gt;0),P11/Q11-1,"-")</f>
        <v>0.2855603448275863</v>
      </c>
      <c r="U11" s="68" t="s">
        <v>42</v>
      </c>
      <c r="V11" s="885">
        <v>1</v>
      </c>
      <c r="W11" s="886">
        <v>0</v>
      </c>
      <c r="X11" s="886">
        <v>1</v>
      </c>
      <c r="Y11" s="886">
        <v>3</v>
      </c>
      <c r="Z11" s="886">
        <v>0</v>
      </c>
      <c r="AA11" s="886">
        <v>1</v>
      </c>
      <c r="AB11" s="886">
        <v>1</v>
      </c>
      <c r="AC11" s="886">
        <v>3</v>
      </c>
      <c r="AD11" s="886">
        <v>5</v>
      </c>
      <c r="AE11" s="886">
        <v>6</v>
      </c>
      <c r="AF11" s="886">
        <v>5</v>
      </c>
      <c r="AG11" s="887">
        <v>8</v>
      </c>
      <c r="AH11" s="1">
        <f t="shared" si="6"/>
        <v>34</v>
      </c>
    </row>
    <row r="12" spans="1:34" ht="17.149999999999999" customHeight="1" x14ac:dyDescent="0.3">
      <c r="B12" s="1216" t="s">
        <v>43</v>
      </c>
      <c r="C12" s="65" t="s">
        <v>500</v>
      </c>
      <c r="D12" s="517">
        <f t="shared" ref="D12:O12" si="8">INDEX(V$8:V$19,MATCH($B12,$U$8:$U$19,0))</f>
        <v>0</v>
      </c>
      <c r="E12" s="194">
        <f t="shared" si="8"/>
        <v>0</v>
      </c>
      <c r="F12" s="194">
        <f t="shared" si="8"/>
        <v>0</v>
      </c>
      <c r="G12" s="194">
        <f t="shared" si="8"/>
        <v>0</v>
      </c>
      <c r="H12" s="194">
        <f t="shared" si="8"/>
        <v>3</v>
      </c>
      <c r="I12" s="195">
        <f t="shared" si="8"/>
        <v>5</v>
      </c>
      <c r="J12" s="526">
        <f t="shared" si="8"/>
        <v>2</v>
      </c>
      <c r="K12" s="194">
        <f t="shared" si="8"/>
        <v>0</v>
      </c>
      <c r="L12" s="194">
        <f t="shared" si="8"/>
        <v>7</v>
      </c>
      <c r="M12" s="194">
        <f t="shared" si="8"/>
        <v>15</v>
      </c>
      <c r="N12" s="194">
        <f t="shared" si="8"/>
        <v>12</v>
      </c>
      <c r="O12" s="523">
        <f t="shared" si="8"/>
        <v>9</v>
      </c>
      <c r="P12" s="556">
        <f t="shared" si="3"/>
        <v>53</v>
      </c>
      <c r="Q12" s="551">
        <v>21</v>
      </c>
      <c r="R12" s="483" t="s">
        <v>501</v>
      </c>
      <c r="U12" s="68" t="s">
        <v>43</v>
      </c>
      <c r="V12" s="885">
        <v>0</v>
      </c>
      <c r="W12" s="886">
        <v>0</v>
      </c>
      <c r="X12" s="886">
        <v>0</v>
      </c>
      <c r="Y12" s="886">
        <v>0</v>
      </c>
      <c r="Z12" s="886">
        <v>3</v>
      </c>
      <c r="AA12" s="886">
        <v>5</v>
      </c>
      <c r="AB12" s="886">
        <v>2</v>
      </c>
      <c r="AC12" s="886">
        <v>0</v>
      </c>
      <c r="AD12" s="886">
        <v>7</v>
      </c>
      <c r="AE12" s="886">
        <v>15</v>
      </c>
      <c r="AF12" s="886">
        <v>12</v>
      </c>
      <c r="AG12" s="887">
        <v>9</v>
      </c>
      <c r="AH12" s="1">
        <f t="shared" si="6"/>
        <v>53</v>
      </c>
    </row>
    <row r="13" spans="1:34" ht="17.149999999999999" customHeight="1" x14ac:dyDescent="0.3">
      <c r="B13" s="1215"/>
      <c r="C13" s="16" t="s">
        <v>710</v>
      </c>
      <c r="D13" s="516">
        <f t="shared" ref="D13:O13" si="9">INDEX(V$25:V$36,MATCH($B12,$U$25:$U$36,0))</f>
        <v>0</v>
      </c>
      <c r="E13" s="196">
        <f t="shared" si="9"/>
        <v>0</v>
      </c>
      <c r="F13" s="196">
        <f t="shared" si="9"/>
        <v>0</v>
      </c>
      <c r="G13" s="196">
        <f t="shared" si="9"/>
        <v>0</v>
      </c>
      <c r="H13" s="196">
        <f t="shared" si="9"/>
        <v>242</v>
      </c>
      <c r="I13" s="197">
        <f t="shared" si="9"/>
        <v>153</v>
      </c>
      <c r="J13" s="527">
        <f t="shared" si="9"/>
        <v>57</v>
      </c>
      <c r="K13" s="196">
        <f t="shared" si="9"/>
        <v>0</v>
      </c>
      <c r="L13" s="196">
        <f t="shared" si="9"/>
        <v>443</v>
      </c>
      <c r="M13" s="196">
        <f t="shared" si="9"/>
        <v>1123</v>
      </c>
      <c r="N13" s="196">
        <f t="shared" si="9"/>
        <v>1020</v>
      </c>
      <c r="O13" s="524">
        <f t="shared" si="9"/>
        <v>744</v>
      </c>
      <c r="P13" s="557">
        <f t="shared" si="3"/>
        <v>3782</v>
      </c>
      <c r="Q13" s="552">
        <v>1850</v>
      </c>
      <c r="R13" s="484">
        <f>IF(AND(P13&lt;&gt;0,Q13&lt;&gt;0),P13/Q13-1,"-")</f>
        <v>1.0443243243243243</v>
      </c>
      <c r="U13" s="68" t="s">
        <v>44</v>
      </c>
      <c r="V13" s="885">
        <v>5</v>
      </c>
      <c r="W13" s="886">
        <v>0</v>
      </c>
      <c r="X13" s="886">
        <v>10</v>
      </c>
      <c r="Y13" s="886">
        <v>15</v>
      </c>
      <c r="Z13" s="886">
        <v>45</v>
      </c>
      <c r="AA13" s="886">
        <v>37</v>
      </c>
      <c r="AB13" s="886">
        <v>26</v>
      </c>
      <c r="AC13" s="886">
        <v>2</v>
      </c>
      <c r="AD13" s="886">
        <v>62</v>
      </c>
      <c r="AE13" s="886">
        <v>83</v>
      </c>
      <c r="AF13" s="886">
        <v>76</v>
      </c>
      <c r="AG13" s="887">
        <v>44</v>
      </c>
      <c r="AH13" s="1">
        <f t="shared" si="6"/>
        <v>405</v>
      </c>
    </row>
    <row r="14" spans="1:34" ht="17.149999999999999" customHeight="1" x14ac:dyDescent="0.3">
      <c r="B14" s="1216" t="s">
        <v>44</v>
      </c>
      <c r="C14" s="65" t="s">
        <v>500</v>
      </c>
      <c r="D14" s="517">
        <f t="shared" ref="D14:O14" si="10">INDEX(V$8:V$19,MATCH($B14,$U$8:$U$19,0))</f>
        <v>5</v>
      </c>
      <c r="E14" s="194">
        <f t="shared" si="10"/>
        <v>0</v>
      </c>
      <c r="F14" s="194">
        <f t="shared" si="10"/>
        <v>10</v>
      </c>
      <c r="G14" s="194">
        <f t="shared" si="10"/>
        <v>15</v>
      </c>
      <c r="H14" s="194">
        <f t="shared" si="10"/>
        <v>45</v>
      </c>
      <c r="I14" s="195">
        <f t="shared" si="10"/>
        <v>37</v>
      </c>
      <c r="J14" s="526">
        <f t="shared" si="10"/>
        <v>26</v>
      </c>
      <c r="K14" s="194">
        <f t="shared" si="10"/>
        <v>2</v>
      </c>
      <c r="L14" s="194">
        <f t="shared" si="10"/>
        <v>62</v>
      </c>
      <c r="M14" s="194">
        <f t="shared" si="10"/>
        <v>83</v>
      </c>
      <c r="N14" s="194">
        <f t="shared" si="10"/>
        <v>76</v>
      </c>
      <c r="O14" s="523">
        <f t="shared" si="10"/>
        <v>44</v>
      </c>
      <c r="P14" s="556">
        <f t="shared" si="3"/>
        <v>405</v>
      </c>
      <c r="Q14" s="551">
        <v>226</v>
      </c>
      <c r="R14" s="483" t="s">
        <v>501</v>
      </c>
      <c r="U14" s="68" t="s">
        <v>45</v>
      </c>
      <c r="V14" s="885">
        <v>0</v>
      </c>
      <c r="W14" s="886">
        <v>0</v>
      </c>
      <c r="X14" s="886">
        <v>0</v>
      </c>
      <c r="Y14" s="886">
        <v>0</v>
      </c>
      <c r="Z14" s="886">
        <v>1</v>
      </c>
      <c r="AA14" s="886">
        <v>0</v>
      </c>
      <c r="AB14" s="886">
        <v>1</v>
      </c>
      <c r="AC14" s="886">
        <v>0</v>
      </c>
      <c r="AD14" s="886">
        <v>3</v>
      </c>
      <c r="AE14" s="886">
        <v>5</v>
      </c>
      <c r="AF14" s="886">
        <v>6</v>
      </c>
      <c r="AG14" s="887">
        <v>2</v>
      </c>
      <c r="AH14" s="1">
        <f t="shared" si="6"/>
        <v>18</v>
      </c>
    </row>
    <row r="15" spans="1:34" ht="17.149999999999999" customHeight="1" x14ac:dyDescent="0.3">
      <c r="B15" s="1215"/>
      <c r="C15" s="16" t="s">
        <v>710</v>
      </c>
      <c r="D15" s="516">
        <f t="shared" ref="D15:O15" si="11">INDEX(V$25:V$36,MATCH($B14,$U$25:$U$36,0))</f>
        <v>800</v>
      </c>
      <c r="E15" s="196">
        <f t="shared" si="11"/>
        <v>0</v>
      </c>
      <c r="F15" s="196">
        <f t="shared" si="11"/>
        <v>1643</v>
      </c>
      <c r="G15" s="196">
        <f t="shared" si="11"/>
        <v>2221</v>
      </c>
      <c r="H15" s="196">
        <f t="shared" si="11"/>
        <v>3862</v>
      </c>
      <c r="I15" s="197">
        <f t="shared" si="11"/>
        <v>2915</v>
      </c>
      <c r="J15" s="527">
        <f t="shared" si="11"/>
        <v>2432</v>
      </c>
      <c r="K15" s="196">
        <f t="shared" si="11"/>
        <v>269</v>
      </c>
      <c r="L15" s="196">
        <f t="shared" si="11"/>
        <v>5771</v>
      </c>
      <c r="M15" s="196">
        <f t="shared" si="11"/>
        <v>9799</v>
      </c>
      <c r="N15" s="196">
        <f>INDEX(AF$25:AF$36,MATCH($B14,$U$25:$U$36,0))</f>
        <v>8837</v>
      </c>
      <c r="O15" s="524">
        <f t="shared" si="11"/>
        <v>6584</v>
      </c>
      <c r="P15" s="557">
        <f t="shared" si="3"/>
        <v>45133</v>
      </c>
      <c r="Q15" s="552">
        <v>26850</v>
      </c>
      <c r="R15" s="484">
        <f>IF(AND(P15&lt;&gt;0,Q15&lt;&gt;0),P15/Q15-1,"-")</f>
        <v>0.68093109869646185</v>
      </c>
      <c r="U15" s="68" t="s">
        <v>47</v>
      </c>
      <c r="V15" s="885">
        <v>0</v>
      </c>
      <c r="W15" s="886">
        <v>0</v>
      </c>
      <c r="X15" s="886">
        <v>0</v>
      </c>
      <c r="Y15" s="886">
        <v>0</v>
      </c>
      <c r="Z15" s="886">
        <v>0</v>
      </c>
      <c r="AA15" s="886">
        <v>0</v>
      </c>
      <c r="AB15" s="886">
        <v>0</v>
      </c>
      <c r="AC15" s="886">
        <v>0</v>
      </c>
      <c r="AD15" s="886">
        <v>0</v>
      </c>
      <c r="AE15" s="886">
        <v>0</v>
      </c>
      <c r="AF15" s="886">
        <v>0</v>
      </c>
      <c r="AG15" s="887">
        <v>0</v>
      </c>
      <c r="AH15" s="1">
        <f t="shared" si="6"/>
        <v>0</v>
      </c>
    </row>
    <row r="16" spans="1:34" ht="17.149999999999999" customHeight="1" x14ac:dyDescent="0.3">
      <c r="B16" s="1216" t="s">
        <v>45</v>
      </c>
      <c r="C16" s="65" t="s">
        <v>500</v>
      </c>
      <c r="D16" s="517">
        <f t="shared" ref="D16:O16" si="12">INDEX(V$8:V$19,MATCH($B16,$U$8:$U$19,0))</f>
        <v>0</v>
      </c>
      <c r="E16" s="194">
        <f t="shared" si="12"/>
        <v>0</v>
      </c>
      <c r="F16" s="194">
        <f t="shared" si="12"/>
        <v>0</v>
      </c>
      <c r="G16" s="194">
        <f t="shared" si="12"/>
        <v>0</v>
      </c>
      <c r="H16" s="194">
        <f t="shared" si="12"/>
        <v>1</v>
      </c>
      <c r="I16" s="195">
        <f t="shared" si="12"/>
        <v>0</v>
      </c>
      <c r="J16" s="526">
        <f t="shared" si="12"/>
        <v>1</v>
      </c>
      <c r="K16" s="194">
        <f t="shared" si="12"/>
        <v>0</v>
      </c>
      <c r="L16" s="194">
        <f t="shared" si="12"/>
        <v>3</v>
      </c>
      <c r="M16" s="194">
        <f t="shared" si="12"/>
        <v>5</v>
      </c>
      <c r="N16" s="194">
        <f t="shared" si="12"/>
        <v>6</v>
      </c>
      <c r="O16" s="523">
        <f t="shared" si="12"/>
        <v>2</v>
      </c>
      <c r="P16" s="556">
        <f t="shared" si="3"/>
        <v>18</v>
      </c>
      <c r="Q16" s="551">
        <v>9</v>
      </c>
      <c r="R16" s="483" t="s">
        <v>501</v>
      </c>
      <c r="U16" s="68" t="s">
        <v>325</v>
      </c>
      <c r="V16" s="885">
        <v>0</v>
      </c>
      <c r="W16" s="886">
        <v>0</v>
      </c>
      <c r="X16" s="886">
        <v>1</v>
      </c>
      <c r="Y16" s="886">
        <v>2</v>
      </c>
      <c r="Z16" s="886">
        <v>0</v>
      </c>
      <c r="AA16" s="886">
        <v>1</v>
      </c>
      <c r="AB16" s="886">
        <v>2</v>
      </c>
      <c r="AC16" s="886">
        <v>0</v>
      </c>
      <c r="AD16" s="886">
        <v>3</v>
      </c>
      <c r="AE16" s="886">
        <v>5</v>
      </c>
      <c r="AF16" s="886">
        <v>3</v>
      </c>
      <c r="AG16" s="887">
        <v>2</v>
      </c>
      <c r="AH16" s="1">
        <f t="shared" si="6"/>
        <v>19</v>
      </c>
    </row>
    <row r="17" spans="2:34" ht="17.149999999999999" customHeight="1" x14ac:dyDescent="0.3">
      <c r="B17" s="1215"/>
      <c r="C17" s="16" t="s">
        <v>710</v>
      </c>
      <c r="D17" s="516">
        <f t="shared" ref="D17:O17" si="13">INDEX(V$25:V$36,MATCH($B16,$U$25:$U$36,0))</f>
        <v>0</v>
      </c>
      <c r="E17" s="196">
        <f t="shared" si="13"/>
        <v>0</v>
      </c>
      <c r="F17" s="196">
        <f t="shared" si="13"/>
        <v>0</v>
      </c>
      <c r="G17" s="196">
        <f t="shared" si="13"/>
        <v>0</v>
      </c>
      <c r="H17" s="196">
        <f t="shared" si="13"/>
        <v>46</v>
      </c>
      <c r="I17" s="197">
        <f t="shared" si="13"/>
        <v>0</v>
      </c>
      <c r="J17" s="527">
        <f t="shared" si="13"/>
        <v>25</v>
      </c>
      <c r="K17" s="196">
        <f t="shared" si="13"/>
        <v>0</v>
      </c>
      <c r="L17" s="196">
        <f t="shared" si="13"/>
        <v>411</v>
      </c>
      <c r="M17" s="196">
        <f t="shared" si="13"/>
        <v>307</v>
      </c>
      <c r="N17" s="196">
        <f t="shared" si="13"/>
        <v>822</v>
      </c>
      <c r="O17" s="524">
        <f t="shared" si="13"/>
        <v>116</v>
      </c>
      <c r="P17" s="557">
        <f t="shared" si="3"/>
        <v>1727</v>
      </c>
      <c r="Q17" s="552">
        <v>981</v>
      </c>
      <c r="R17" s="484">
        <f>IF(AND(P17&lt;&gt;0,Q17&lt;&gt;0),P17/Q17-1,"-")</f>
        <v>0.76044852191641188</v>
      </c>
      <c r="U17" s="68" t="s">
        <v>326</v>
      </c>
      <c r="V17" s="885">
        <v>2</v>
      </c>
      <c r="W17" s="886">
        <v>0</v>
      </c>
      <c r="X17" s="886">
        <v>0</v>
      </c>
      <c r="Y17" s="886">
        <v>0</v>
      </c>
      <c r="Z17" s="886">
        <v>2</v>
      </c>
      <c r="AA17" s="886">
        <v>0</v>
      </c>
      <c r="AB17" s="886">
        <v>1</v>
      </c>
      <c r="AC17" s="886">
        <v>0</v>
      </c>
      <c r="AD17" s="886">
        <v>4</v>
      </c>
      <c r="AE17" s="886">
        <v>3</v>
      </c>
      <c r="AF17" s="886">
        <v>3</v>
      </c>
      <c r="AG17" s="887">
        <v>1</v>
      </c>
      <c r="AH17" s="1">
        <f t="shared" si="6"/>
        <v>16</v>
      </c>
    </row>
    <row r="18" spans="2:34" ht="17.149999999999999" customHeight="1" x14ac:dyDescent="0.3">
      <c r="B18" s="1101" t="s">
        <v>47</v>
      </c>
      <c r="C18" s="65" t="s">
        <v>500</v>
      </c>
      <c r="D18" s="517">
        <f t="shared" ref="D18:O18" si="14">INDEX(V$8:V$19,MATCH($B18,$U$8:$U$19,0))</f>
        <v>0</v>
      </c>
      <c r="E18" s="194">
        <f t="shared" si="14"/>
        <v>0</v>
      </c>
      <c r="F18" s="194">
        <f t="shared" si="14"/>
        <v>0</v>
      </c>
      <c r="G18" s="194">
        <f t="shared" si="14"/>
        <v>0</v>
      </c>
      <c r="H18" s="194">
        <f t="shared" si="14"/>
        <v>0</v>
      </c>
      <c r="I18" s="195">
        <f t="shared" si="14"/>
        <v>0</v>
      </c>
      <c r="J18" s="526">
        <f t="shared" si="14"/>
        <v>0</v>
      </c>
      <c r="K18" s="194">
        <f t="shared" si="14"/>
        <v>0</v>
      </c>
      <c r="L18" s="194">
        <f t="shared" si="14"/>
        <v>0</v>
      </c>
      <c r="M18" s="194">
        <f t="shared" si="14"/>
        <v>0</v>
      </c>
      <c r="N18" s="194">
        <f t="shared" si="14"/>
        <v>0</v>
      </c>
      <c r="O18" s="523">
        <f t="shared" si="14"/>
        <v>0</v>
      </c>
      <c r="P18" s="556">
        <f t="shared" si="3"/>
        <v>0</v>
      </c>
      <c r="Q18" s="551">
        <v>0</v>
      </c>
      <c r="R18" s="483" t="s">
        <v>501</v>
      </c>
      <c r="U18" s="68" t="s">
        <v>52</v>
      </c>
      <c r="V18" s="885">
        <v>0</v>
      </c>
      <c r="W18" s="886">
        <v>0</v>
      </c>
      <c r="X18" s="886">
        <v>0</v>
      </c>
      <c r="Y18" s="886">
        <v>0</v>
      </c>
      <c r="Z18" s="886">
        <v>0</v>
      </c>
      <c r="AA18" s="886">
        <v>0</v>
      </c>
      <c r="AB18" s="886">
        <v>0</v>
      </c>
      <c r="AC18" s="886">
        <v>0</v>
      </c>
      <c r="AD18" s="886">
        <v>0</v>
      </c>
      <c r="AE18" s="886">
        <v>0</v>
      </c>
      <c r="AF18" s="886">
        <v>0</v>
      </c>
      <c r="AG18" s="887">
        <v>0</v>
      </c>
      <c r="AH18" s="1">
        <f t="shared" si="6"/>
        <v>0</v>
      </c>
    </row>
    <row r="19" spans="2:34" ht="17.149999999999999" customHeight="1" x14ac:dyDescent="0.3">
      <c r="B19" s="1103"/>
      <c r="C19" s="16" t="s">
        <v>710</v>
      </c>
      <c r="D19" s="516">
        <f t="shared" ref="D19:O19" si="15">INDEX(V$25:V$36,MATCH($B18,$U$25:$U$36,0))</f>
        <v>0</v>
      </c>
      <c r="E19" s="196">
        <f t="shared" si="15"/>
        <v>0</v>
      </c>
      <c r="F19" s="196">
        <f t="shared" si="15"/>
        <v>0</v>
      </c>
      <c r="G19" s="196">
        <f t="shared" si="15"/>
        <v>0</v>
      </c>
      <c r="H19" s="196">
        <f t="shared" si="15"/>
        <v>0</v>
      </c>
      <c r="I19" s="197">
        <f t="shared" si="15"/>
        <v>0</v>
      </c>
      <c r="J19" s="527">
        <f t="shared" si="15"/>
        <v>0</v>
      </c>
      <c r="K19" s="196">
        <f t="shared" si="15"/>
        <v>0</v>
      </c>
      <c r="L19" s="196">
        <f t="shared" si="15"/>
        <v>0</v>
      </c>
      <c r="M19" s="196">
        <f t="shared" si="15"/>
        <v>0</v>
      </c>
      <c r="N19" s="196">
        <f t="shared" si="15"/>
        <v>0</v>
      </c>
      <c r="O19" s="524">
        <f t="shared" si="15"/>
        <v>0</v>
      </c>
      <c r="P19" s="557">
        <f t="shared" si="3"/>
        <v>0</v>
      </c>
      <c r="Q19" s="552">
        <v>0</v>
      </c>
      <c r="R19" s="486" t="str">
        <f>IF(AND(P19&lt;&gt;0,Q19&lt;&gt;0),P19/Q19-1,"-")</f>
        <v>-</v>
      </c>
      <c r="U19" s="56" t="s">
        <v>54</v>
      </c>
      <c r="V19" s="888">
        <v>0</v>
      </c>
      <c r="W19" s="889">
        <v>0</v>
      </c>
      <c r="X19" s="889">
        <v>0</v>
      </c>
      <c r="Y19" s="889">
        <v>0</v>
      </c>
      <c r="Z19" s="889">
        <v>0</v>
      </c>
      <c r="AA19" s="889">
        <v>0</v>
      </c>
      <c r="AB19" s="889">
        <v>0</v>
      </c>
      <c r="AC19" s="889">
        <v>0</v>
      </c>
      <c r="AD19" s="889">
        <v>0</v>
      </c>
      <c r="AE19" s="889">
        <v>1</v>
      </c>
      <c r="AF19" s="889">
        <v>0</v>
      </c>
      <c r="AG19" s="890">
        <v>0</v>
      </c>
      <c r="AH19" s="1">
        <f t="shared" si="6"/>
        <v>1</v>
      </c>
    </row>
    <row r="20" spans="2:34" ht="17.149999999999999" customHeight="1" x14ac:dyDescent="0.3">
      <c r="B20" s="1101" t="s">
        <v>49</v>
      </c>
      <c r="C20" s="65" t="s">
        <v>500</v>
      </c>
      <c r="D20" s="517">
        <f t="shared" ref="D20:O20" si="16">INDEX(V$8:V$19,MATCH($B20,$U$8:$U$19,0))</f>
        <v>0</v>
      </c>
      <c r="E20" s="194">
        <f t="shared" si="16"/>
        <v>0</v>
      </c>
      <c r="F20" s="194">
        <f t="shared" si="16"/>
        <v>1</v>
      </c>
      <c r="G20" s="194">
        <f t="shared" si="16"/>
        <v>2</v>
      </c>
      <c r="H20" s="194">
        <f t="shared" si="16"/>
        <v>0</v>
      </c>
      <c r="I20" s="195">
        <f t="shared" si="16"/>
        <v>1</v>
      </c>
      <c r="J20" s="526">
        <f t="shared" si="16"/>
        <v>2</v>
      </c>
      <c r="K20" s="194">
        <f t="shared" si="16"/>
        <v>0</v>
      </c>
      <c r="L20" s="194">
        <f t="shared" si="16"/>
        <v>3</v>
      </c>
      <c r="M20" s="194">
        <f t="shared" si="16"/>
        <v>5</v>
      </c>
      <c r="N20" s="194">
        <f t="shared" si="16"/>
        <v>3</v>
      </c>
      <c r="O20" s="523">
        <f t="shared" si="16"/>
        <v>2</v>
      </c>
      <c r="P20" s="556">
        <f t="shared" si="3"/>
        <v>19</v>
      </c>
      <c r="Q20" s="551">
        <v>4</v>
      </c>
      <c r="R20" s="483" t="s">
        <v>501</v>
      </c>
    </row>
    <row r="21" spans="2:34" ht="17.149999999999999" customHeight="1" x14ac:dyDescent="0.3">
      <c r="B21" s="1103"/>
      <c r="C21" s="16" t="s">
        <v>710</v>
      </c>
      <c r="D21" s="516">
        <f t="shared" ref="D21:O21" si="17">INDEX(V$25:V$36,MATCH($B20,$U$25:$U$36,0))</f>
        <v>0</v>
      </c>
      <c r="E21" s="196">
        <f t="shared" si="17"/>
        <v>0</v>
      </c>
      <c r="F21" s="196">
        <f t="shared" si="17"/>
        <v>40</v>
      </c>
      <c r="G21" s="196">
        <f t="shared" si="17"/>
        <v>290</v>
      </c>
      <c r="H21" s="196">
        <f t="shared" si="17"/>
        <v>0</v>
      </c>
      <c r="I21" s="197">
        <f t="shared" si="17"/>
        <v>90</v>
      </c>
      <c r="J21" s="527">
        <f t="shared" si="17"/>
        <v>280</v>
      </c>
      <c r="K21" s="196">
        <f t="shared" si="17"/>
        <v>0</v>
      </c>
      <c r="L21" s="196">
        <f t="shared" si="17"/>
        <v>490</v>
      </c>
      <c r="M21" s="196">
        <f t="shared" si="17"/>
        <v>600</v>
      </c>
      <c r="N21" s="196">
        <f t="shared" si="17"/>
        <v>340</v>
      </c>
      <c r="O21" s="524">
        <f t="shared" si="17"/>
        <v>210</v>
      </c>
      <c r="P21" s="557">
        <f t="shared" si="3"/>
        <v>2340</v>
      </c>
      <c r="Q21" s="552">
        <v>812</v>
      </c>
      <c r="R21" s="484">
        <f>IF(AND(P21&lt;&gt;0,Q21&lt;&gt;0),P21/Q21-1,"-")</f>
        <v>1.8817733990147785</v>
      </c>
    </row>
    <row r="22" spans="2:34" ht="17.149999999999999" customHeight="1" x14ac:dyDescent="0.3">
      <c r="B22" s="1101" t="s">
        <v>50</v>
      </c>
      <c r="C22" s="65" t="s">
        <v>500</v>
      </c>
      <c r="D22" s="517">
        <f t="shared" ref="D22:O22" si="18">INDEX(V$8:V$19,MATCH($B22,$U$8:$U$19,0))</f>
        <v>2</v>
      </c>
      <c r="E22" s="194">
        <f t="shared" si="18"/>
        <v>0</v>
      </c>
      <c r="F22" s="194">
        <f t="shared" si="18"/>
        <v>0</v>
      </c>
      <c r="G22" s="194">
        <f t="shared" si="18"/>
        <v>0</v>
      </c>
      <c r="H22" s="194">
        <f t="shared" si="18"/>
        <v>2</v>
      </c>
      <c r="I22" s="195">
        <f t="shared" si="18"/>
        <v>0</v>
      </c>
      <c r="J22" s="526">
        <f t="shared" si="18"/>
        <v>1</v>
      </c>
      <c r="K22" s="194">
        <f t="shared" si="18"/>
        <v>0</v>
      </c>
      <c r="L22" s="194">
        <f t="shared" si="18"/>
        <v>4</v>
      </c>
      <c r="M22" s="194">
        <f t="shared" si="18"/>
        <v>3</v>
      </c>
      <c r="N22" s="194">
        <f t="shared" si="18"/>
        <v>3</v>
      </c>
      <c r="O22" s="523">
        <f t="shared" si="18"/>
        <v>1</v>
      </c>
      <c r="P22" s="556">
        <f t="shared" si="3"/>
        <v>16</v>
      </c>
      <c r="Q22" s="551">
        <v>10</v>
      </c>
      <c r="R22" s="483" t="s">
        <v>501</v>
      </c>
    </row>
    <row r="23" spans="2:34" ht="17.149999999999999" customHeight="1" x14ac:dyDescent="0.3">
      <c r="B23" s="1103"/>
      <c r="C23" s="16" t="s">
        <v>710</v>
      </c>
      <c r="D23" s="516">
        <f t="shared" ref="D23:O23" si="19">INDEX(V$25:V$36,MATCH($B22,$U$25:$U$36,0))</f>
        <v>152</v>
      </c>
      <c r="E23" s="196">
        <f t="shared" si="19"/>
        <v>0</v>
      </c>
      <c r="F23" s="196">
        <f t="shared" si="19"/>
        <v>0</v>
      </c>
      <c r="G23" s="196">
        <f t="shared" si="19"/>
        <v>0</v>
      </c>
      <c r="H23" s="196">
        <f t="shared" si="19"/>
        <v>86</v>
      </c>
      <c r="I23" s="197">
        <f t="shared" si="19"/>
        <v>0</v>
      </c>
      <c r="J23" s="527">
        <f t="shared" si="19"/>
        <v>74</v>
      </c>
      <c r="K23" s="196">
        <f t="shared" si="19"/>
        <v>0</v>
      </c>
      <c r="L23" s="196">
        <f t="shared" si="19"/>
        <v>518</v>
      </c>
      <c r="M23" s="196">
        <f t="shared" si="19"/>
        <v>220</v>
      </c>
      <c r="N23" s="196">
        <f t="shared" si="19"/>
        <v>247</v>
      </c>
      <c r="O23" s="524">
        <f t="shared" si="19"/>
        <v>25</v>
      </c>
      <c r="P23" s="557">
        <f t="shared" si="3"/>
        <v>1322</v>
      </c>
      <c r="Q23" s="552">
        <v>663</v>
      </c>
      <c r="R23" s="484">
        <f>IF(AND(P23&lt;&gt;0,Q23&lt;&gt;0),P23/Q23-1,"-")</f>
        <v>0.99396681749622928</v>
      </c>
    </row>
    <row r="24" spans="2:34" ht="17.149999999999999" customHeight="1" x14ac:dyDescent="0.3">
      <c r="B24" s="1101" t="s">
        <v>52</v>
      </c>
      <c r="C24" s="65" t="s">
        <v>500</v>
      </c>
      <c r="D24" s="517">
        <f t="shared" ref="D24:O24" si="20">INDEX(V$8:V$19,MATCH($B24,$U$8:$U$19,0))</f>
        <v>0</v>
      </c>
      <c r="E24" s="194">
        <f t="shared" si="20"/>
        <v>0</v>
      </c>
      <c r="F24" s="194">
        <f t="shared" si="20"/>
        <v>0</v>
      </c>
      <c r="G24" s="194">
        <f t="shared" si="20"/>
        <v>0</v>
      </c>
      <c r="H24" s="194">
        <f t="shared" si="20"/>
        <v>0</v>
      </c>
      <c r="I24" s="195">
        <f t="shared" si="20"/>
        <v>0</v>
      </c>
      <c r="J24" s="526">
        <f t="shared" si="20"/>
        <v>0</v>
      </c>
      <c r="K24" s="194">
        <f t="shared" si="20"/>
        <v>0</v>
      </c>
      <c r="L24" s="194">
        <f t="shared" si="20"/>
        <v>0</v>
      </c>
      <c r="M24" s="194">
        <f t="shared" si="20"/>
        <v>0</v>
      </c>
      <c r="N24" s="194">
        <f t="shared" si="20"/>
        <v>0</v>
      </c>
      <c r="O24" s="523">
        <f t="shared" si="20"/>
        <v>0</v>
      </c>
      <c r="P24" s="556">
        <v>0</v>
      </c>
      <c r="Q24" s="551">
        <v>0</v>
      </c>
      <c r="R24" s="485" t="s">
        <v>501</v>
      </c>
      <c r="U24" s="1" t="s">
        <v>504</v>
      </c>
    </row>
    <row r="25" spans="2:34" ht="17.149999999999999" customHeight="1" x14ac:dyDescent="0.3">
      <c r="B25" s="1103"/>
      <c r="C25" s="16" t="s">
        <v>710</v>
      </c>
      <c r="D25" s="516">
        <f t="shared" ref="D25:O25" si="21">INDEX(V$25:V$36,MATCH($B24,$U$25:$U$36,0))</f>
        <v>0</v>
      </c>
      <c r="E25" s="196">
        <f t="shared" si="21"/>
        <v>0</v>
      </c>
      <c r="F25" s="196">
        <f t="shared" si="21"/>
        <v>0</v>
      </c>
      <c r="G25" s="196">
        <f t="shared" si="21"/>
        <v>0</v>
      </c>
      <c r="H25" s="196">
        <f t="shared" si="21"/>
        <v>0</v>
      </c>
      <c r="I25" s="197">
        <f t="shared" si="21"/>
        <v>0</v>
      </c>
      <c r="J25" s="527">
        <f t="shared" si="21"/>
        <v>0</v>
      </c>
      <c r="K25" s="196">
        <f t="shared" si="21"/>
        <v>0</v>
      </c>
      <c r="L25" s="196">
        <f t="shared" si="21"/>
        <v>0</v>
      </c>
      <c r="M25" s="196">
        <f t="shared" si="21"/>
        <v>0</v>
      </c>
      <c r="N25" s="196">
        <f t="shared" si="21"/>
        <v>0</v>
      </c>
      <c r="O25" s="524">
        <f t="shared" si="21"/>
        <v>0</v>
      </c>
      <c r="P25" s="557">
        <v>0</v>
      </c>
      <c r="Q25" s="552">
        <v>0</v>
      </c>
      <c r="R25" s="486" t="str">
        <f>IF(AND(P25&lt;&gt;0,Q25&lt;&gt;0),P25/Q25-1,"-")</f>
        <v>-</v>
      </c>
      <c r="U25" s="54" t="s">
        <v>503</v>
      </c>
      <c r="V25" s="70">
        <v>1</v>
      </c>
      <c r="W25" s="70">
        <v>2</v>
      </c>
      <c r="X25" s="70">
        <v>3</v>
      </c>
      <c r="Y25" s="70">
        <v>4</v>
      </c>
      <c r="Z25" s="70">
        <v>5</v>
      </c>
      <c r="AA25" s="70">
        <v>6</v>
      </c>
      <c r="AB25" s="70">
        <v>7</v>
      </c>
      <c r="AC25" s="70">
        <v>8</v>
      </c>
      <c r="AD25" s="70">
        <v>9</v>
      </c>
      <c r="AE25" s="70">
        <v>10</v>
      </c>
      <c r="AF25" s="70">
        <v>11</v>
      </c>
      <c r="AG25" s="71">
        <v>12</v>
      </c>
    </row>
    <row r="26" spans="2:34" ht="17.149999999999999" customHeight="1" thickBot="1" x14ac:dyDescent="0.35">
      <c r="B26" s="1180" t="s">
        <v>54</v>
      </c>
      <c r="C26" s="65" t="s">
        <v>500</v>
      </c>
      <c r="D26" s="517">
        <f t="shared" ref="D26:O26" si="22">INDEX(V$8:V$19,MATCH($B26,$U$8:$U$19,0))</f>
        <v>0</v>
      </c>
      <c r="E26" s="194">
        <f t="shared" si="22"/>
        <v>0</v>
      </c>
      <c r="F26" s="194">
        <f t="shared" si="22"/>
        <v>0</v>
      </c>
      <c r="G26" s="194">
        <f t="shared" si="22"/>
        <v>0</v>
      </c>
      <c r="H26" s="194">
        <f t="shared" si="22"/>
        <v>0</v>
      </c>
      <c r="I26" s="195">
        <f t="shared" si="22"/>
        <v>0</v>
      </c>
      <c r="J26" s="526">
        <f t="shared" si="22"/>
        <v>0</v>
      </c>
      <c r="K26" s="194">
        <f t="shared" si="22"/>
        <v>0</v>
      </c>
      <c r="L26" s="194">
        <f t="shared" si="22"/>
        <v>0</v>
      </c>
      <c r="M26" s="194">
        <f t="shared" si="22"/>
        <v>1</v>
      </c>
      <c r="N26" s="194">
        <f t="shared" si="22"/>
        <v>0</v>
      </c>
      <c r="O26" s="523">
        <f t="shared" si="22"/>
        <v>0</v>
      </c>
      <c r="P26" s="556">
        <f>SUM(D26:O26)</f>
        <v>1</v>
      </c>
      <c r="Q26" s="551">
        <v>0</v>
      </c>
      <c r="R26" s="483" t="s">
        <v>501</v>
      </c>
      <c r="U26" s="55" t="s">
        <v>40</v>
      </c>
      <c r="V26" s="882">
        <v>206</v>
      </c>
      <c r="W26" s="883">
        <v>0</v>
      </c>
      <c r="X26" s="883">
        <v>852</v>
      </c>
      <c r="Y26" s="883">
        <v>406</v>
      </c>
      <c r="Z26" s="883">
        <v>1015</v>
      </c>
      <c r="AA26" s="883">
        <v>796</v>
      </c>
      <c r="AB26" s="883">
        <v>329</v>
      </c>
      <c r="AC26" s="883">
        <v>228</v>
      </c>
      <c r="AD26" s="883">
        <v>1310</v>
      </c>
      <c r="AE26" s="883">
        <v>3145</v>
      </c>
      <c r="AF26" s="883">
        <v>2764</v>
      </c>
      <c r="AG26" s="884">
        <v>1962</v>
      </c>
      <c r="AH26" s="1">
        <f t="shared" si="6"/>
        <v>13013</v>
      </c>
    </row>
    <row r="27" spans="2:34" ht="17.149999999999999" customHeight="1" thickTop="1" thickBot="1" x14ac:dyDescent="0.35">
      <c r="B27" s="1142"/>
      <c r="C27" s="16" t="s">
        <v>710</v>
      </c>
      <c r="D27" s="516">
        <f t="shared" ref="D27:O27" si="23">INDEX(V$25:V$36,MATCH($B26,$U$25:$U$36,0))</f>
        <v>0</v>
      </c>
      <c r="E27" s="196">
        <f t="shared" si="23"/>
        <v>0</v>
      </c>
      <c r="F27" s="196">
        <f t="shared" si="23"/>
        <v>0</v>
      </c>
      <c r="G27" s="196">
        <f t="shared" si="23"/>
        <v>0</v>
      </c>
      <c r="H27" s="196">
        <f t="shared" si="23"/>
        <v>0</v>
      </c>
      <c r="I27" s="197">
        <f t="shared" si="23"/>
        <v>0</v>
      </c>
      <c r="J27" s="527">
        <f t="shared" si="23"/>
        <v>0</v>
      </c>
      <c r="K27" s="196">
        <f t="shared" si="23"/>
        <v>0</v>
      </c>
      <c r="L27" s="196">
        <f t="shared" si="23"/>
        <v>0</v>
      </c>
      <c r="M27" s="196">
        <f t="shared" si="23"/>
        <v>12</v>
      </c>
      <c r="N27" s="196">
        <f t="shared" si="23"/>
        <v>0</v>
      </c>
      <c r="O27" s="524">
        <f t="shared" si="23"/>
        <v>0</v>
      </c>
      <c r="P27" s="557">
        <f>SUM(D27:O27)</f>
        <v>12</v>
      </c>
      <c r="Q27" s="553">
        <v>0</v>
      </c>
      <c r="R27" s="486" t="str">
        <f>IF(AND(P27&lt;&gt;0,Q27&lt;&gt;0),P27/Q27-1,"-")</f>
        <v>-</v>
      </c>
      <c r="U27" s="68" t="s">
        <v>41</v>
      </c>
      <c r="V27" s="885">
        <v>1083</v>
      </c>
      <c r="W27" s="886">
        <v>0</v>
      </c>
      <c r="X27" s="886">
        <v>2285</v>
      </c>
      <c r="Y27" s="886">
        <v>2075</v>
      </c>
      <c r="Z27" s="886">
        <v>1744</v>
      </c>
      <c r="AA27" s="886">
        <v>3665</v>
      </c>
      <c r="AB27" s="886">
        <v>1377</v>
      </c>
      <c r="AC27" s="886">
        <v>0</v>
      </c>
      <c r="AD27" s="886">
        <v>3935</v>
      </c>
      <c r="AE27" s="886">
        <v>3997</v>
      </c>
      <c r="AF27" s="886">
        <v>5909</v>
      </c>
      <c r="AG27" s="887">
        <v>3685</v>
      </c>
      <c r="AH27" s="1">
        <f t="shared" si="6"/>
        <v>29755</v>
      </c>
    </row>
    <row r="28" spans="2:34" ht="17.149999999999999" customHeight="1" thickTop="1" thickBot="1" x14ac:dyDescent="0.35">
      <c r="B28" s="1142" t="s">
        <v>311</v>
      </c>
      <c r="C28" s="66" t="s">
        <v>500</v>
      </c>
      <c r="D28" s="518">
        <f>SUM(D6,D8,D10,D12,D14,D16,D18,D20,D22,D24,D26)</f>
        <v>18</v>
      </c>
      <c r="E28" s="198">
        <f t="shared" ref="E28:Q29" si="24">SUM(E6,E8,E10,E12,E14,E16,E18,E20,E22,E24,E26)</f>
        <v>0</v>
      </c>
      <c r="F28" s="198">
        <f t="shared" si="24"/>
        <v>37</v>
      </c>
      <c r="G28" s="198">
        <f t="shared" si="24"/>
        <v>36</v>
      </c>
      <c r="H28" s="198">
        <f t="shared" si="24"/>
        <v>79</v>
      </c>
      <c r="I28" s="199">
        <f t="shared" si="24"/>
        <v>76</v>
      </c>
      <c r="J28" s="528">
        <f t="shared" si="24"/>
        <v>51</v>
      </c>
      <c r="K28" s="198">
        <f t="shared" si="24"/>
        <v>9</v>
      </c>
      <c r="L28" s="198">
        <f t="shared" si="24"/>
        <v>155</v>
      </c>
      <c r="M28" s="198">
        <f t="shared" si="24"/>
        <v>197</v>
      </c>
      <c r="N28" s="198">
        <f t="shared" si="24"/>
        <v>176</v>
      </c>
      <c r="O28" s="525">
        <f t="shared" si="24"/>
        <v>112</v>
      </c>
      <c r="P28" s="558">
        <f>SUM(P6,P8,P10,P12,P14,P16,P18,P20,P22,P24,P26)</f>
        <v>946</v>
      </c>
      <c r="Q28" s="554">
        <f t="shared" si="24"/>
        <v>551</v>
      </c>
      <c r="R28" s="487" t="s">
        <v>501</v>
      </c>
      <c r="U28" s="68" t="s">
        <v>42</v>
      </c>
      <c r="V28" s="885">
        <v>125</v>
      </c>
      <c r="W28" s="886">
        <v>0</v>
      </c>
      <c r="X28" s="886">
        <v>42</v>
      </c>
      <c r="Y28" s="886">
        <v>219</v>
      </c>
      <c r="Z28" s="886">
        <v>0</v>
      </c>
      <c r="AA28" s="886">
        <v>200</v>
      </c>
      <c r="AB28" s="886">
        <v>86</v>
      </c>
      <c r="AC28" s="886">
        <v>69</v>
      </c>
      <c r="AD28" s="886">
        <v>324</v>
      </c>
      <c r="AE28" s="886">
        <v>764</v>
      </c>
      <c r="AF28" s="886">
        <v>562</v>
      </c>
      <c r="AG28" s="887">
        <v>1188</v>
      </c>
      <c r="AH28" s="1">
        <f t="shared" si="6"/>
        <v>3579</v>
      </c>
    </row>
    <row r="29" spans="2:34" ht="17.149999999999999" customHeight="1" thickTop="1" thickBot="1" x14ac:dyDescent="0.35">
      <c r="B29" s="1145"/>
      <c r="C29" s="15" t="s">
        <v>710</v>
      </c>
      <c r="D29" s="136">
        <f>SUM(D7,D9,D11,D13,D15,D17,D19,D21,D23,D25,D27)</f>
        <v>2366</v>
      </c>
      <c r="E29" s="154">
        <f t="shared" si="24"/>
        <v>0</v>
      </c>
      <c r="F29" s="154">
        <f t="shared" si="24"/>
        <v>4862</v>
      </c>
      <c r="G29" s="154">
        <f t="shared" si="24"/>
        <v>5211</v>
      </c>
      <c r="H29" s="154">
        <f t="shared" si="24"/>
        <v>6995</v>
      </c>
      <c r="I29" s="155">
        <f t="shared" si="24"/>
        <v>7819</v>
      </c>
      <c r="J29" s="389">
        <f t="shared" si="24"/>
        <v>4660</v>
      </c>
      <c r="K29" s="154">
        <f t="shared" si="24"/>
        <v>566</v>
      </c>
      <c r="L29" s="154">
        <f t="shared" si="24"/>
        <v>13202</v>
      </c>
      <c r="M29" s="154">
        <f t="shared" si="24"/>
        <v>19967</v>
      </c>
      <c r="N29" s="154">
        <f t="shared" si="24"/>
        <v>20501</v>
      </c>
      <c r="O29" s="156">
        <f t="shared" si="24"/>
        <v>14514</v>
      </c>
      <c r="P29" s="559">
        <f>SUM(P7,P9,P11,P13,P15,P17,P19,P21,P23,P25,P27)</f>
        <v>100663</v>
      </c>
      <c r="Q29" s="555">
        <f>SUM(Q7,Q9,Q11,Q13,Q15,Q17,Q19,Q21,Q23,Q25,Q27)</f>
        <v>76500</v>
      </c>
      <c r="R29" s="488">
        <f>IF(AND(P29&lt;&gt;0,Q29&lt;&gt;0),P29/Q29-1,"-")</f>
        <v>0.31585620915032675</v>
      </c>
      <c r="U29" s="68" t="s">
        <v>43</v>
      </c>
      <c r="V29" s="885">
        <v>0</v>
      </c>
      <c r="W29" s="886">
        <v>0</v>
      </c>
      <c r="X29" s="886">
        <v>0</v>
      </c>
      <c r="Y29" s="886">
        <v>0</v>
      </c>
      <c r="Z29" s="886">
        <v>242</v>
      </c>
      <c r="AA29" s="886">
        <v>153</v>
      </c>
      <c r="AB29" s="886">
        <v>57</v>
      </c>
      <c r="AC29" s="886">
        <v>0</v>
      </c>
      <c r="AD29" s="886">
        <v>443</v>
      </c>
      <c r="AE29" s="886">
        <v>1123</v>
      </c>
      <c r="AF29" s="886">
        <v>1020</v>
      </c>
      <c r="AG29" s="887">
        <v>744</v>
      </c>
      <c r="AH29" s="1">
        <f t="shared" si="6"/>
        <v>3782</v>
      </c>
    </row>
    <row r="30" spans="2:34" x14ac:dyDescent="0.3">
      <c r="B30" s="1" t="s">
        <v>716</v>
      </c>
      <c r="U30" s="68" t="s">
        <v>44</v>
      </c>
      <c r="V30" s="885">
        <v>800</v>
      </c>
      <c r="W30" s="886">
        <v>0</v>
      </c>
      <c r="X30" s="886">
        <v>1643</v>
      </c>
      <c r="Y30" s="886">
        <v>2221</v>
      </c>
      <c r="Z30" s="886">
        <v>3862</v>
      </c>
      <c r="AA30" s="886">
        <v>2915</v>
      </c>
      <c r="AB30" s="886">
        <v>2432</v>
      </c>
      <c r="AC30" s="886">
        <v>269</v>
      </c>
      <c r="AD30" s="886">
        <v>5771</v>
      </c>
      <c r="AE30" s="886">
        <v>9799</v>
      </c>
      <c r="AF30" s="886">
        <v>8837</v>
      </c>
      <c r="AG30" s="887">
        <v>6584</v>
      </c>
      <c r="AH30" s="1">
        <f t="shared" si="6"/>
        <v>45133</v>
      </c>
    </row>
    <row r="31" spans="2:34" x14ac:dyDescent="0.3">
      <c r="B31" s="3"/>
      <c r="U31" s="68" t="s">
        <v>45</v>
      </c>
      <c r="V31" s="885">
        <v>0</v>
      </c>
      <c r="W31" s="886">
        <v>0</v>
      </c>
      <c r="X31" s="886">
        <v>0</v>
      </c>
      <c r="Y31" s="886">
        <v>0</v>
      </c>
      <c r="Z31" s="886">
        <v>46</v>
      </c>
      <c r="AA31" s="886">
        <v>0</v>
      </c>
      <c r="AB31" s="886">
        <v>25</v>
      </c>
      <c r="AC31" s="886">
        <v>0</v>
      </c>
      <c r="AD31" s="886">
        <v>411</v>
      </c>
      <c r="AE31" s="886">
        <v>307</v>
      </c>
      <c r="AF31" s="886">
        <v>822</v>
      </c>
      <c r="AG31" s="887">
        <v>116</v>
      </c>
      <c r="AH31" s="1">
        <f t="shared" si="6"/>
        <v>1727</v>
      </c>
    </row>
    <row r="32" spans="2:34" ht="17.149999999999999" customHeight="1" x14ac:dyDescent="0.3">
      <c r="B32" s="3" t="s">
        <v>505</v>
      </c>
      <c r="U32" s="68" t="s">
        <v>47</v>
      </c>
      <c r="V32" s="885">
        <v>0</v>
      </c>
      <c r="W32" s="886">
        <v>0</v>
      </c>
      <c r="X32" s="886">
        <v>0</v>
      </c>
      <c r="Y32" s="886">
        <v>0</v>
      </c>
      <c r="Z32" s="886">
        <v>0</v>
      </c>
      <c r="AA32" s="886">
        <v>0</v>
      </c>
      <c r="AB32" s="886">
        <v>0</v>
      </c>
      <c r="AC32" s="886">
        <v>0</v>
      </c>
      <c r="AD32" s="886">
        <v>0</v>
      </c>
      <c r="AE32" s="886">
        <v>0</v>
      </c>
      <c r="AF32" s="886">
        <v>0</v>
      </c>
      <c r="AG32" s="887">
        <v>0</v>
      </c>
      <c r="AH32" s="1">
        <f t="shared" si="6"/>
        <v>0</v>
      </c>
    </row>
    <row r="33" spans="2:34" x14ac:dyDescent="0.3">
      <c r="B33" s="3" t="s">
        <v>506</v>
      </c>
      <c r="C33" s="3"/>
      <c r="J33" s="3"/>
      <c r="U33" s="68" t="s">
        <v>325</v>
      </c>
      <c r="V33" s="885">
        <v>0</v>
      </c>
      <c r="W33" s="886">
        <v>0</v>
      </c>
      <c r="X33" s="886">
        <v>40</v>
      </c>
      <c r="Y33" s="886">
        <v>290</v>
      </c>
      <c r="Z33" s="886">
        <v>0</v>
      </c>
      <c r="AA33" s="886">
        <v>90</v>
      </c>
      <c r="AB33" s="886">
        <v>280</v>
      </c>
      <c r="AC33" s="886">
        <v>0</v>
      </c>
      <c r="AD33" s="886">
        <v>490</v>
      </c>
      <c r="AE33" s="886">
        <v>600</v>
      </c>
      <c r="AF33" s="886">
        <v>340</v>
      </c>
      <c r="AG33" s="887">
        <v>210</v>
      </c>
      <c r="AH33" s="1">
        <f t="shared" si="6"/>
        <v>2340</v>
      </c>
    </row>
    <row r="34" spans="2:34" x14ac:dyDescent="0.3">
      <c r="B34" s="3" t="s">
        <v>507</v>
      </c>
      <c r="J34" s="3"/>
      <c r="U34" s="68" t="s">
        <v>326</v>
      </c>
      <c r="V34" s="885">
        <v>152</v>
      </c>
      <c r="W34" s="886">
        <v>0</v>
      </c>
      <c r="X34" s="886">
        <v>0</v>
      </c>
      <c r="Y34" s="886">
        <v>0</v>
      </c>
      <c r="Z34" s="886">
        <v>86</v>
      </c>
      <c r="AA34" s="886">
        <v>0</v>
      </c>
      <c r="AB34" s="886">
        <v>74</v>
      </c>
      <c r="AC34" s="886">
        <v>0</v>
      </c>
      <c r="AD34" s="886">
        <v>518</v>
      </c>
      <c r="AE34" s="886">
        <v>220</v>
      </c>
      <c r="AF34" s="886">
        <v>247</v>
      </c>
      <c r="AG34" s="887">
        <v>25</v>
      </c>
      <c r="AH34" s="1">
        <f t="shared" si="6"/>
        <v>1322</v>
      </c>
    </row>
    <row r="35" spans="2:34" x14ac:dyDescent="0.3">
      <c r="B35" s="3" t="s">
        <v>709</v>
      </c>
      <c r="J35" s="3"/>
      <c r="U35" s="68" t="s">
        <v>327</v>
      </c>
      <c r="V35" s="885">
        <v>0</v>
      </c>
      <c r="W35" s="886">
        <v>0</v>
      </c>
      <c r="X35" s="886">
        <v>0</v>
      </c>
      <c r="Y35" s="886">
        <v>0</v>
      </c>
      <c r="Z35" s="886">
        <v>0</v>
      </c>
      <c r="AA35" s="886">
        <v>0</v>
      </c>
      <c r="AB35" s="886">
        <v>0</v>
      </c>
      <c r="AC35" s="886">
        <v>0</v>
      </c>
      <c r="AD35" s="886">
        <v>0</v>
      </c>
      <c r="AE35" s="886">
        <v>0</v>
      </c>
      <c r="AF35" s="886">
        <v>0</v>
      </c>
      <c r="AG35" s="887">
        <v>0</v>
      </c>
      <c r="AH35" s="1">
        <f t="shared" si="6"/>
        <v>0</v>
      </c>
    </row>
    <row r="36" spans="2:34" x14ac:dyDescent="0.3">
      <c r="B36" s="3"/>
      <c r="J36" s="3"/>
      <c r="U36" s="56" t="s">
        <v>328</v>
      </c>
      <c r="V36" s="888">
        <v>0</v>
      </c>
      <c r="W36" s="889">
        <v>0</v>
      </c>
      <c r="X36" s="889">
        <v>0</v>
      </c>
      <c r="Y36" s="889">
        <v>0</v>
      </c>
      <c r="Z36" s="889">
        <v>0</v>
      </c>
      <c r="AA36" s="889">
        <v>0</v>
      </c>
      <c r="AB36" s="889">
        <v>0</v>
      </c>
      <c r="AC36" s="889">
        <v>0</v>
      </c>
      <c r="AD36" s="889">
        <v>0</v>
      </c>
      <c r="AE36" s="889">
        <v>12</v>
      </c>
      <c r="AF36" s="889">
        <v>0</v>
      </c>
      <c r="AG36" s="890">
        <v>0</v>
      </c>
      <c r="AH36" s="1">
        <f t="shared" si="6"/>
        <v>12</v>
      </c>
    </row>
    <row r="37" spans="2:34" x14ac:dyDescent="0.3">
      <c r="J37" s="3"/>
    </row>
    <row r="38" spans="2:34" x14ac:dyDescent="0.3">
      <c r="B38" s="3"/>
      <c r="J38" s="3"/>
    </row>
  </sheetData>
  <mergeCells count="12">
    <mergeCell ref="B28:B29"/>
    <mergeCell ref="B6:B7"/>
    <mergeCell ref="B8:B9"/>
    <mergeCell ref="B10:B11"/>
    <mergeCell ref="B12:B13"/>
    <mergeCell ref="B14:B15"/>
    <mergeCell ref="B16:B17"/>
    <mergeCell ref="B18:B19"/>
    <mergeCell ref="B20:B21"/>
    <mergeCell ref="B22:B23"/>
    <mergeCell ref="B24:B25"/>
    <mergeCell ref="B26:B27"/>
  </mergeCells>
  <phoneticPr fontId="4"/>
  <conditionalFormatting sqref="D6:O27">
    <cfRule type="cellIs" dxfId="3" priority="1" operator="equal">
      <formula>0</formula>
    </cfRule>
  </conditionalFormatting>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colBreaks count="1" manualBreakCount="1">
    <brk id="9" max="45" man="1"/>
  </colBreaks>
  <ignoredErrors>
    <ignoredError sqref="D7:R29" formula="1"/>
  </ignoredError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21">
    <tabColor theme="4"/>
  </sheetPr>
  <dimension ref="A1:AG56"/>
  <sheetViews>
    <sheetView showGridLines="0" view="pageBreakPreview" zoomScale="70" zoomScaleNormal="70" zoomScaleSheetLayoutView="70" workbookViewId="0">
      <selection activeCell="P25" sqref="P25"/>
    </sheetView>
  </sheetViews>
  <sheetFormatPr defaultColWidth="9" defaultRowHeight="14" x14ac:dyDescent="0.3"/>
  <cols>
    <col min="1" max="1" width="3.08203125" style="2" customWidth="1"/>
    <col min="2" max="2" width="11.75" style="1" customWidth="1"/>
    <col min="3" max="3" width="13.58203125" style="1" customWidth="1"/>
    <col min="4" max="17" width="8.33203125" style="1" customWidth="1"/>
    <col min="18" max="18" width="8.58203125" style="1" customWidth="1"/>
    <col min="19" max="19" width="3.08203125" style="1" customWidth="1"/>
    <col min="20" max="20" width="9" style="1"/>
    <col min="21" max="21" width="12.58203125" style="1" bestFit="1" customWidth="1"/>
    <col min="22" max="16384" width="9" style="1"/>
  </cols>
  <sheetData>
    <row r="1" spans="1:33" x14ac:dyDescent="0.3">
      <c r="A1" s="2" t="s">
        <v>718</v>
      </c>
    </row>
    <row r="2" spans="1:33" x14ac:dyDescent="0.3">
      <c r="U2" s="1" t="s">
        <v>131</v>
      </c>
    </row>
    <row r="3" spans="1:33" ht="14.5" thickBot="1" x14ac:dyDescent="0.35">
      <c r="P3" s="39" t="s">
        <v>294</v>
      </c>
      <c r="U3" s="1" t="s">
        <v>492</v>
      </c>
      <c r="V3" s="482" t="s">
        <v>493</v>
      </c>
    </row>
    <row r="4" spans="1:33" ht="14.25" customHeight="1" x14ac:dyDescent="0.3">
      <c r="B4" s="41" t="s">
        <v>508</v>
      </c>
      <c r="C4" s="42" t="s">
        <v>509</v>
      </c>
      <c r="D4" s="43" t="s">
        <v>296</v>
      </c>
      <c r="E4" s="44" t="s">
        <v>297</v>
      </c>
      <c r="F4" s="44" t="s">
        <v>298</v>
      </c>
      <c r="G4" s="44" t="s">
        <v>299</v>
      </c>
      <c r="H4" s="44" t="s">
        <v>300</v>
      </c>
      <c r="I4" s="45" t="s">
        <v>301</v>
      </c>
      <c r="J4" s="46" t="s">
        <v>302</v>
      </c>
      <c r="K4" s="44" t="s">
        <v>303</v>
      </c>
      <c r="L4" s="44" t="s">
        <v>304</v>
      </c>
      <c r="M4" s="44" t="s">
        <v>305</v>
      </c>
      <c r="N4" s="44" t="s">
        <v>306</v>
      </c>
      <c r="O4" s="522" t="s">
        <v>307</v>
      </c>
      <c r="P4" s="545" t="s">
        <v>308</v>
      </c>
      <c r="Q4" s="539" t="s">
        <v>498</v>
      </c>
      <c r="R4" s="174" t="s">
        <v>272</v>
      </c>
      <c r="U4" s="1" t="s">
        <v>495</v>
      </c>
      <c r="V4" s="482" t="s">
        <v>496</v>
      </c>
    </row>
    <row r="5" spans="1:33" ht="13" customHeight="1" x14ac:dyDescent="0.3">
      <c r="B5" s="506" t="s">
        <v>139</v>
      </c>
      <c r="C5" s="17" t="s">
        <v>139</v>
      </c>
      <c r="D5" s="175">
        <f t="shared" ref="D5:O26" si="0">INDEX(V$8:V$56,MATCH($C5,$U$8:$U$56,0))</f>
        <v>0</v>
      </c>
      <c r="E5" s="176">
        <f t="shared" si="0"/>
        <v>0</v>
      </c>
      <c r="F5" s="176">
        <f t="shared" si="0"/>
        <v>293</v>
      </c>
      <c r="G5" s="176">
        <f t="shared" si="0"/>
        <v>0</v>
      </c>
      <c r="H5" s="176">
        <f t="shared" si="0"/>
        <v>0</v>
      </c>
      <c r="I5" s="177">
        <f t="shared" si="0"/>
        <v>0</v>
      </c>
      <c r="J5" s="178">
        <f t="shared" si="0"/>
        <v>0</v>
      </c>
      <c r="K5" s="176">
        <f t="shared" si="0"/>
        <v>0</v>
      </c>
      <c r="L5" s="176">
        <f t="shared" si="0"/>
        <v>0</v>
      </c>
      <c r="M5" s="176">
        <f t="shared" si="0"/>
        <v>0</v>
      </c>
      <c r="N5" s="176">
        <f t="shared" si="0"/>
        <v>0</v>
      </c>
      <c r="O5" s="534">
        <f t="shared" si="0"/>
        <v>0</v>
      </c>
      <c r="P5" s="546">
        <f>SUM(D5:O5)</f>
        <v>293</v>
      </c>
      <c r="Q5" s="540">
        <v>568</v>
      </c>
      <c r="R5" s="492">
        <f t="shared" ref="R5:R18" si="1">IF(AND(Q5&lt;&gt;0,P5&lt;&gt;0),P5/Q5-1,"-")</f>
        <v>-0.48415492957746475</v>
      </c>
      <c r="U5" s="482" t="s">
        <v>499</v>
      </c>
    </row>
    <row r="6" spans="1:33" ht="13" customHeight="1" x14ac:dyDescent="0.3">
      <c r="B6" s="1217" t="s">
        <v>510</v>
      </c>
      <c r="C6" s="17" t="s">
        <v>140</v>
      </c>
      <c r="D6" s="175">
        <f t="shared" si="0"/>
        <v>0</v>
      </c>
      <c r="E6" s="176">
        <f t="shared" si="0"/>
        <v>0</v>
      </c>
      <c r="F6" s="176">
        <f t="shared" si="0"/>
        <v>0</v>
      </c>
      <c r="G6" s="176">
        <f t="shared" si="0"/>
        <v>0</v>
      </c>
      <c r="H6" s="176">
        <f t="shared" si="0"/>
        <v>0</v>
      </c>
      <c r="I6" s="177">
        <f t="shared" si="0"/>
        <v>0</v>
      </c>
      <c r="J6" s="178">
        <f t="shared" si="0"/>
        <v>0</v>
      </c>
      <c r="K6" s="176">
        <f t="shared" si="0"/>
        <v>0</v>
      </c>
      <c r="L6" s="176">
        <f t="shared" si="0"/>
        <v>0</v>
      </c>
      <c r="M6" s="176">
        <f t="shared" si="0"/>
        <v>0</v>
      </c>
      <c r="N6" s="176">
        <f t="shared" si="0"/>
        <v>0</v>
      </c>
      <c r="O6" s="534">
        <f t="shared" si="0"/>
        <v>0</v>
      </c>
      <c r="P6" s="547">
        <f t="shared" ref="P6:P50" si="2">SUM(D6:O6)</f>
        <v>0</v>
      </c>
      <c r="Q6" s="540">
        <v>0</v>
      </c>
      <c r="R6" s="489" t="str">
        <f t="shared" si="1"/>
        <v>-</v>
      </c>
    </row>
    <row r="7" spans="1:33" ht="13" customHeight="1" x14ac:dyDescent="0.3">
      <c r="B7" s="1137"/>
      <c r="C7" s="121" t="s">
        <v>142</v>
      </c>
      <c r="D7" s="179">
        <f t="shared" si="0"/>
        <v>0</v>
      </c>
      <c r="E7" s="180">
        <f t="shared" si="0"/>
        <v>0</v>
      </c>
      <c r="F7" s="180">
        <f t="shared" si="0"/>
        <v>0</v>
      </c>
      <c r="G7" s="180">
        <f t="shared" si="0"/>
        <v>0</v>
      </c>
      <c r="H7" s="180">
        <f t="shared" si="0"/>
        <v>0</v>
      </c>
      <c r="I7" s="181">
        <f t="shared" si="0"/>
        <v>0</v>
      </c>
      <c r="J7" s="182">
        <f t="shared" si="0"/>
        <v>0</v>
      </c>
      <c r="K7" s="180">
        <f t="shared" si="0"/>
        <v>0</v>
      </c>
      <c r="L7" s="180">
        <f t="shared" si="0"/>
        <v>0</v>
      </c>
      <c r="M7" s="180">
        <f t="shared" si="0"/>
        <v>0</v>
      </c>
      <c r="N7" s="180">
        <f t="shared" si="0"/>
        <v>0</v>
      </c>
      <c r="O7" s="535">
        <f t="shared" si="0"/>
        <v>0</v>
      </c>
      <c r="P7" s="548">
        <f t="shared" si="2"/>
        <v>0</v>
      </c>
      <c r="Q7" s="541">
        <v>0</v>
      </c>
      <c r="R7" s="490" t="str">
        <f t="shared" si="1"/>
        <v>-</v>
      </c>
      <c r="U7" s="1" t="s">
        <v>511</v>
      </c>
    </row>
    <row r="8" spans="1:33" ht="13" customHeight="1" x14ac:dyDescent="0.3">
      <c r="B8" s="1137"/>
      <c r="C8" s="121" t="s">
        <v>143</v>
      </c>
      <c r="D8" s="179">
        <f t="shared" si="0"/>
        <v>0</v>
      </c>
      <c r="E8" s="180">
        <f t="shared" si="0"/>
        <v>0</v>
      </c>
      <c r="F8" s="180">
        <f t="shared" si="0"/>
        <v>0</v>
      </c>
      <c r="G8" s="180">
        <f t="shared" si="0"/>
        <v>0</v>
      </c>
      <c r="H8" s="180">
        <f t="shared" si="0"/>
        <v>0</v>
      </c>
      <c r="I8" s="181">
        <f t="shared" si="0"/>
        <v>0</v>
      </c>
      <c r="J8" s="182">
        <f t="shared" si="0"/>
        <v>0</v>
      </c>
      <c r="K8" s="180">
        <f t="shared" si="0"/>
        <v>0</v>
      </c>
      <c r="L8" s="180">
        <f t="shared" si="0"/>
        <v>0</v>
      </c>
      <c r="M8" s="180">
        <f t="shared" si="0"/>
        <v>0</v>
      </c>
      <c r="N8" s="180">
        <f t="shared" si="0"/>
        <v>0</v>
      </c>
      <c r="O8" s="535">
        <f t="shared" si="0"/>
        <v>0</v>
      </c>
      <c r="P8" s="548">
        <f t="shared" si="2"/>
        <v>0</v>
      </c>
      <c r="Q8" s="541">
        <v>0</v>
      </c>
      <c r="R8" s="490" t="str">
        <f t="shared" si="1"/>
        <v>-</v>
      </c>
      <c r="U8" s="55" t="s">
        <v>137</v>
      </c>
      <c r="V8" s="276">
        <v>1</v>
      </c>
      <c r="W8" s="277">
        <v>2</v>
      </c>
      <c r="X8" s="277">
        <v>3</v>
      </c>
      <c r="Y8" s="277">
        <v>4</v>
      </c>
      <c r="Z8" s="277">
        <v>5</v>
      </c>
      <c r="AA8" s="277">
        <v>6</v>
      </c>
      <c r="AB8" s="277">
        <v>7</v>
      </c>
      <c r="AC8" s="277">
        <v>8</v>
      </c>
      <c r="AD8" s="277">
        <v>9</v>
      </c>
      <c r="AE8" s="277">
        <v>10</v>
      </c>
      <c r="AF8" s="277">
        <v>11</v>
      </c>
      <c r="AG8" s="278">
        <v>12</v>
      </c>
    </row>
    <row r="9" spans="1:33" ht="13" customHeight="1" x14ac:dyDescent="0.3">
      <c r="B9" s="1137"/>
      <c r="C9" s="121" t="s">
        <v>144</v>
      </c>
      <c r="D9" s="179">
        <f t="shared" si="0"/>
        <v>0</v>
      </c>
      <c r="E9" s="180">
        <f t="shared" si="0"/>
        <v>0</v>
      </c>
      <c r="F9" s="180">
        <f t="shared" si="0"/>
        <v>0</v>
      </c>
      <c r="G9" s="180">
        <f t="shared" si="0"/>
        <v>0</v>
      </c>
      <c r="H9" s="180">
        <f t="shared" si="0"/>
        <v>0</v>
      </c>
      <c r="I9" s="181">
        <f t="shared" si="0"/>
        <v>0</v>
      </c>
      <c r="J9" s="182">
        <f t="shared" si="0"/>
        <v>0</v>
      </c>
      <c r="K9" s="180">
        <f t="shared" si="0"/>
        <v>0</v>
      </c>
      <c r="L9" s="180">
        <f t="shared" si="0"/>
        <v>0</v>
      </c>
      <c r="M9" s="180">
        <f t="shared" si="0"/>
        <v>0</v>
      </c>
      <c r="N9" s="180">
        <f t="shared" si="0"/>
        <v>0</v>
      </c>
      <c r="O9" s="535">
        <f t="shared" si="0"/>
        <v>0</v>
      </c>
      <c r="P9" s="548">
        <f t="shared" si="2"/>
        <v>0</v>
      </c>
      <c r="Q9" s="541">
        <v>0</v>
      </c>
      <c r="R9" s="490" t="str">
        <f t="shared" si="1"/>
        <v>-</v>
      </c>
      <c r="U9" s="275" t="s">
        <v>187</v>
      </c>
      <c r="V9" s="891">
        <v>0</v>
      </c>
      <c r="W9" s="892">
        <v>0</v>
      </c>
      <c r="X9" s="892">
        <v>293</v>
      </c>
      <c r="Y9" s="892">
        <v>0</v>
      </c>
      <c r="Z9" s="892">
        <v>0</v>
      </c>
      <c r="AA9" s="892">
        <v>0</v>
      </c>
      <c r="AB9" s="892">
        <v>0</v>
      </c>
      <c r="AC9" s="892">
        <v>0</v>
      </c>
      <c r="AD9" s="892">
        <v>0</v>
      </c>
      <c r="AE9" s="892">
        <v>0</v>
      </c>
      <c r="AF9" s="892">
        <v>0</v>
      </c>
      <c r="AG9" s="893">
        <v>0</v>
      </c>
    </row>
    <row r="10" spans="1:33" ht="13" customHeight="1" x14ac:dyDescent="0.3">
      <c r="B10" s="1137"/>
      <c r="C10" s="121" t="s">
        <v>145</v>
      </c>
      <c r="D10" s="179">
        <f t="shared" si="0"/>
        <v>0</v>
      </c>
      <c r="E10" s="180">
        <f t="shared" si="0"/>
        <v>0</v>
      </c>
      <c r="F10" s="180">
        <f t="shared" si="0"/>
        <v>0</v>
      </c>
      <c r="G10" s="180">
        <f t="shared" si="0"/>
        <v>0</v>
      </c>
      <c r="H10" s="180">
        <f t="shared" si="0"/>
        <v>0</v>
      </c>
      <c r="I10" s="181">
        <f t="shared" si="0"/>
        <v>0</v>
      </c>
      <c r="J10" s="182">
        <f t="shared" si="0"/>
        <v>0</v>
      </c>
      <c r="K10" s="180">
        <f t="shared" si="0"/>
        <v>0</v>
      </c>
      <c r="L10" s="180">
        <f t="shared" si="0"/>
        <v>0</v>
      </c>
      <c r="M10" s="180">
        <f t="shared" si="0"/>
        <v>0</v>
      </c>
      <c r="N10" s="180">
        <f t="shared" si="0"/>
        <v>0</v>
      </c>
      <c r="O10" s="535">
        <f t="shared" si="0"/>
        <v>0</v>
      </c>
      <c r="P10" s="548">
        <f t="shared" si="2"/>
        <v>0</v>
      </c>
      <c r="Q10" s="541">
        <v>0</v>
      </c>
      <c r="R10" s="490" t="str">
        <f t="shared" si="1"/>
        <v>-</v>
      </c>
      <c r="U10" s="274" t="s">
        <v>188</v>
      </c>
      <c r="V10" s="894">
        <v>0</v>
      </c>
      <c r="W10" s="895">
        <v>0</v>
      </c>
      <c r="X10" s="895">
        <v>0</v>
      </c>
      <c r="Y10" s="895">
        <v>0</v>
      </c>
      <c r="Z10" s="895">
        <v>0</v>
      </c>
      <c r="AA10" s="895">
        <v>0</v>
      </c>
      <c r="AB10" s="895">
        <v>0</v>
      </c>
      <c r="AC10" s="895">
        <v>0</v>
      </c>
      <c r="AD10" s="895">
        <v>0</v>
      </c>
      <c r="AE10" s="895">
        <v>0</v>
      </c>
      <c r="AF10" s="895">
        <v>0</v>
      </c>
      <c r="AG10" s="896">
        <v>0</v>
      </c>
    </row>
    <row r="11" spans="1:33" ht="13" customHeight="1" x14ac:dyDescent="0.3">
      <c r="B11" s="1138"/>
      <c r="C11" s="120" t="s">
        <v>146</v>
      </c>
      <c r="D11" s="179">
        <f t="shared" si="0"/>
        <v>0</v>
      </c>
      <c r="E11" s="180">
        <f t="shared" si="0"/>
        <v>0</v>
      </c>
      <c r="F11" s="180">
        <f t="shared" si="0"/>
        <v>0</v>
      </c>
      <c r="G11" s="180">
        <f t="shared" si="0"/>
        <v>0</v>
      </c>
      <c r="H11" s="180">
        <f t="shared" si="0"/>
        <v>0</v>
      </c>
      <c r="I11" s="181">
        <f t="shared" si="0"/>
        <v>0</v>
      </c>
      <c r="J11" s="182">
        <f t="shared" si="0"/>
        <v>0</v>
      </c>
      <c r="K11" s="180">
        <f t="shared" si="0"/>
        <v>0</v>
      </c>
      <c r="L11" s="180">
        <f t="shared" si="0"/>
        <v>160</v>
      </c>
      <c r="M11" s="180">
        <f t="shared" si="0"/>
        <v>0</v>
      </c>
      <c r="N11" s="180">
        <f t="shared" si="0"/>
        <v>0</v>
      </c>
      <c r="O11" s="535">
        <f t="shared" si="0"/>
        <v>0</v>
      </c>
      <c r="P11" s="549">
        <f t="shared" si="2"/>
        <v>160</v>
      </c>
      <c r="Q11" s="542">
        <v>266</v>
      </c>
      <c r="R11" s="491">
        <f t="shared" si="1"/>
        <v>-0.39849624060150379</v>
      </c>
      <c r="U11" s="274" t="s">
        <v>189</v>
      </c>
      <c r="V11" s="894">
        <v>0</v>
      </c>
      <c r="W11" s="895">
        <v>0</v>
      </c>
      <c r="X11" s="895">
        <v>0</v>
      </c>
      <c r="Y11" s="895">
        <v>0</v>
      </c>
      <c r="Z11" s="895">
        <v>0</v>
      </c>
      <c r="AA11" s="895">
        <v>0</v>
      </c>
      <c r="AB11" s="895">
        <v>0</v>
      </c>
      <c r="AC11" s="895">
        <v>0</v>
      </c>
      <c r="AD11" s="895">
        <v>0</v>
      </c>
      <c r="AE11" s="895">
        <v>0</v>
      </c>
      <c r="AF11" s="895">
        <v>0</v>
      </c>
      <c r="AG11" s="896">
        <v>0</v>
      </c>
    </row>
    <row r="12" spans="1:33" ht="13" customHeight="1" x14ac:dyDescent="0.3">
      <c r="B12" s="1217" t="s">
        <v>512</v>
      </c>
      <c r="C12" s="17" t="s">
        <v>147</v>
      </c>
      <c r="D12" s="175">
        <f t="shared" si="0"/>
        <v>0</v>
      </c>
      <c r="E12" s="176">
        <f t="shared" si="0"/>
        <v>0</v>
      </c>
      <c r="F12" s="176">
        <f t="shared" si="0"/>
        <v>0</v>
      </c>
      <c r="G12" s="176">
        <f t="shared" si="0"/>
        <v>0</v>
      </c>
      <c r="H12" s="176">
        <f t="shared" si="0"/>
        <v>0</v>
      </c>
      <c r="I12" s="177">
        <f t="shared" si="0"/>
        <v>0</v>
      </c>
      <c r="J12" s="178">
        <f t="shared" si="0"/>
        <v>0</v>
      </c>
      <c r="K12" s="176">
        <f t="shared" si="0"/>
        <v>0</v>
      </c>
      <c r="L12" s="176">
        <f t="shared" si="0"/>
        <v>0</v>
      </c>
      <c r="M12" s="176">
        <f t="shared" si="0"/>
        <v>0</v>
      </c>
      <c r="N12" s="176">
        <f t="shared" si="0"/>
        <v>252</v>
      </c>
      <c r="O12" s="534">
        <f t="shared" si="0"/>
        <v>50</v>
      </c>
      <c r="P12" s="547">
        <f t="shared" si="2"/>
        <v>302</v>
      </c>
      <c r="Q12" s="540">
        <v>481</v>
      </c>
      <c r="R12" s="489">
        <f t="shared" si="1"/>
        <v>-0.37214137214137211</v>
      </c>
      <c r="U12" s="274" t="s">
        <v>190</v>
      </c>
      <c r="V12" s="894">
        <v>0</v>
      </c>
      <c r="W12" s="895">
        <v>0</v>
      </c>
      <c r="X12" s="895">
        <v>0</v>
      </c>
      <c r="Y12" s="895">
        <v>0</v>
      </c>
      <c r="Z12" s="895">
        <v>0</v>
      </c>
      <c r="AA12" s="895">
        <v>0</v>
      </c>
      <c r="AB12" s="895">
        <v>0</v>
      </c>
      <c r="AC12" s="895">
        <v>0</v>
      </c>
      <c r="AD12" s="895">
        <v>0</v>
      </c>
      <c r="AE12" s="895">
        <v>0</v>
      </c>
      <c r="AF12" s="895">
        <v>0</v>
      </c>
      <c r="AG12" s="896">
        <v>0</v>
      </c>
    </row>
    <row r="13" spans="1:33" ht="13" customHeight="1" x14ac:dyDescent="0.3">
      <c r="B13" s="1137"/>
      <c r="C13" s="121" t="s">
        <v>148</v>
      </c>
      <c r="D13" s="179">
        <f t="shared" si="0"/>
        <v>0</v>
      </c>
      <c r="E13" s="180">
        <f t="shared" si="0"/>
        <v>0</v>
      </c>
      <c r="F13" s="180">
        <f t="shared" si="0"/>
        <v>0</v>
      </c>
      <c r="G13" s="180">
        <f t="shared" si="0"/>
        <v>0</v>
      </c>
      <c r="H13" s="180">
        <f t="shared" si="0"/>
        <v>0</v>
      </c>
      <c r="I13" s="181">
        <f t="shared" si="0"/>
        <v>0</v>
      </c>
      <c r="J13" s="182">
        <f t="shared" si="0"/>
        <v>0</v>
      </c>
      <c r="K13" s="180">
        <f t="shared" si="0"/>
        <v>0</v>
      </c>
      <c r="L13" s="180">
        <f t="shared" si="0"/>
        <v>0</v>
      </c>
      <c r="M13" s="180">
        <f t="shared" si="0"/>
        <v>0</v>
      </c>
      <c r="N13" s="180">
        <f t="shared" si="0"/>
        <v>254</v>
      </c>
      <c r="O13" s="535">
        <f t="shared" si="0"/>
        <v>484</v>
      </c>
      <c r="P13" s="548">
        <f t="shared" si="2"/>
        <v>738</v>
      </c>
      <c r="Q13" s="541">
        <v>548</v>
      </c>
      <c r="R13" s="490">
        <f t="shared" si="1"/>
        <v>0.34671532846715336</v>
      </c>
      <c r="U13" s="274" t="s">
        <v>191</v>
      </c>
      <c r="V13" s="894">
        <v>0</v>
      </c>
      <c r="W13" s="895">
        <v>0</v>
      </c>
      <c r="X13" s="895">
        <v>0</v>
      </c>
      <c r="Y13" s="895">
        <v>0</v>
      </c>
      <c r="Z13" s="895">
        <v>0</v>
      </c>
      <c r="AA13" s="895">
        <v>0</v>
      </c>
      <c r="AB13" s="895">
        <v>0</v>
      </c>
      <c r="AC13" s="895">
        <v>0</v>
      </c>
      <c r="AD13" s="895">
        <v>0</v>
      </c>
      <c r="AE13" s="895">
        <v>0</v>
      </c>
      <c r="AF13" s="895">
        <v>0</v>
      </c>
      <c r="AG13" s="896">
        <v>0</v>
      </c>
    </row>
    <row r="14" spans="1:33" ht="13" customHeight="1" x14ac:dyDescent="0.3">
      <c r="B14" s="1137"/>
      <c r="C14" s="121" t="s">
        <v>149</v>
      </c>
      <c r="D14" s="179">
        <f t="shared" si="0"/>
        <v>0</v>
      </c>
      <c r="E14" s="180">
        <f t="shared" si="0"/>
        <v>0</v>
      </c>
      <c r="F14" s="180">
        <f t="shared" si="0"/>
        <v>0</v>
      </c>
      <c r="G14" s="180">
        <f t="shared" si="0"/>
        <v>0</v>
      </c>
      <c r="H14" s="180">
        <f t="shared" si="0"/>
        <v>98</v>
      </c>
      <c r="I14" s="181">
        <f t="shared" si="0"/>
        <v>0</v>
      </c>
      <c r="J14" s="182">
        <f t="shared" si="0"/>
        <v>0</v>
      </c>
      <c r="K14" s="180">
        <f t="shared" si="0"/>
        <v>0</v>
      </c>
      <c r="L14" s="180">
        <f t="shared" si="0"/>
        <v>0</v>
      </c>
      <c r="M14" s="180">
        <f t="shared" si="0"/>
        <v>0</v>
      </c>
      <c r="N14" s="180">
        <f t="shared" si="0"/>
        <v>214</v>
      </c>
      <c r="O14" s="535">
        <f t="shared" si="0"/>
        <v>257</v>
      </c>
      <c r="P14" s="548">
        <f t="shared" si="2"/>
        <v>569</v>
      </c>
      <c r="Q14" s="541">
        <v>663</v>
      </c>
      <c r="R14" s="490">
        <f t="shared" si="1"/>
        <v>-0.14177978883861242</v>
      </c>
      <c r="U14" s="274" t="s">
        <v>192</v>
      </c>
      <c r="V14" s="894">
        <v>0</v>
      </c>
      <c r="W14" s="895">
        <v>0</v>
      </c>
      <c r="X14" s="895">
        <v>0</v>
      </c>
      <c r="Y14" s="895">
        <v>0</v>
      </c>
      <c r="Z14" s="895">
        <v>0</v>
      </c>
      <c r="AA14" s="895">
        <v>0</v>
      </c>
      <c r="AB14" s="895">
        <v>0</v>
      </c>
      <c r="AC14" s="895">
        <v>0</v>
      </c>
      <c r="AD14" s="895">
        <v>0</v>
      </c>
      <c r="AE14" s="895">
        <v>0</v>
      </c>
      <c r="AF14" s="895">
        <v>0</v>
      </c>
      <c r="AG14" s="896">
        <v>0</v>
      </c>
    </row>
    <row r="15" spans="1:33" ht="13" customHeight="1" x14ac:dyDescent="0.3">
      <c r="B15" s="1137"/>
      <c r="C15" s="121" t="s">
        <v>150</v>
      </c>
      <c r="D15" s="179">
        <f t="shared" si="0"/>
        <v>0</v>
      </c>
      <c r="E15" s="180">
        <f t="shared" si="0"/>
        <v>0</v>
      </c>
      <c r="F15" s="180">
        <f t="shared" si="0"/>
        <v>0</v>
      </c>
      <c r="G15" s="180">
        <f t="shared" si="0"/>
        <v>0</v>
      </c>
      <c r="H15" s="180">
        <f t="shared" si="0"/>
        <v>75</v>
      </c>
      <c r="I15" s="181">
        <f t="shared" si="0"/>
        <v>0</v>
      </c>
      <c r="J15" s="182">
        <f t="shared" si="0"/>
        <v>0</v>
      </c>
      <c r="K15" s="180">
        <f t="shared" si="0"/>
        <v>0</v>
      </c>
      <c r="L15" s="180">
        <f t="shared" si="0"/>
        <v>0</v>
      </c>
      <c r="M15" s="180">
        <f t="shared" si="0"/>
        <v>179</v>
      </c>
      <c r="N15" s="180">
        <f t="shared" si="0"/>
        <v>570</v>
      </c>
      <c r="O15" s="535">
        <f t="shared" si="0"/>
        <v>400</v>
      </c>
      <c r="P15" s="548">
        <f t="shared" si="2"/>
        <v>1224</v>
      </c>
      <c r="Q15" s="541">
        <v>1079</v>
      </c>
      <c r="R15" s="490">
        <f t="shared" si="1"/>
        <v>0.13438368860055605</v>
      </c>
      <c r="U15" s="274" t="s">
        <v>193</v>
      </c>
      <c r="V15" s="894">
        <v>0</v>
      </c>
      <c r="W15" s="895">
        <v>0</v>
      </c>
      <c r="X15" s="895">
        <v>0</v>
      </c>
      <c r="Y15" s="895">
        <v>0</v>
      </c>
      <c r="Z15" s="895">
        <v>0</v>
      </c>
      <c r="AA15" s="895">
        <v>0</v>
      </c>
      <c r="AB15" s="895">
        <v>0</v>
      </c>
      <c r="AC15" s="895">
        <v>0</v>
      </c>
      <c r="AD15" s="895">
        <v>160</v>
      </c>
      <c r="AE15" s="895">
        <v>0</v>
      </c>
      <c r="AF15" s="895">
        <v>0</v>
      </c>
      <c r="AG15" s="896">
        <v>0</v>
      </c>
    </row>
    <row r="16" spans="1:33" ht="13" customHeight="1" x14ac:dyDescent="0.3">
      <c r="B16" s="1137"/>
      <c r="C16" s="121" t="s">
        <v>151</v>
      </c>
      <c r="D16" s="179">
        <f t="shared" si="0"/>
        <v>0</v>
      </c>
      <c r="E16" s="180">
        <f t="shared" si="0"/>
        <v>0</v>
      </c>
      <c r="F16" s="180">
        <f t="shared" si="0"/>
        <v>0</v>
      </c>
      <c r="G16" s="180">
        <f t="shared" si="0"/>
        <v>0</v>
      </c>
      <c r="H16" s="180">
        <f t="shared" si="0"/>
        <v>0</v>
      </c>
      <c r="I16" s="181">
        <f t="shared" si="0"/>
        <v>0</v>
      </c>
      <c r="J16" s="182">
        <f t="shared" si="0"/>
        <v>0</v>
      </c>
      <c r="K16" s="180">
        <f t="shared" si="0"/>
        <v>0</v>
      </c>
      <c r="L16" s="180">
        <f t="shared" si="0"/>
        <v>0</v>
      </c>
      <c r="M16" s="180">
        <f t="shared" si="0"/>
        <v>0</v>
      </c>
      <c r="N16" s="180">
        <f t="shared" si="0"/>
        <v>200</v>
      </c>
      <c r="O16" s="535">
        <f t="shared" si="0"/>
        <v>0</v>
      </c>
      <c r="P16" s="548">
        <f t="shared" si="2"/>
        <v>200</v>
      </c>
      <c r="Q16" s="541">
        <v>43</v>
      </c>
      <c r="R16" s="490">
        <f t="shared" si="1"/>
        <v>3.6511627906976747</v>
      </c>
      <c r="U16" s="274" t="s">
        <v>194</v>
      </c>
      <c r="V16" s="894">
        <v>0</v>
      </c>
      <c r="W16" s="895">
        <v>0</v>
      </c>
      <c r="X16" s="895">
        <v>0</v>
      </c>
      <c r="Y16" s="895">
        <v>0</v>
      </c>
      <c r="Z16" s="895">
        <v>0</v>
      </c>
      <c r="AA16" s="895">
        <v>0</v>
      </c>
      <c r="AB16" s="895">
        <v>0</v>
      </c>
      <c r="AC16" s="895">
        <v>0</v>
      </c>
      <c r="AD16" s="895">
        <v>0</v>
      </c>
      <c r="AE16" s="895">
        <v>0</v>
      </c>
      <c r="AF16" s="895">
        <v>252</v>
      </c>
      <c r="AG16" s="896">
        <v>50</v>
      </c>
    </row>
    <row r="17" spans="2:33" ht="13" customHeight="1" x14ac:dyDescent="0.3">
      <c r="B17" s="1137"/>
      <c r="C17" s="121" t="s">
        <v>152</v>
      </c>
      <c r="D17" s="179">
        <f t="shared" si="0"/>
        <v>18</v>
      </c>
      <c r="E17" s="180">
        <f t="shared" si="0"/>
        <v>0</v>
      </c>
      <c r="F17" s="180">
        <f t="shared" si="0"/>
        <v>190</v>
      </c>
      <c r="G17" s="180">
        <f t="shared" si="0"/>
        <v>192</v>
      </c>
      <c r="H17" s="180">
        <f t="shared" si="0"/>
        <v>299</v>
      </c>
      <c r="I17" s="181">
        <f t="shared" si="0"/>
        <v>140</v>
      </c>
      <c r="J17" s="182">
        <f t="shared" si="0"/>
        <v>35</v>
      </c>
      <c r="K17" s="180">
        <f t="shared" si="0"/>
        <v>0</v>
      </c>
      <c r="L17" s="180">
        <f t="shared" si="0"/>
        <v>346</v>
      </c>
      <c r="M17" s="180">
        <f t="shared" si="0"/>
        <v>679</v>
      </c>
      <c r="N17" s="180">
        <f t="shared" si="0"/>
        <v>1012</v>
      </c>
      <c r="O17" s="535">
        <f t="shared" si="0"/>
        <v>245</v>
      </c>
      <c r="P17" s="548">
        <f t="shared" si="2"/>
        <v>3156</v>
      </c>
      <c r="Q17" s="541">
        <v>1741</v>
      </c>
      <c r="R17" s="490">
        <f t="shared" si="1"/>
        <v>0.81275129236071231</v>
      </c>
      <c r="U17" s="274" t="s">
        <v>195</v>
      </c>
      <c r="V17" s="894">
        <v>0</v>
      </c>
      <c r="W17" s="895">
        <v>0</v>
      </c>
      <c r="X17" s="895">
        <v>0</v>
      </c>
      <c r="Y17" s="895">
        <v>0</v>
      </c>
      <c r="Z17" s="895">
        <v>0</v>
      </c>
      <c r="AA17" s="895">
        <v>0</v>
      </c>
      <c r="AB17" s="895">
        <v>0</v>
      </c>
      <c r="AC17" s="895">
        <v>0</v>
      </c>
      <c r="AD17" s="895">
        <v>0</v>
      </c>
      <c r="AE17" s="895">
        <v>0</v>
      </c>
      <c r="AF17" s="895">
        <v>254</v>
      </c>
      <c r="AG17" s="896">
        <v>484</v>
      </c>
    </row>
    <row r="18" spans="2:33" ht="13" customHeight="1" x14ac:dyDescent="0.3">
      <c r="B18" s="1137"/>
      <c r="C18" s="121" t="s">
        <v>153</v>
      </c>
      <c r="D18" s="179">
        <f t="shared" si="0"/>
        <v>310</v>
      </c>
      <c r="E18" s="180">
        <f t="shared" si="0"/>
        <v>0</v>
      </c>
      <c r="F18" s="180">
        <f t="shared" si="0"/>
        <v>126</v>
      </c>
      <c r="G18" s="180">
        <f t="shared" si="0"/>
        <v>43</v>
      </c>
      <c r="H18" s="180">
        <f t="shared" si="0"/>
        <v>150</v>
      </c>
      <c r="I18" s="181">
        <f t="shared" si="0"/>
        <v>292</v>
      </c>
      <c r="J18" s="182">
        <f t="shared" si="0"/>
        <v>0</v>
      </c>
      <c r="K18" s="180">
        <f t="shared" si="0"/>
        <v>0</v>
      </c>
      <c r="L18" s="180">
        <f t="shared" si="0"/>
        <v>60</v>
      </c>
      <c r="M18" s="180">
        <f t="shared" si="0"/>
        <v>0</v>
      </c>
      <c r="N18" s="180">
        <f t="shared" si="0"/>
        <v>1224</v>
      </c>
      <c r="O18" s="535">
        <f t="shared" si="0"/>
        <v>539</v>
      </c>
      <c r="P18" s="548">
        <f t="shared" si="2"/>
        <v>2744</v>
      </c>
      <c r="Q18" s="541">
        <v>3274</v>
      </c>
      <c r="R18" s="490">
        <f t="shared" si="1"/>
        <v>-0.16188149053145995</v>
      </c>
      <c r="U18" s="274" t="s">
        <v>196</v>
      </c>
      <c r="V18" s="894">
        <v>0</v>
      </c>
      <c r="W18" s="895">
        <v>0</v>
      </c>
      <c r="X18" s="895">
        <v>0</v>
      </c>
      <c r="Y18" s="895">
        <v>0</v>
      </c>
      <c r="Z18" s="895">
        <v>98</v>
      </c>
      <c r="AA18" s="895">
        <v>0</v>
      </c>
      <c r="AB18" s="895">
        <v>0</v>
      </c>
      <c r="AC18" s="895">
        <v>0</v>
      </c>
      <c r="AD18" s="895">
        <v>0</v>
      </c>
      <c r="AE18" s="895">
        <v>0</v>
      </c>
      <c r="AF18" s="895">
        <v>214</v>
      </c>
      <c r="AG18" s="896">
        <v>257</v>
      </c>
    </row>
    <row r="19" spans="2:33" ht="13" customHeight="1" x14ac:dyDescent="0.3">
      <c r="B19" s="1138"/>
      <c r="C19" s="120" t="s">
        <v>158</v>
      </c>
      <c r="D19" s="183">
        <f t="shared" si="0"/>
        <v>0</v>
      </c>
      <c r="E19" s="184">
        <f t="shared" si="0"/>
        <v>0</v>
      </c>
      <c r="F19" s="184">
        <f t="shared" si="0"/>
        <v>0</v>
      </c>
      <c r="G19" s="184">
        <f t="shared" si="0"/>
        <v>0</v>
      </c>
      <c r="H19" s="184">
        <f t="shared" si="0"/>
        <v>0</v>
      </c>
      <c r="I19" s="185">
        <f t="shared" si="0"/>
        <v>0</v>
      </c>
      <c r="J19" s="186">
        <f t="shared" si="0"/>
        <v>0</v>
      </c>
      <c r="K19" s="184">
        <f t="shared" si="0"/>
        <v>0</v>
      </c>
      <c r="L19" s="184">
        <f t="shared" si="0"/>
        <v>0</v>
      </c>
      <c r="M19" s="184">
        <f t="shared" si="0"/>
        <v>0</v>
      </c>
      <c r="N19" s="184">
        <f t="shared" si="0"/>
        <v>0</v>
      </c>
      <c r="O19" s="536">
        <f t="shared" si="0"/>
        <v>0</v>
      </c>
      <c r="P19" s="549">
        <f>SUM(D19:O19)</f>
        <v>0</v>
      </c>
      <c r="Q19" s="542">
        <v>187</v>
      </c>
      <c r="R19" s="491" t="str">
        <f>IF(AND(Q19&lt;&gt;0,P19&lt;&gt;0),P19/Q19-1,"-")</f>
        <v>-</v>
      </c>
      <c r="U19" s="274" t="s">
        <v>197</v>
      </c>
      <c r="V19" s="894">
        <v>0</v>
      </c>
      <c r="W19" s="895">
        <v>0</v>
      </c>
      <c r="X19" s="895">
        <v>0</v>
      </c>
      <c r="Y19" s="895">
        <v>0</v>
      </c>
      <c r="Z19" s="895">
        <v>75</v>
      </c>
      <c r="AA19" s="895">
        <v>0</v>
      </c>
      <c r="AB19" s="895">
        <v>0</v>
      </c>
      <c r="AC19" s="895">
        <v>0</v>
      </c>
      <c r="AD19" s="895">
        <v>0</v>
      </c>
      <c r="AE19" s="895">
        <v>179</v>
      </c>
      <c r="AF19" s="895">
        <v>570</v>
      </c>
      <c r="AG19" s="896">
        <v>400</v>
      </c>
    </row>
    <row r="20" spans="2:33" ht="13" customHeight="1" x14ac:dyDescent="0.3">
      <c r="B20" s="1217" t="s">
        <v>513</v>
      </c>
      <c r="C20" s="17" t="s">
        <v>154</v>
      </c>
      <c r="D20" s="175">
        <f t="shared" si="0"/>
        <v>0</v>
      </c>
      <c r="E20" s="176">
        <f t="shared" si="0"/>
        <v>0</v>
      </c>
      <c r="F20" s="176">
        <f t="shared" si="0"/>
        <v>0</v>
      </c>
      <c r="G20" s="176">
        <f t="shared" si="0"/>
        <v>0</v>
      </c>
      <c r="H20" s="176">
        <f t="shared" si="0"/>
        <v>0</v>
      </c>
      <c r="I20" s="177">
        <f t="shared" si="0"/>
        <v>0</v>
      </c>
      <c r="J20" s="178">
        <f t="shared" si="0"/>
        <v>0</v>
      </c>
      <c r="K20" s="176">
        <f t="shared" si="0"/>
        <v>0</v>
      </c>
      <c r="L20" s="176">
        <f t="shared" si="0"/>
        <v>0</v>
      </c>
      <c r="M20" s="176">
        <f t="shared" si="0"/>
        <v>0</v>
      </c>
      <c r="N20" s="176">
        <f t="shared" si="0"/>
        <v>0</v>
      </c>
      <c r="O20" s="534">
        <f t="shared" si="0"/>
        <v>0</v>
      </c>
      <c r="P20" s="547">
        <f t="shared" si="2"/>
        <v>0</v>
      </c>
      <c r="Q20" s="540">
        <v>0</v>
      </c>
      <c r="R20" s="489" t="str">
        <f t="shared" ref="R20:R53" si="3">IF(AND(Q20&lt;&gt;0,P20&lt;&gt;0),P20/Q20-1,"-")</f>
        <v>-</v>
      </c>
      <c r="U20" s="274" t="s">
        <v>198</v>
      </c>
      <c r="V20" s="894">
        <v>0</v>
      </c>
      <c r="W20" s="895">
        <v>0</v>
      </c>
      <c r="X20" s="895">
        <v>0</v>
      </c>
      <c r="Y20" s="895">
        <v>0</v>
      </c>
      <c r="Z20" s="895">
        <v>0</v>
      </c>
      <c r="AA20" s="895">
        <v>0</v>
      </c>
      <c r="AB20" s="895">
        <v>0</v>
      </c>
      <c r="AC20" s="895">
        <v>0</v>
      </c>
      <c r="AD20" s="895">
        <v>0</v>
      </c>
      <c r="AE20" s="895">
        <v>0</v>
      </c>
      <c r="AF20" s="895">
        <v>200</v>
      </c>
      <c r="AG20" s="896">
        <v>0</v>
      </c>
    </row>
    <row r="21" spans="2:33" ht="13" customHeight="1" x14ac:dyDescent="0.3">
      <c r="B21" s="1137"/>
      <c r="C21" s="121" t="s">
        <v>155</v>
      </c>
      <c r="D21" s="179">
        <f t="shared" si="0"/>
        <v>0</v>
      </c>
      <c r="E21" s="180">
        <f t="shared" si="0"/>
        <v>0</v>
      </c>
      <c r="F21" s="180">
        <f t="shared" si="0"/>
        <v>0</v>
      </c>
      <c r="G21" s="180">
        <f t="shared" si="0"/>
        <v>0</v>
      </c>
      <c r="H21" s="180">
        <f t="shared" si="0"/>
        <v>0</v>
      </c>
      <c r="I21" s="181">
        <f t="shared" si="0"/>
        <v>0</v>
      </c>
      <c r="J21" s="182">
        <f t="shared" si="0"/>
        <v>0</v>
      </c>
      <c r="K21" s="180">
        <f t="shared" si="0"/>
        <v>0</v>
      </c>
      <c r="L21" s="180">
        <f t="shared" si="0"/>
        <v>0</v>
      </c>
      <c r="M21" s="180">
        <f t="shared" si="0"/>
        <v>0</v>
      </c>
      <c r="N21" s="180">
        <f t="shared" si="0"/>
        <v>0</v>
      </c>
      <c r="O21" s="535">
        <f t="shared" si="0"/>
        <v>320</v>
      </c>
      <c r="P21" s="548">
        <f t="shared" si="2"/>
        <v>320</v>
      </c>
      <c r="Q21" s="541">
        <v>0</v>
      </c>
      <c r="R21" s="490" t="str">
        <f t="shared" si="3"/>
        <v>-</v>
      </c>
      <c r="U21" s="274" t="s">
        <v>199</v>
      </c>
      <c r="V21" s="894">
        <v>18</v>
      </c>
      <c r="W21" s="895">
        <v>0</v>
      </c>
      <c r="X21" s="895">
        <v>190</v>
      </c>
      <c r="Y21" s="895">
        <v>192</v>
      </c>
      <c r="Z21" s="895">
        <v>299</v>
      </c>
      <c r="AA21" s="895">
        <v>140</v>
      </c>
      <c r="AB21" s="895">
        <v>35</v>
      </c>
      <c r="AC21" s="895">
        <v>0</v>
      </c>
      <c r="AD21" s="895">
        <v>346</v>
      </c>
      <c r="AE21" s="895">
        <v>679</v>
      </c>
      <c r="AF21" s="895">
        <v>1012</v>
      </c>
      <c r="AG21" s="896">
        <v>245</v>
      </c>
    </row>
    <row r="22" spans="2:33" ht="13" customHeight="1" x14ac:dyDescent="0.3">
      <c r="B22" s="1137"/>
      <c r="C22" s="121" t="s">
        <v>156</v>
      </c>
      <c r="D22" s="179">
        <f t="shared" si="0"/>
        <v>0</v>
      </c>
      <c r="E22" s="180">
        <f t="shared" si="0"/>
        <v>0</v>
      </c>
      <c r="F22" s="180">
        <f t="shared" si="0"/>
        <v>0</v>
      </c>
      <c r="G22" s="180">
        <f t="shared" si="0"/>
        <v>0</v>
      </c>
      <c r="H22" s="180">
        <f t="shared" si="0"/>
        <v>0</v>
      </c>
      <c r="I22" s="181">
        <f t="shared" si="0"/>
        <v>0</v>
      </c>
      <c r="J22" s="182">
        <f t="shared" si="0"/>
        <v>0</v>
      </c>
      <c r="K22" s="180">
        <f t="shared" si="0"/>
        <v>0</v>
      </c>
      <c r="L22" s="180">
        <f t="shared" si="0"/>
        <v>0</v>
      </c>
      <c r="M22" s="180">
        <f t="shared" si="0"/>
        <v>0</v>
      </c>
      <c r="N22" s="180">
        <f t="shared" si="0"/>
        <v>0</v>
      </c>
      <c r="O22" s="535">
        <f t="shared" si="0"/>
        <v>0</v>
      </c>
      <c r="P22" s="548">
        <f t="shared" si="2"/>
        <v>0</v>
      </c>
      <c r="Q22" s="541">
        <v>0</v>
      </c>
      <c r="R22" s="490" t="str">
        <f t="shared" si="3"/>
        <v>-</v>
      </c>
      <c r="U22" s="274" t="s">
        <v>200</v>
      </c>
      <c r="V22" s="894">
        <v>310</v>
      </c>
      <c r="W22" s="895">
        <v>0</v>
      </c>
      <c r="X22" s="895">
        <v>126</v>
      </c>
      <c r="Y22" s="895">
        <v>43</v>
      </c>
      <c r="Z22" s="895">
        <v>150</v>
      </c>
      <c r="AA22" s="895">
        <v>292</v>
      </c>
      <c r="AB22" s="895">
        <v>0</v>
      </c>
      <c r="AC22" s="895">
        <v>0</v>
      </c>
      <c r="AD22" s="895">
        <v>60</v>
      </c>
      <c r="AE22" s="895">
        <v>0</v>
      </c>
      <c r="AF22" s="895">
        <v>1224</v>
      </c>
      <c r="AG22" s="896">
        <v>539</v>
      </c>
    </row>
    <row r="23" spans="2:33" ht="13" customHeight="1" x14ac:dyDescent="0.3">
      <c r="B23" s="1138"/>
      <c r="C23" s="120" t="s">
        <v>159</v>
      </c>
      <c r="D23" s="179">
        <f t="shared" si="0"/>
        <v>0</v>
      </c>
      <c r="E23" s="180">
        <f t="shared" si="0"/>
        <v>0</v>
      </c>
      <c r="F23" s="180">
        <f t="shared" si="0"/>
        <v>0</v>
      </c>
      <c r="G23" s="180">
        <f t="shared" si="0"/>
        <v>0</v>
      </c>
      <c r="H23" s="180">
        <f t="shared" si="0"/>
        <v>0</v>
      </c>
      <c r="I23" s="181">
        <f t="shared" si="0"/>
        <v>0</v>
      </c>
      <c r="J23" s="182">
        <f t="shared" si="0"/>
        <v>0</v>
      </c>
      <c r="K23" s="180">
        <f t="shared" si="0"/>
        <v>0</v>
      </c>
      <c r="L23" s="180">
        <f t="shared" si="0"/>
        <v>0</v>
      </c>
      <c r="M23" s="180">
        <f t="shared" si="0"/>
        <v>0</v>
      </c>
      <c r="N23" s="180">
        <f t="shared" si="0"/>
        <v>0</v>
      </c>
      <c r="O23" s="535">
        <f t="shared" si="0"/>
        <v>0</v>
      </c>
      <c r="P23" s="549">
        <f>SUM(D23:O23)</f>
        <v>0</v>
      </c>
      <c r="Q23" s="542">
        <v>0</v>
      </c>
      <c r="R23" s="491" t="str">
        <f t="shared" si="3"/>
        <v>-</v>
      </c>
      <c r="U23" s="274" t="s">
        <v>201</v>
      </c>
      <c r="V23" s="894">
        <v>0</v>
      </c>
      <c r="W23" s="895">
        <v>0</v>
      </c>
      <c r="X23" s="895">
        <v>0</v>
      </c>
      <c r="Y23" s="895">
        <v>0</v>
      </c>
      <c r="Z23" s="895">
        <v>0</v>
      </c>
      <c r="AA23" s="895">
        <v>0</v>
      </c>
      <c r="AB23" s="895">
        <v>0</v>
      </c>
      <c r="AC23" s="895">
        <v>0</v>
      </c>
      <c r="AD23" s="895">
        <v>0</v>
      </c>
      <c r="AE23" s="895">
        <v>0</v>
      </c>
      <c r="AF23" s="895">
        <v>0</v>
      </c>
      <c r="AG23" s="896">
        <v>0</v>
      </c>
    </row>
    <row r="24" spans="2:33" ht="13" customHeight="1" x14ac:dyDescent="0.3">
      <c r="B24" s="1217" t="s">
        <v>514</v>
      </c>
      <c r="C24" s="17" t="s">
        <v>157</v>
      </c>
      <c r="D24" s="175">
        <f t="shared" si="0"/>
        <v>0</v>
      </c>
      <c r="E24" s="176">
        <f t="shared" si="0"/>
        <v>0</v>
      </c>
      <c r="F24" s="176">
        <f t="shared" si="0"/>
        <v>0</v>
      </c>
      <c r="G24" s="176">
        <f t="shared" si="0"/>
        <v>0</v>
      </c>
      <c r="H24" s="176">
        <f t="shared" si="0"/>
        <v>0</v>
      </c>
      <c r="I24" s="177">
        <f t="shared" si="0"/>
        <v>167</v>
      </c>
      <c r="J24" s="178">
        <f t="shared" si="0"/>
        <v>0</v>
      </c>
      <c r="K24" s="176">
        <f t="shared" si="0"/>
        <v>0</v>
      </c>
      <c r="L24" s="176">
        <f t="shared" si="0"/>
        <v>0</v>
      </c>
      <c r="M24" s="176">
        <f t="shared" si="0"/>
        <v>0</v>
      </c>
      <c r="N24" s="176">
        <f t="shared" si="0"/>
        <v>557</v>
      </c>
      <c r="O24" s="534">
        <f t="shared" si="0"/>
        <v>557</v>
      </c>
      <c r="P24" s="547">
        <f t="shared" si="2"/>
        <v>1281</v>
      </c>
      <c r="Q24" s="540">
        <v>161</v>
      </c>
      <c r="R24" s="489">
        <f t="shared" si="3"/>
        <v>6.9565217391304346</v>
      </c>
      <c r="U24" s="274" t="s">
        <v>202</v>
      </c>
      <c r="V24" s="894">
        <v>0</v>
      </c>
      <c r="W24" s="895">
        <v>0</v>
      </c>
      <c r="X24" s="895">
        <v>0</v>
      </c>
      <c r="Y24" s="895">
        <v>0</v>
      </c>
      <c r="Z24" s="895">
        <v>0</v>
      </c>
      <c r="AA24" s="895">
        <v>0</v>
      </c>
      <c r="AB24" s="895">
        <v>0</v>
      </c>
      <c r="AC24" s="895">
        <v>0</v>
      </c>
      <c r="AD24" s="895">
        <v>0</v>
      </c>
      <c r="AE24" s="895">
        <v>0</v>
      </c>
      <c r="AF24" s="895">
        <v>0</v>
      </c>
      <c r="AG24" s="896">
        <v>320</v>
      </c>
    </row>
    <row r="25" spans="2:33" ht="13" customHeight="1" x14ac:dyDescent="0.3">
      <c r="B25" s="1137"/>
      <c r="C25" s="121" t="s">
        <v>160</v>
      </c>
      <c r="D25" s="179">
        <f t="shared" si="0"/>
        <v>0</v>
      </c>
      <c r="E25" s="180">
        <f t="shared" si="0"/>
        <v>0</v>
      </c>
      <c r="F25" s="180">
        <f t="shared" si="0"/>
        <v>0</v>
      </c>
      <c r="G25" s="180">
        <f t="shared" si="0"/>
        <v>0</v>
      </c>
      <c r="H25" s="180">
        <f t="shared" si="0"/>
        <v>0</v>
      </c>
      <c r="I25" s="181">
        <f t="shared" si="0"/>
        <v>0</v>
      </c>
      <c r="J25" s="182">
        <f t="shared" si="0"/>
        <v>0</v>
      </c>
      <c r="K25" s="180">
        <f t="shared" si="0"/>
        <v>0</v>
      </c>
      <c r="L25" s="180">
        <f t="shared" si="0"/>
        <v>0</v>
      </c>
      <c r="M25" s="180">
        <f t="shared" si="0"/>
        <v>119</v>
      </c>
      <c r="N25" s="180">
        <f t="shared" si="0"/>
        <v>250</v>
      </c>
      <c r="O25" s="535">
        <f t="shared" si="0"/>
        <v>0</v>
      </c>
      <c r="P25" s="548">
        <f t="shared" si="2"/>
        <v>369</v>
      </c>
      <c r="Q25" s="541">
        <v>0</v>
      </c>
      <c r="R25" s="490" t="str">
        <f t="shared" si="3"/>
        <v>-</v>
      </c>
      <c r="U25" s="274" t="s">
        <v>203</v>
      </c>
      <c r="V25" s="894">
        <v>0</v>
      </c>
      <c r="W25" s="895">
        <v>0</v>
      </c>
      <c r="X25" s="895">
        <v>0</v>
      </c>
      <c r="Y25" s="895">
        <v>0</v>
      </c>
      <c r="Z25" s="895">
        <v>0</v>
      </c>
      <c r="AA25" s="895">
        <v>0</v>
      </c>
      <c r="AB25" s="895">
        <v>0</v>
      </c>
      <c r="AC25" s="895">
        <v>0</v>
      </c>
      <c r="AD25" s="895">
        <v>0</v>
      </c>
      <c r="AE25" s="895">
        <v>0</v>
      </c>
      <c r="AF25" s="895">
        <v>0</v>
      </c>
      <c r="AG25" s="896">
        <v>0</v>
      </c>
    </row>
    <row r="26" spans="2:33" ht="13" customHeight="1" x14ac:dyDescent="0.3">
      <c r="B26" s="1137"/>
      <c r="C26" s="121" t="s">
        <v>161</v>
      </c>
      <c r="D26" s="179">
        <f t="shared" si="0"/>
        <v>0</v>
      </c>
      <c r="E26" s="180">
        <f t="shared" si="0"/>
        <v>0</v>
      </c>
      <c r="F26" s="180">
        <f t="shared" si="0"/>
        <v>0</v>
      </c>
      <c r="G26" s="180">
        <f t="shared" ref="G26:O51" si="4">INDEX(Y$8:Y$56,MATCH($C26,$U$8:$U$56,0))</f>
        <v>0</v>
      </c>
      <c r="H26" s="180">
        <f t="shared" si="4"/>
        <v>0</v>
      </c>
      <c r="I26" s="181">
        <f t="shared" si="4"/>
        <v>0</v>
      </c>
      <c r="J26" s="182">
        <f t="shared" si="4"/>
        <v>0</v>
      </c>
      <c r="K26" s="180">
        <f t="shared" si="4"/>
        <v>0</v>
      </c>
      <c r="L26" s="180">
        <f t="shared" si="4"/>
        <v>0</v>
      </c>
      <c r="M26" s="180">
        <f t="shared" si="4"/>
        <v>0</v>
      </c>
      <c r="N26" s="180">
        <f t="shared" si="4"/>
        <v>630</v>
      </c>
      <c r="O26" s="535">
        <f t="shared" si="4"/>
        <v>1512</v>
      </c>
      <c r="P26" s="548">
        <f t="shared" si="2"/>
        <v>2142</v>
      </c>
      <c r="Q26" s="541">
        <v>2046</v>
      </c>
      <c r="R26" s="490">
        <f t="shared" si="3"/>
        <v>4.692082111436946E-2</v>
      </c>
      <c r="U26" s="274" t="s">
        <v>204</v>
      </c>
      <c r="V26" s="894">
        <v>0</v>
      </c>
      <c r="W26" s="895">
        <v>0</v>
      </c>
      <c r="X26" s="895">
        <v>0</v>
      </c>
      <c r="Y26" s="895">
        <v>0</v>
      </c>
      <c r="Z26" s="895">
        <v>0</v>
      </c>
      <c r="AA26" s="895">
        <v>167</v>
      </c>
      <c r="AB26" s="895">
        <v>0</v>
      </c>
      <c r="AC26" s="895">
        <v>0</v>
      </c>
      <c r="AD26" s="895">
        <v>0</v>
      </c>
      <c r="AE26" s="895">
        <v>0</v>
      </c>
      <c r="AF26" s="895">
        <v>557</v>
      </c>
      <c r="AG26" s="896">
        <v>557</v>
      </c>
    </row>
    <row r="27" spans="2:33" ht="13" customHeight="1" x14ac:dyDescent="0.3">
      <c r="B27" s="1137"/>
      <c r="C27" s="121" t="s">
        <v>162</v>
      </c>
      <c r="D27" s="179">
        <f t="shared" ref="D27:F51" si="5">INDEX(V$8:V$56,MATCH($C27,$U$8:$U$56,0))</f>
        <v>0</v>
      </c>
      <c r="E27" s="180">
        <f t="shared" si="5"/>
        <v>0</v>
      </c>
      <c r="F27" s="180">
        <f t="shared" si="5"/>
        <v>0</v>
      </c>
      <c r="G27" s="180">
        <f t="shared" si="4"/>
        <v>0</v>
      </c>
      <c r="H27" s="180">
        <f t="shared" si="4"/>
        <v>440</v>
      </c>
      <c r="I27" s="181">
        <f t="shared" si="4"/>
        <v>0</v>
      </c>
      <c r="J27" s="182">
        <f t="shared" si="4"/>
        <v>225</v>
      </c>
      <c r="K27" s="180">
        <f t="shared" si="4"/>
        <v>0</v>
      </c>
      <c r="L27" s="180">
        <f t="shared" si="4"/>
        <v>0</v>
      </c>
      <c r="M27" s="180">
        <f t="shared" si="4"/>
        <v>1270</v>
      </c>
      <c r="N27" s="180">
        <f t="shared" si="4"/>
        <v>207</v>
      </c>
      <c r="O27" s="535">
        <f t="shared" si="4"/>
        <v>794</v>
      </c>
      <c r="P27" s="548">
        <f t="shared" si="2"/>
        <v>2936</v>
      </c>
      <c r="Q27" s="541">
        <v>1713</v>
      </c>
      <c r="R27" s="490">
        <f t="shared" si="3"/>
        <v>0.71395213076474029</v>
      </c>
      <c r="U27" s="274" t="s">
        <v>205</v>
      </c>
      <c r="V27" s="894">
        <v>0</v>
      </c>
      <c r="W27" s="895">
        <v>0</v>
      </c>
      <c r="X27" s="895">
        <v>0</v>
      </c>
      <c r="Y27" s="895">
        <v>0</v>
      </c>
      <c r="Z27" s="895">
        <v>0</v>
      </c>
      <c r="AA27" s="895">
        <v>0</v>
      </c>
      <c r="AB27" s="895">
        <v>0</v>
      </c>
      <c r="AC27" s="895">
        <v>0</v>
      </c>
      <c r="AD27" s="895">
        <v>0</v>
      </c>
      <c r="AE27" s="895">
        <v>0</v>
      </c>
      <c r="AF27" s="895">
        <v>0</v>
      </c>
      <c r="AG27" s="896">
        <v>0</v>
      </c>
    </row>
    <row r="28" spans="2:33" ht="13" customHeight="1" x14ac:dyDescent="0.3">
      <c r="B28" s="1138"/>
      <c r="C28" s="120" t="s">
        <v>163</v>
      </c>
      <c r="D28" s="183">
        <f t="shared" si="5"/>
        <v>0</v>
      </c>
      <c r="E28" s="184">
        <f t="shared" si="5"/>
        <v>0</v>
      </c>
      <c r="F28" s="184">
        <f t="shared" si="5"/>
        <v>0</v>
      </c>
      <c r="G28" s="184">
        <f t="shared" si="4"/>
        <v>87</v>
      </c>
      <c r="H28" s="184">
        <f t="shared" si="4"/>
        <v>397</v>
      </c>
      <c r="I28" s="185">
        <f t="shared" si="4"/>
        <v>151</v>
      </c>
      <c r="J28" s="186">
        <f t="shared" si="4"/>
        <v>0</v>
      </c>
      <c r="K28" s="184">
        <f t="shared" si="4"/>
        <v>0</v>
      </c>
      <c r="L28" s="184">
        <f t="shared" si="4"/>
        <v>0</v>
      </c>
      <c r="M28" s="184">
        <f t="shared" si="4"/>
        <v>1402</v>
      </c>
      <c r="N28" s="184">
        <f t="shared" si="4"/>
        <v>469</v>
      </c>
      <c r="O28" s="536">
        <f t="shared" si="4"/>
        <v>0</v>
      </c>
      <c r="P28" s="549">
        <f t="shared" si="2"/>
        <v>2506</v>
      </c>
      <c r="Q28" s="542">
        <v>1157</v>
      </c>
      <c r="R28" s="491">
        <f t="shared" si="3"/>
        <v>1.1659464131374242</v>
      </c>
      <c r="U28" s="274" t="s">
        <v>206</v>
      </c>
      <c r="V28" s="894">
        <v>0</v>
      </c>
      <c r="W28" s="895">
        <v>0</v>
      </c>
      <c r="X28" s="895">
        <v>0</v>
      </c>
      <c r="Y28" s="895">
        <v>0</v>
      </c>
      <c r="Z28" s="895">
        <v>0</v>
      </c>
      <c r="AA28" s="895">
        <v>0</v>
      </c>
      <c r="AB28" s="895">
        <v>0</v>
      </c>
      <c r="AC28" s="895">
        <v>0</v>
      </c>
      <c r="AD28" s="895">
        <v>0</v>
      </c>
      <c r="AE28" s="895">
        <v>0</v>
      </c>
      <c r="AF28" s="895">
        <v>0</v>
      </c>
      <c r="AG28" s="896">
        <v>0</v>
      </c>
    </row>
    <row r="29" spans="2:33" ht="13" customHeight="1" x14ac:dyDescent="0.3">
      <c r="B29" s="1217" t="s">
        <v>515</v>
      </c>
      <c r="C29" s="121" t="s">
        <v>164</v>
      </c>
      <c r="D29" s="175">
        <f t="shared" si="5"/>
        <v>0</v>
      </c>
      <c r="E29" s="176">
        <f t="shared" si="5"/>
        <v>0</v>
      </c>
      <c r="F29" s="176">
        <f t="shared" si="5"/>
        <v>0</v>
      </c>
      <c r="G29" s="176">
        <f t="shared" si="4"/>
        <v>0</v>
      </c>
      <c r="H29" s="176">
        <f t="shared" si="4"/>
        <v>107</v>
      </c>
      <c r="I29" s="177">
        <f t="shared" si="4"/>
        <v>0</v>
      </c>
      <c r="J29" s="178">
        <f t="shared" si="4"/>
        <v>0</v>
      </c>
      <c r="K29" s="176">
        <f t="shared" si="4"/>
        <v>0</v>
      </c>
      <c r="L29" s="176">
        <f t="shared" si="4"/>
        <v>0</v>
      </c>
      <c r="M29" s="176">
        <f t="shared" si="4"/>
        <v>0</v>
      </c>
      <c r="N29" s="176">
        <f t="shared" si="4"/>
        <v>707</v>
      </c>
      <c r="O29" s="534">
        <f t="shared" si="4"/>
        <v>367</v>
      </c>
      <c r="P29" s="548">
        <f t="shared" si="2"/>
        <v>1181</v>
      </c>
      <c r="Q29" s="541">
        <v>2819</v>
      </c>
      <c r="R29" s="489">
        <f t="shared" si="3"/>
        <v>-0.58105711245122382</v>
      </c>
      <c r="U29" s="274" t="s">
        <v>207</v>
      </c>
      <c r="V29" s="894">
        <v>0</v>
      </c>
      <c r="W29" s="895">
        <v>0</v>
      </c>
      <c r="X29" s="895">
        <v>0</v>
      </c>
      <c r="Y29" s="895">
        <v>0</v>
      </c>
      <c r="Z29" s="895">
        <v>0</v>
      </c>
      <c r="AA29" s="895">
        <v>0</v>
      </c>
      <c r="AB29" s="895">
        <v>0</v>
      </c>
      <c r="AC29" s="895">
        <v>0</v>
      </c>
      <c r="AD29" s="895">
        <v>0</v>
      </c>
      <c r="AE29" s="895">
        <v>119</v>
      </c>
      <c r="AF29" s="895">
        <v>250</v>
      </c>
      <c r="AG29" s="896">
        <v>0</v>
      </c>
    </row>
    <row r="30" spans="2:33" ht="13" customHeight="1" x14ac:dyDescent="0.3">
      <c r="B30" s="1137"/>
      <c r="C30" s="121" t="s">
        <v>165</v>
      </c>
      <c r="D30" s="179">
        <f t="shared" si="5"/>
        <v>0</v>
      </c>
      <c r="E30" s="180">
        <f t="shared" si="5"/>
        <v>0</v>
      </c>
      <c r="F30" s="180">
        <f t="shared" si="5"/>
        <v>70</v>
      </c>
      <c r="G30" s="180">
        <f t="shared" si="4"/>
        <v>0</v>
      </c>
      <c r="H30" s="180">
        <f t="shared" si="4"/>
        <v>0</v>
      </c>
      <c r="I30" s="181">
        <f t="shared" si="4"/>
        <v>359</v>
      </c>
      <c r="J30" s="182">
        <f t="shared" si="4"/>
        <v>0</v>
      </c>
      <c r="K30" s="180">
        <f t="shared" si="4"/>
        <v>0</v>
      </c>
      <c r="L30" s="180">
        <f t="shared" si="4"/>
        <v>191</v>
      </c>
      <c r="M30" s="180">
        <f t="shared" si="4"/>
        <v>528</v>
      </c>
      <c r="N30" s="180">
        <f t="shared" si="4"/>
        <v>1550</v>
      </c>
      <c r="O30" s="535">
        <f t="shared" si="4"/>
        <v>592</v>
      </c>
      <c r="P30" s="548">
        <f t="shared" si="2"/>
        <v>3290</v>
      </c>
      <c r="Q30" s="541">
        <v>3579</v>
      </c>
      <c r="R30" s="490">
        <f t="shared" si="3"/>
        <v>-8.074881251746302E-2</v>
      </c>
      <c r="U30" s="274" t="s">
        <v>208</v>
      </c>
      <c r="V30" s="894">
        <v>0</v>
      </c>
      <c r="W30" s="895">
        <v>0</v>
      </c>
      <c r="X30" s="895">
        <v>0</v>
      </c>
      <c r="Y30" s="895">
        <v>0</v>
      </c>
      <c r="Z30" s="895">
        <v>0</v>
      </c>
      <c r="AA30" s="895">
        <v>0</v>
      </c>
      <c r="AB30" s="895">
        <v>0</v>
      </c>
      <c r="AC30" s="895">
        <v>0</v>
      </c>
      <c r="AD30" s="895">
        <v>0</v>
      </c>
      <c r="AE30" s="895">
        <v>0</v>
      </c>
      <c r="AF30" s="895">
        <v>630</v>
      </c>
      <c r="AG30" s="896">
        <v>1512</v>
      </c>
    </row>
    <row r="31" spans="2:33" ht="13" customHeight="1" x14ac:dyDescent="0.3">
      <c r="B31" s="1137"/>
      <c r="C31" s="121" t="s">
        <v>166</v>
      </c>
      <c r="D31" s="179">
        <f t="shared" si="5"/>
        <v>502</v>
      </c>
      <c r="E31" s="180">
        <f t="shared" si="5"/>
        <v>0</v>
      </c>
      <c r="F31" s="180">
        <f t="shared" si="5"/>
        <v>132</v>
      </c>
      <c r="G31" s="180">
        <f t="shared" si="4"/>
        <v>83</v>
      </c>
      <c r="H31" s="180">
        <f t="shared" si="4"/>
        <v>196</v>
      </c>
      <c r="I31" s="181">
        <f t="shared" si="4"/>
        <v>1169</v>
      </c>
      <c r="J31" s="182">
        <f t="shared" si="4"/>
        <v>296</v>
      </c>
      <c r="K31" s="180">
        <f t="shared" si="4"/>
        <v>0</v>
      </c>
      <c r="L31" s="180">
        <f t="shared" si="4"/>
        <v>287</v>
      </c>
      <c r="M31" s="180">
        <f t="shared" si="4"/>
        <v>1969</v>
      </c>
      <c r="N31" s="180">
        <f t="shared" si="4"/>
        <v>879</v>
      </c>
      <c r="O31" s="535">
        <f t="shared" si="4"/>
        <v>2039</v>
      </c>
      <c r="P31" s="548">
        <f t="shared" si="2"/>
        <v>7552</v>
      </c>
      <c r="Q31" s="541">
        <v>10377</v>
      </c>
      <c r="R31" s="490">
        <f t="shared" si="3"/>
        <v>-0.27223667726703282</v>
      </c>
      <c r="U31" s="274" t="s">
        <v>209</v>
      </c>
      <c r="V31" s="894">
        <v>0</v>
      </c>
      <c r="W31" s="895">
        <v>0</v>
      </c>
      <c r="X31" s="895">
        <v>0</v>
      </c>
      <c r="Y31" s="895">
        <v>0</v>
      </c>
      <c r="Z31" s="895">
        <v>440</v>
      </c>
      <c r="AA31" s="895">
        <v>0</v>
      </c>
      <c r="AB31" s="895">
        <v>225</v>
      </c>
      <c r="AC31" s="895">
        <v>0</v>
      </c>
      <c r="AD31" s="895">
        <v>0</v>
      </c>
      <c r="AE31" s="895">
        <v>1270</v>
      </c>
      <c r="AF31" s="895">
        <v>207</v>
      </c>
      <c r="AG31" s="896">
        <v>794</v>
      </c>
    </row>
    <row r="32" spans="2:33" ht="13" customHeight="1" x14ac:dyDescent="0.3">
      <c r="B32" s="1137"/>
      <c r="C32" s="121" t="s">
        <v>167</v>
      </c>
      <c r="D32" s="179">
        <f t="shared" si="5"/>
        <v>633</v>
      </c>
      <c r="E32" s="180">
        <f t="shared" si="5"/>
        <v>0</v>
      </c>
      <c r="F32" s="180">
        <f t="shared" si="5"/>
        <v>0</v>
      </c>
      <c r="G32" s="180">
        <f t="shared" si="4"/>
        <v>1520</v>
      </c>
      <c r="H32" s="180">
        <f t="shared" si="4"/>
        <v>186</v>
      </c>
      <c r="I32" s="181">
        <f t="shared" si="4"/>
        <v>567</v>
      </c>
      <c r="J32" s="182">
        <f t="shared" si="4"/>
        <v>0</v>
      </c>
      <c r="K32" s="180">
        <f t="shared" si="4"/>
        <v>0</v>
      </c>
      <c r="L32" s="180">
        <f t="shared" si="4"/>
        <v>174</v>
      </c>
      <c r="M32" s="180">
        <f t="shared" si="4"/>
        <v>327</v>
      </c>
      <c r="N32" s="180">
        <f t="shared" si="4"/>
        <v>462</v>
      </c>
      <c r="O32" s="535">
        <f t="shared" si="4"/>
        <v>270</v>
      </c>
      <c r="P32" s="548">
        <f t="shared" si="2"/>
        <v>4139</v>
      </c>
      <c r="Q32" s="541">
        <v>3315</v>
      </c>
      <c r="R32" s="490">
        <f t="shared" si="3"/>
        <v>0.24856711915535445</v>
      </c>
      <c r="U32" s="274" t="s">
        <v>210</v>
      </c>
      <c r="V32" s="894">
        <v>0</v>
      </c>
      <c r="W32" s="895">
        <v>0</v>
      </c>
      <c r="X32" s="895">
        <v>0</v>
      </c>
      <c r="Y32" s="895">
        <v>87</v>
      </c>
      <c r="Z32" s="895">
        <v>397</v>
      </c>
      <c r="AA32" s="895">
        <v>151</v>
      </c>
      <c r="AB32" s="895">
        <v>0</v>
      </c>
      <c r="AC32" s="895">
        <v>0</v>
      </c>
      <c r="AD32" s="895">
        <v>0</v>
      </c>
      <c r="AE32" s="895">
        <v>1402</v>
      </c>
      <c r="AF32" s="895">
        <v>469</v>
      </c>
      <c r="AG32" s="896">
        <v>0</v>
      </c>
    </row>
    <row r="33" spans="2:33" ht="13" customHeight="1" x14ac:dyDescent="0.3">
      <c r="B33" s="1137"/>
      <c r="C33" s="121" t="s">
        <v>168</v>
      </c>
      <c r="D33" s="179">
        <f t="shared" si="5"/>
        <v>296</v>
      </c>
      <c r="E33" s="180">
        <f t="shared" si="5"/>
        <v>0</v>
      </c>
      <c r="F33" s="180">
        <f t="shared" si="5"/>
        <v>0</v>
      </c>
      <c r="G33" s="180">
        <f t="shared" si="4"/>
        <v>276</v>
      </c>
      <c r="H33" s="180">
        <f t="shared" si="4"/>
        <v>0</v>
      </c>
      <c r="I33" s="181">
        <f t="shared" si="4"/>
        <v>106</v>
      </c>
      <c r="J33" s="182">
        <f t="shared" si="4"/>
        <v>380</v>
      </c>
      <c r="K33" s="180">
        <f t="shared" si="4"/>
        <v>0</v>
      </c>
      <c r="L33" s="180">
        <f t="shared" si="4"/>
        <v>685</v>
      </c>
      <c r="M33" s="180">
        <f t="shared" si="4"/>
        <v>1223</v>
      </c>
      <c r="N33" s="180">
        <f t="shared" si="4"/>
        <v>87</v>
      </c>
      <c r="O33" s="535">
        <f t="shared" si="4"/>
        <v>100</v>
      </c>
      <c r="P33" s="548">
        <f t="shared" si="2"/>
        <v>3153</v>
      </c>
      <c r="Q33" s="541">
        <v>1239</v>
      </c>
      <c r="R33" s="490">
        <f t="shared" si="3"/>
        <v>1.5447941888619856</v>
      </c>
      <c r="U33" s="274" t="s">
        <v>211</v>
      </c>
      <c r="V33" s="894">
        <v>0</v>
      </c>
      <c r="W33" s="895">
        <v>0</v>
      </c>
      <c r="X33" s="895">
        <v>0</v>
      </c>
      <c r="Y33" s="895">
        <v>0</v>
      </c>
      <c r="Z33" s="895">
        <v>107</v>
      </c>
      <c r="AA33" s="895">
        <v>0</v>
      </c>
      <c r="AB33" s="895">
        <v>0</v>
      </c>
      <c r="AC33" s="895">
        <v>0</v>
      </c>
      <c r="AD33" s="895">
        <v>0</v>
      </c>
      <c r="AE33" s="895">
        <v>0</v>
      </c>
      <c r="AF33" s="895">
        <v>707</v>
      </c>
      <c r="AG33" s="896">
        <v>367</v>
      </c>
    </row>
    <row r="34" spans="2:33" ht="13" customHeight="1" x14ac:dyDescent="0.3">
      <c r="B34" s="1138"/>
      <c r="C34" s="120" t="s">
        <v>169</v>
      </c>
      <c r="D34" s="179">
        <f t="shared" si="5"/>
        <v>0</v>
      </c>
      <c r="E34" s="180">
        <f t="shared" si="5"/>
        <v>0</v>
      </c>
      <c r="F34" s="180">
        <f t="shared" si="5"/>
        <v>0</v>
      </c>
      <c r="G34" s="180">
        <f t="shared" si="4"/>
        <v>0</v>
      </c>
      <c r="H34" s="180">
        <f t="shared" si="4"/>
        <v>0</v>
      </c>
      <c r="I34" s="181">
        <f t="shared" si="4"/>
        <v>0</v>
      </c>
      <c r="J34" s="182">
        <f t="shared" si="4"/>
        <v>0</v>
      </c>
      <c r="K34" s="180">
        <f t="shared" si="4"/>
        <v>0</v>
      </c>
      <c r="L34" s="180">
        <f t="shared" si="4"/>
        <v>0</v>
      </c>
      <c r="M34" s="180">
        <f t="shared" si="4"/>
        <v>0</v>
      </c>
      <c r="N34" s="180">
        <f t="shared" si="4"/>
        <v>143</v>
      </c>
      <c r="O34" s="535">
        <f t="shared" si="4"/>
        <v>95</v>
      </c>
      <c r="P34" s="549">
        <f t="shared" si="2"/>
        <v>238</v>
      </c>
      <c r="Q34" s="542">
        <v>160</v>
      </c>
      <c r="R34" s="491">
        <f t="shared" si="3"/>
        <v>0.48750000000000004</v>
      </c>
      <c r="U34" s="274" t="s">
        <v>212</v>
      </c>
      <c r="V34" s="894">
        <v>0</v>
      </c>
      <c r="W34" s="895">
        <v>0</v>
      </c>
      <c r="X34" s="895">
        <v>70</v>
      </c>
      <c r="Y34" s="895">
        <v>0</v>
      </c>
      <c r="Z34" s="895">
        <v>0</v>
      </c>
      <c r="AA34" s="895">
        <v>359</v>
      </c>
      <c r="AB34" s="895">
        <v>0</v>
      </c>
      <c r="AC34" s="895">
        <v>0</v>
      </c>
      <c r="AD34" s="895">
        <v>191</v>
      </c>
      <c r="AE34" s="895">
        <v>528</v>
      </c>
      <c r="AF34" s="895">
        <v>1550</v>
      </c>
      <c r="AG34" s="896">
        <v>592</v>
      </c>
    </row>
    <row r="35" spans="2:33" ht="13" customHeight="1" x14ac:dyDescent="0.3">
      <c r="B35" s="1217" t="s">
        <v>410</v>
      </c>
      <c r="C35" s="17" t="s">
        <v>170</v>
      </c>
      <c r="D35" s="175">
        <f t="shared" si="5"/>
        <v>0</v>
      </c>
      <c r="E35" s="176">
        <f t="shared" si="5"/>
        <v>0</v>
      </c>
      <c r="F35" s="176">
        <f t="shared" si="5"/>
        <v>0</v>
      </c>
      <c r="G35" s="176">
        <f t="shared" si="4"/>
        <v>0</v>
      </c>
      <c r="H35" s="176">
        <f t="shared" si="4"/>
        <v>0</v>
      </c>
      <c r="I35" s="177">
        <f t="shared" si="4"/>
        <v>0</v>
      </c>
      <c r="J35" s="178">
        <f t="shared" si="4"/>
        <v>0</v>
      </c>
      <c r="K35" s="176">
        <f t="shared" si="4"/>
        <v>0</v>
      </c>
      <c r="L35" s="176">
        <f t="shared" si="4"/>
        <v>0</v>
      </c>
      <c r="M35" s="176">
        <f t="shared" si="4"/>
        <v>0</v>
      </c>
      <c r="N35" s="176">
        <f t="shared" si="4"/>
        <v>0</v>
      </c>
      <c r="O35" s="534">
        <f t="shared" si="4"/>
        <v>0</v>
      </c>
      <c r="P35" s="547">
        <f t="shared" si="2"/>
        <v>0</v>
      </c>
      <c r="Q35" s="540">
        <v>0</v>
      </c>
      <c r="R35" s="489" t="str">
        <f t="shared" si="3"/>
        <v>-</v>
      </c>
      <c r="U35" s="274" t="s">
        <v>213</v>
      </c>
      <c r="V35" s="894">
        <v>502</v>
      </c>
      <c r="W35" s="895">
        <v>0</v>
      </c>
      <c r="X35" s="895">
        <v>132</v>
      </c>
      <c r="Y35" s="895">
        <v>83</v>
      </c>
      <c r="Z35" s="895">
        <v>196</v>
      </c>
      <c r="AA35" s="895">
        <v>1169</v>
      </c>
      <c r="AB35" s="895">
        <v>296</v>
      </c>
      <c r="AC35" s="895">
        <v>0</v>
      </c>
      <c r="AD35" s="895">
        <v>287</v>
      </c>
      <c r="AE35" s="895">
        <v>1969</v>
      </c>
      <c r="AF35" s="895">
        <v>879</v>
      </c>
      <c r="AG35" s="896">
        <v>2039</v>
      </c>
    </row>
    <row r="36" spans="2:33" ht="13" customHeight="1" x14ac:dyDescent="0.3">
      <c r="B36" s="1137"/>
      <c r="C36" s="121" t="s">
        <v>171</v>
      </c>
      <c r="D36" s="179">
        <f t="shared" si="5"/>
        <v>0</v>
      </c>
      <c r="E36" s="180">
        <f t="shared" si="5"/>
        <v>0</v>
      </c>
      <c r="F36" s="180">
        <f t="shared" si="5"/>
        <v>0</v>
      </c>
      <c r="G36" s="180">
        <f t="shared" si="4"/>
        <v>0</v>
      </c>
      <c r="H36" s="180">
        <f t="shared" si="4"/>
        <v>0</v>
      </c>
      <c r="I36" s="181">
        <f t="shared" si="4"/>
        <v>0</v>
      </c>
      <c r="J36" s="182">
        <f t="shared" si="4"/>
        <v>0</v>
      </c>
      <c r="K36" s="180">
        <f t="shared" si="4"/>
        <v>0</v>
      </c>
      <c r="L36" s="180">
        <f t="shared" si="4"/>
        <v>0</v>
      </c>
      <c r="M36" s="180">
        <f t="shared" si="4"/>
        <v>0</v>
      </c>
      <c r="N36" s="180">
        <f t="shared" si="4"/>
        <v>50</v>
      </c>
      <c r="O36" s="535">
        <f t="shared" si="4"/>
        <v>0</v>
      </c>
      <c r="P36" s="548">
        <f t="shared" si="2"/>
        <v>50</v>
      </c>
      <c r="Q36" s="541">
        <v>65</v>
      </c>
      <c r="R36" s="490">
        <f t="shared" si="3"/>
        <v>-0.23076923076923073</v>
      </c>
      <c r="U36" s="274" t="s">
        <v>214</v>
      </c>
      <c r="V36" s="894">
        <v>633</v>
      </c>
      <c r="W36" s="895">
        <v>0</v>
      </c>
      <c r="X36" s="895">
        <v>0</v>
      </c>
      <c r="Y36" s="895">
        <v>1520</v>
      </c>
      <c r="Z36" s="895">
        <v>186</v>
      </c>
      <c r="AA36" s="895">
        <v>567</v>
      </c>
      <c r="AB36" s="895">
        <v>0</v>
      </c>
      <c r="AC36" s="895">
        <v>0</v>
      </c>
      <c r="AD36" s="895">
        <v>174</v>
      </c>
      <c r="AE36" s="895">
        <v>327</v>
      </c>
      <c r="AF36" s="895">
        <v>462</v>
      </c>
      <c r="AG36" s="896">
        <v>270</v>
      </c>
    </row>
    <row r="37" spans="2:33" ht="13" customHeight="1" x14ac:dyDescent="0.3">
      <c r="B37" s="1137"/>
      <c r="C37" s="121" t="s">
        <v>172</v>
      </c>
      <c r="D37" s="179">
        <f t="shared" si="5"/>
        <v>0</v>
      </c>
      <c r="E37" s="180">
        <f t="shared" si="5"/>
        <v>0</v>
      </c>
      <c r="F37" s="180">
        <f t="shared" si="5"/>
        <v>0</v>
      </c>
      <c r="G37" s="180">
        <f t="shared" si="4"/>
        <v>0</v>
      </c>
      <c r="H37" s="180">
        <f t="shared" si="4"/>
        <v>281</v>
      </c>
      <c r="I37" s="181">
        <f t="shared" si="4"/>
        <v>26</v>
      </c>
      <c r="J37" s="182">
        <f t="shared" si="4"/>
        <v>650</v>
      </c>
      <c r="K37" s="180">
        <f t="shared" si="4"/>
        <v>0</v>
      </c>
      <c r="L37" s="180">
        <f t="shared" si="4"/>
        <v>265</v>
      </c>
      <c r="M37" s="180">
        <f t="shared" si="4"/>
        <v>0</v>
      </c>
      <c r="N37" s="180">
        <f t="shared" si="4"/>
        <v>0</v>
      </c>
      <c r="O37" s="535">
        <f t="shared" si="4"/>
        <v>65</v>
      </c>
      <c r="P37" s="548">
        <f t="shared" si="2"/>
        <v>1287</v>
      </c>
      <c r="Q37" s="541">
        <v>0</v>
      </c>
      <c r="R37" s="490" t="str">
        <f t="shared" si="3"/>
        <v>-</v>
      </c>
      <c r="U37" s="274" t="s">
        <v>215</v>
      </c>
      <c r="V37" s="894">
        <v>296</v>
      </c>
      <c r="W37" s="895">
        <v>0</v>
      </c>
      <c r="X37" s="895">
        <v>0</v>
      </c>
      <c r="Y37" s="895">
        <v>276</v>
      </c>
      <c r="Z37" s="895">
        <v>0</v>
      </c>
      <c r="AA37" s="895">
        <v>106</v>
      </c>
      <c r="AB37" s="895">
        <v>380</v>
      </c>
      <c r="AC37" s="895">
        <v>0</v>
      </c>
      <c r="AD37" s="895">
        <v>685</v>
      </c>
      <c r="AE37" s="895">
        <v>1223</v>
      </c>
      <c r="AF37" s="895">
        <v>87</v>
      </c>
      <c r="AG37" s="896">
        <v>100</v>
      </c>
    </row>
    <row r="38" spans="2:33" ht="13" customHeight="1" x14ac:dyDescent="0.3">
      <c r="B38" s="1137"/>
      <c r="C38" s="121" t="s">
        <v>173</v>
      </c>
      <c r="D38" s="179">
        <f t="shared" si="5"/>
        <v>120</v>
      </c>
      <c r="E38" s="180">
        <f t="shared" si="5"/>
        <v>0</v>
      </c>
      <c r="F38" s="180">
        <f t="shared" si="5"/>
        <v>480</v>
      </c>
      <c r="G38" s="180">
        <f t="shared" si="4"/>
        <v>622</v>
      </c>
      <c r="H38" s="180">
        <f t="shared" si="4"/>
        <v>64</v>
      </c>
      <c r="I38" s="181">
        <f t="shared" si="4"/>
        <v>318</v>
      </c>
      <c r="J38" s="182">
        <f t="shared" si="4"/>
        <v>260</v>
      </c>
      <c r="K38" s="180">
        <f t="shared" si="4"/>
        <v>0</v>
      </c>
      <c r="L38" s="180">
        <f t="shared" si="4"/>
        <v>237</v>
      </c>
      <c r="M38" s="180">
        <f t="shared" si="4"/>
        <v>1675</v>
      </c>
      <c r="N38" s="180">
        <f t="shared" si="4"/>
        <v>343</v>
      </c>
      <c r="O38" s="535">
        <f t="shared" si="4"/>
        <v>327</v>
      </c>
      <c r="P38" s="548">
        <f t="shared" si="2"/>
        <v>4446</v>
      </c>
      <c r="Q38" s="541">
        <v>4169</v>
      </c>
      <c r="R38" s="490">
        <f t="shared" si="3"/>
        <v>6.6442792036459641E-2</v>
      </c>
      <c r="U38" s="274" t="s">
        <v>216</v>
      </c>
      <c r="V38" s="885">
        <v>0</v>
      </c>
      <c r="W38" s="886">
        <v>0</v>
      </c>
      <c r="X38" s="886">
        <v>0</v>
      </c>
      <c r="Y38" s="886">
        <v>0</v>
      </c>
      <c r="Z38" s="886">
        <v>0</v>
      </c>
      <c r="AA38" s="886">
        <v>0</v>
      </c>
      <c r="AB38" s="886">
        <v>0</v>
      </c>
      <c r="AC38" s="886">
        <v>0</v>
      </c>
      <c r="AD38" s="886">
        <v>0</v>
      </c>
      <c r="AE38" s="886">
        <v>0</v>
      </c>
      <c r="AF38" s="886">
        <v>143</v>
      </c>
      <c r="AG38" s="887">
        <v>95</v>
      </c>
    </row>
    <row r="39" spans="2:33" ht="13" customHeight="1" x14ac:dyDescent="0.3">
      <c r="B39" s="1138"/>
      <c r="C39" s="120" t="s">
        <v>174</v>
      </c>
      <c r="D39" s="179">
        <f t="shared" si="5"/>
        <v>0</v>
      </c>
      <c r="E39" s="180">
        <f t="shared" si="5"/>
        <v>0</v>
      </c>
      <c r="F39" s="180">
        <f t="shared" si="5"/>
        <v>0</v>
      </c>
      <c r="G39" s="180">
        <f t="shared" si="4"/>
        <v>60</v>
      </c>
      <c r="H39" s="180">
        <f t="shared" si="4"/>
        <v>526</v>
      </c>
      <c r="I39" s="181">
        <f t="shared" si="4"/>
        <v>128</v>
      </c>
      <c r="J39" s="182">
        <f t="shared" si="4"/>
        <v>179</v>
      </c>
      <c r="K39" s="180">
        <f t="shared" si="4"/>
        <v>0</v>
      </c>
      <c r="L39" s="180">
        <f t="shared" si="4"/>
        <v>403</v>
      </c>
      <c r="M39" s="180">
        <f t="shared" si="4"/>
        <v>673</v>
      </c>
      <c r="N39" s="180">
        <f t="shared" si="4"/>
        <v>0</v>
      </c>
      <c r="O39" s="535">
        <f t="shared" si="4"/>
        <v>97</v>
      </c>
      <c r="P39" s="549">
        <f t="shared" si="2"/>
        <v>2066</v>
      </c>
      <c r="Q39" s="542">
        <v>2039</v>
      </c>
      <c r="R39" s="491">
        <f t="shared" si="3"/>
        <v>1.3241785188818023E-2</v>
      </c>
      <c r="U39" s="274" t="s">
        <v>217</v>
      </c>
      <c r="V39" s="885">
        <v>0</v>
      </c>
      <c r="W39" s="886">
        <v>0</v>
      </c>
      <c r="X39" s="886">
        <v>0</v>
      </c>
      <c r="Y39" s="886">
        <v>0</v>
      </c>
      <c r="Z39" s="886">
        <v>0</v>
      </c>
      <c r="AA39" s="886">
        <v>0</v>
      </c>
      <c r="AB39" s="886">
        <v>0</v>
      </c>
      <c r="AC39" s="886">
        <v>0</v>
      </c>
      <c r="AD39" s="886">
        <v>0</v>
      </c>
      <c r="AE39" s="886">
        <v>0</v>
      </c>
      <c r="AF39" s="886">
        <v>0</v>
      </c>
      <c r="AG39" s="887">
        <v>0</v>
      </c>
    </row>
    <row r="40" spans="2:33" ht="13" customHeight="1" x14ac:dyDescent="0.3">
      <c r="B40" s="1217" t="s">
        <v>516</v>
      </c>
      <c r="C40" s="17" t="s">
        <v>175</v>
      </c>
      <c r="D40" s="175">
        <f t="shared" si="5"/>
        <v>0</v>
      </c>
      <c r="E40" s="176">
        <f t="shared" si="5"/>
        <v>0</v>
      </c>
      <c r="F40" s="176">
        <f t="shared" si="5"/>
        <v>0</v>
      </c>
      <c r="G40" s="176">
        <f t="shared" si="4"/>
        <v>0</v>
      </c>
      <c r="H40" s="176">
        <f t="shared" si="4"/>
        <v>16</v>
      </c>
      <c r="I40" s="177">
        <f t="shared" si="4"/>
        <v>0</v>
      </c>
      <c r="J40" s="178">
        <f t="shared" si="4"/>
        <v>0</v>
      </c>
      <c r="K40" s="176">
        <f t="shared" si="4"/>
        <v>0</v>
      </c>
      <c r="L40" s="176">
        <f t="shared" si="4"/>
        <v>0</v>
      </c>
      <c r="M40" s="176">
        <f t="shared" si="4"/>
        <v>0</v>
      </c>
      <c r="N40" s="176">
        <f t="shared" si="4"/>
        <v>0</v>
      </c>
      <c r="O40" s="534">
        <f t="shared" si="4"/>
        <v>0</v>
      </c>
      <c r="P40" s="547">
        <f t="shared" si="2"/>
        <v>16</v>
      </c>
      <c r="Q40" s="540">
        <v>57</v>
      </c>
      <c r="R40" s="489">
        <f t="shared" si="3"/>
        <v>-0.7192982456140351</v>
      </c>
      <c r="U40" s="274" t="s">
        <v>218</v>
      </c>
      <c r="V40" s="885">
        <v>0</v>
      </c>
      <c r="W40" s="886">
        <v>0</v>
      </c>
      <c r="X40" s="886">
        <v>0</v>
      </c>
      <c r="Y40" s="886">
        <v>0</v>
      </c>
      <c r="Z40" s="886">
        <v>0</v>
      </c>
      <c r="AA40" s="886">
        <v>0</v>
      </c>
      <c r="AB40" s="886">
        <v>0</v>
      </c>
      <c r="AC40" s="886">
        <v>0</v>
      </c>
      <c r="AD40" s="886">
        <v>0</v>
      </c>
      <c r="AE40" s="886">
        <v>0</v>
      </c>
      <c r="AF40" s="886">
        <v>50</v>
      </c>
      <c r="AG40" s="887">
        <v>0</v>
      </c>
    </row>
    <row r="41" spans="2:33" ht="13" customHeight="1" x14ac:dyDescent="0.3">
      <c r="B41" s="1137"/>
      <c r="C41" s="121" t="s">
        <v>176</v>
      </c>
      <c r="D41" s="179">
        <f t="shared" si="5"/>
        <v>0</v>
      </c>
      <c r="E41" s="180">
        <f t="shared" si="5"/>
        <v>0</v>
      </c>
      <c r="F41" s="180">
        <f t="shared" si="5"/>
        <v>0</v>
      </c>
      <c r="G41" s="180">
        <f t="shared" si="4"/>
        <v>106</v>
      </c>
      <c r="H41" s="180">
        <f t="shared" si="4"/>
        <v>188</v>
      </c>
      <c r="I41" s="181">
        <f t="shared" si="4"/>
        <v>40</v>
      </c>
      <c r="J41" s="182">
        <f t="shared" si="4"/>
        <v>0</v>
      </c>
      <c r="K41" s="180">
        <f t="shared" si="4"/>
        <v>0</v>
      </c>
      <c r="L41" s="180">
        <f t="shared" si="4"/>
        <v>665</v>
      </c>
      <c r="M41" s="180">
        <f t="shared" si="4"/>
        <v>0</v>
      </c>
      <c r="N41" s="180">
        <f t="shared" si="4"/>
        <v>240</v>
      </c>
      <c r="O41" s="535">
        <f t="shared" si="4"/>
        <v>0</v>
      </c>
      <c r="P41" s="548">
        <f t="shared" si="2"/>
        <v>1239</v>
      </c>
      <c r="Q41" s="541">
        <v>140</v>
      </c>
      <c r="R41" s="490">
        <f t="shared" si="3"/>
        <v>7.85</v>
      </c>
      <c r="U41" s="274" t="s">
        <v>219</v>
      </c>
      <c r="V41" s="885">
        <v>0</v>
      </c>
      <c r="W41" s="886">
        <v>0</v>
      </c>
      <c r="X41" s="886">
        <v>0</v>
      </c>
      <c r="Y41" s="886">
        <v>0</v>
      </c>
      <c r="Z41" s="886">
        <v>281</v>
      </c>
      <c r="AA41" s="886">
        <v>26</v>
      </c>
      <c r="AB41" s="886">
        <v>650</v>
      </c>
      <c r="AC41" s="886">
        <v>0</v>
      </c>
      <c r="AD41" s="886">
        <v>265</v>
      </c>
      <c r="AE41" s="886">
        <v>0</v>
      </c>
      <c r="AF41" s="886">
        <v>0</v>
      </c>
      <c r="AG41" s="887">
        <v>65</v>
      </c>
    </row>
    <row r="42" spans="2:33" ht="13" customHeight="1" x14ac:dyDescent="0.3">
      <c r="B42" s="1137"/>
      <c r="C42" s="121" t="s">
        <v>177</v>
      </c>
      <c r="D42" s="179">
        <f t="shared" si="5"/>
        <v>0</v>
      </c>
      <c r="E42" s="180">
        <f t="shared" si="5"/>
        <v>0</v>
      </c>
      <c r="F42" s="180">
        <f t="shared" si="5"/>
        <v>0</v>
      </c>
      <c r="G42" s="180">
        <f t="shared" si="4"/>
        <v>0</v>
      </c>
      <c r="H42" s="180">
        <f t="shared" si="4"/>
        <v>0</v>
      </c>
      <c r="I42" s="181">
        <f t="shared" si="4"/>
        <v>352</v>
      </c>
      <c r="J42" s="182">
        <f t="shared" si="4"/>
        <v>0</v>
      </c>
      <c r="K42" s="180">
        <f t="shared" si="4"/>
        <v>0</v>
      </c>
      <c r="L42" s="180">
        <f t="shared" si="4"/>
        <v>88</v>
      </c>
      <c r="M42" s="180">
        <f t="shared" si="4"/>
        <v>140</v>
      </c>
      <c r="N42" s="180">
        <f t="shared" si="4"/>
        <v>0</v>
      </c>
      <c r="O42" s="535">
        <f t="shared" si="4"/>
        <v>0</v>
      </c>
      <c r="P42" s="548">
        <f t="shared" si="2"/>
        <v>580</v>
      </c>
      <c r="Q42" s="541">
        <v>81</v>
      </c>
      <c r="R42" s="490">
        <f t="shared" si="3"/>
        <v>6.1604938271604937</v>
      </c>
      <c r="U42" s="274" t="s">
        <v>220</v>
      </c>
      <c r="V42" s="885">
        <v>120</v>
      </c>
      <c r="W42" s="886">
        <v>0</v>
      </c>
      <c r="X42" s="886">
        <v>480</v>
      </c>
      <c r="Y42" s="886">
        <v>622</v>
      </c>
      <c r="Z42" s="886">
        <v>64</v>
      </c>
      <c r="AA42" s="886">
        <v>318</v>
      </c>
      <c r="AB42" s="886">
        <v>260</v>
      </c>
      <c r="AC42" s="886">
        <v>0</v>
      </c>
      <c r="AD42" s="886">
        <v>237</v>
      </c>
      <c r="AE42" s="886">
        <v>1675</v>
      </c>
      <c r="AF42" s="886">
        <v>343</v>
      </c>
      <c r="AG42" s="887">
        <v>327</v>
      </c>
    </row>
    <row r="43" spans="2:33" ht="13" customHeight="1" x14ac:dyDescent="0.3">
      <c r="B43" s="1138"/>
      <c r="C43" s="120" t="s">
        <v>178</v>
      </c>
      <c r="D43" s="183">
        <f t="shared" si="5"/>
        <v>0</v>
      </c>
      <c r="E43" s="184">
        <f t="shared" si="5"/>
        <v>0</v>
      </c>
      <c r="F43" s="184">
        <f t="shared" si="5"/>
        <v>0</v>
      </c>
      <c r="G43" s="184">
        <f t="shared" si="4"/>
        <v>0</v>
      </c>
      <c r="H43" s="184">
        <f t="shared" si="4"/>
        <v>0</v>
      </c>
      <c r="I43" s="185">
        <f t="shared" si="4"/>
        <v>0</v>
      </c>
      <c r="J43" s="186">
        <f t="shared" si="4"/>
        <v>0</v>
      </c>
      <c r="K43" s="184">
        <f t="shared" si="4"/>
        <v>0</v>
      </c>
      <c r="L43" s="184">
        <f t="shared" si="4"/>
        <v>0</v>
      </c>
      <c r="M43" s="184">
        <f t="shared" si="4"/>
        <v>9</v>
      </c>
      <c r="N43" s="184">
        <f t="shared" si="4"/>
        <v>0</v>
      </c>
      <c r="O43" s="536">
        <f t="shared" si="4"/>
        <v>0</v>
      </c>
      <c r="P43" s="549">
        <f t="shared" si="2"/>
        <v>9</v>
      </c>
      <c r="Q43" s="542">
        <v>13</v>
      </c>
      <c r="R43" s="491">
        <f t="shared" si="3"/>
        <v>-0.30769230769230771</v>
      </c>
      <c r="U43" s="274" t="s">
        <v>221</v>
      </c>
      <c r="V43" s="885">
        <v>0</v>
      </c>
      <c r="W43" s="886">
        <v>0</v>
      </c>
      <c r="X43" s="886">
        <v>0</v>
      </c>
      <c r="Y43" s="886">
        <v>60</v>
      </c>
      <c r="Z43" s="886">
        <v>526</v>
      </c>
      <c r="AA43" s="886">
        <v>128</v>
      </c>
      <c r="AB43" s="886">
        <v>179</v>
      </c>
      <c r="AC43" s="886">
        <v>0</v>
      </c>
      <c r="AD43" s="886">
        <v>403</v>
      </c>
      <c r="AE43" s="886">
        <v>673</v>
      </c>
      <c r="AF43" s="886">
        <v>0</v>
      </c>
      <c r="AG43" s="887">
        <v>97</v>
      </c>
    </row>
    <row r="44" spans="2:33" ht="13" customHeight="1" x14ac:dyDescent="0.3">
      <c r="B44" s="1217" t="s">
        <v>517</v>
      </c>
      <c r="C44" s="17" t="s">
        <v>179</v>
      </c>
      <c r="D44" s="175">
        <f t="shared" si="5"/>
        <v>487</v>
      </c>
      <c r="E44" s="176">
        <f t="shared" si="5"/>
        <v>0</v>
      </c>
      <c r="F44" s="176">
        <f t="shared" si="5"/>
        <v>1628</v>
      </c>
      <c r="G44" s="176">
        <f t="shared" si="4"/>
        <v>1135</v>
      </c>
      <c r="H44" s="176">
        <f t="shared" si="4"/>
        <v>1237</v>
      </c>
      <c r="I44" s="177">
        <f t="shared" si="4"/>
        <v>2361</v>
      </c>
      <c r="J44" s="178">
        <f t="shared" si="4"/>
        <v>0</v>
      </c>
      <c r="K44" s="176">
        <f t="shared" si="4"/>
        <v>371</v>
      </c>
      <c r="L44" s="176">
        <f t="shared" si="4"/>
        <v>657</v>
      </c>
      <c r="M44" s="176">
        <f t="shared" si="4"/>
        <v>491</v>
      </c>
      <c r="N44" s="176">
        <f t="shared" si="4"/>
        <v>644</v>
      </c>
      <c r="O44" s="534">
        <f t="shared" si="4"/>
        <v>274</v>
      </c>
      <c r="P44" s="547">
        <f t="shared" si="2"/>
        <v>9285</v>
      </c>
      <c r="Q44" s="540">
        <v>12586</v>
      </c>
      <c r="R44" s="489">
        <f t="shared" si="3"/>
        <v>-0.26227554425552202</v>
      </c>
      <c r="U44" s="274" t="s">
        <v>222</v>
      </c>
      <c r="V44" s="885">
        <v>0</v>
      </c>
      <c r="W44" s="886">
        <v>0</v>
      </c>
      <c r="X44" s="886">
        <v>0</v>
      </c>
      <c r="Y44" s="886">
        <v>0</v>
      </c>
      <c r="Z44" s="886">
        <v>16</v>
      </c>
      <c r="AA44" s="886">
        <v>0</v>
      </c>
      <c r="AB44" s="886">
        <v>0</v>
      </c>
      <c r="AC44" s="886">
        <v>0</v>
      </c>
      <c r="AD44" s="886">
        <v>0</v>
      </c>
      <c r="AE44" s="886">
        <v>0</v>
      </c>
      <c r="AF44" s="886">
        <v>0</v>
      </c>
      <c r="AG44" s="887">
        <v>0</v>
      </c>
    </row>
    <row r="45" spans="2:33" ht="13" customHeight="1" x14ac:dyDescent="0.3">
      <c r="B45" s="1137"/>
      <c r="C45" s="121" t="s">
        <v>180</v>
      </c>
      <c r="D45" s="179">
        <f t="shared" si="5"/>
        <v>0</v>
      </c>
      <c r="E45" s="180">
        <f t="shared" si="5"/>
        <v>0</v>
      </c>
      <c r="F45" s="180">
        <f t="shared" si="5"/>
        <v>0</v>
      </c>
      <c r="G45" s="180">
        <f t="shared" si="4"/>
        <v>524</v>
      </c>
      <c r="H45" s="180">
        <f t="shared" si="4"/>
        <v>402</v>
      </c>
      <c r="I45" s="181">
        <f t="shared" si="4"/>
        <v>194</v>
      </c>
      <c r="J45" s="182">
        <f t="shared" si="4"/>
        <v>0</v>
      </c>
      <c r="K45" s="180">
        <f t="shared" si="4"/>
        <v>100</v>
      </c>
      <c r="L45" s="180">
        <f t="shared" si="4"/>
        <v>1793</v>
      </c>
      <c r="M45" s="180">
        <f t="shared" si="4"/>
        <v>265</v>
      </c>
      <c r="N45" s="180">
        <f t="shared" si="4"/>
        <v>60</v>
      </c>
      <c r="O45" s="535">
        <f t="shared" si="4"/>
        <v>0</v>
      </c>
      <c r="P45" s="548">
        <f t="shared" si="2"/>
        <v>3338</v>
      </c>
      <c r="Q45" s="541">
        <v>1540</v>
      </c>
      <c r="R45" s="490">
        <f t="shared" si="3"/>
        <v>1.1675324675324674</v>
      </c>
      <c r="U45" s="274" t="s">
        <v>223</v>
      </c>
      <c r="V45" s="885">
        <v>0</v>
      </c>
      <c r="W45" s="886">
        <v>0</v>
      </c>
      <c r="X45" s="886">
        <v>0</v>
      </c>
      <c r="Y45" s="886">
        <v>106</v>
      </c>
      <c r="Z45" s="886">
        <v>188</v>
      </c>
      <c r="AA45" s="886">
        <v>40</v>
      </c>
      <c r="AB45" s="886">
        <v>0</v>
      </c>
      <c r="AC45" s="886">
        <v>0</v>
      </c>
      <c r="AD45" s="886">
        <v>665</v>
      </c>
      <c r="AE45" s="886">
        <v>0</v>
      </c>
      <c r="AF45" s="886">
        <v>240</v>
      </c>
      <c r="AG45" s="887">
        <v>0</v>
      </c>
    </row>
    <row r="46" spans="2:33" ht="13" customHeight="1" x14ac:dyDescent="0.3">
      <c r="B46" s="1137"/>
      <c r="C46" s="121" t="s">
        <v>181</v>
      </c>
      <c r="D46" s="179">
        <f t="shared" si="5"/>
        <v>0</v>
      </c>
      <c r="E46" s="180">
        <f t="shared" si="5"/>
        <v>0</v>
      </c>
      <c r="F46" s="180">
        <f t="shared" si="5"/>
        <v>352</v>
      </c>
      <c r="G46" s="180">
        <f t="shared" si="4"/>
        <v>0</v>
      </c>
      <c r="H46" s="180">
        <f t="shared" si="4"/>
        <v>57</v>
      </c>
      <c r="I46" s="181">
        <f t="shared" si="4"/>
        <v>244</v>
      </c>
      <c r="J46" s="182">
        <f t="shared" si="4"/>
        <v>1132</v>
      </c>
      <c r="K46" s="180">
        <f t="shared" si="4"/>
        <v>0</v>
      </c>
      <c r="L46" s="180">
        <f t="shared" si="4"/>
        <v>3121</v>
      </c>
      <c r="M46" s="180">
        <f t="shared" si="4"/>
        <v>3165</v>
      </c>
      <c r="N46" s="180">
        <f t="shared" si="4"/>
        <v>1187</v>
      </c>
      <c r="O46" s="535">
        <f t="shared" si="4"/>
        <v>1458</v>
      </c>
      <c r="P46" s="548">
        <f t="shared" si="2"/>
        <v>10716</v>
      </c>
      <c r="Q46" s="541">
        <v>4467</v>
      </c>
      <c r="R46" s="490">
        <f t="shared" si="3"/>
        <v>1.3989254533243787</v>
      </c>
      <c r="U46" s="274" t="s">
        <v>224</v>
      </c>
      <c r="V46" s="885">
        <v>0</v>
      </c>
      <c r="W46" s="886">
        <v>0</v>
      </c>
      <c r="X46" s="886">
        <v>0</v>
      </c>
      <c r="Y46" s="886">
        <v>0</v>
      </c>
      <c r="Z46" s="886">
        <v>0</v>
      </c>
      <c r="AA46" s="886">
        <v>352</v>
      </c>
      <c r="AB46" s="886">
        <v>0</v>
      </c>
      <c r="AC46" s="886">
        <v>0</v>
      </c>
      <c r="AD46" s="886">
        <v>88</v>
      </c>
      <c r="AE46" s="886">
        <v>140</v>
      </c>
      <c r="AF46" s="886">
        <v>0</v>
      </c>
      <c r="AG46" s="887">
        <v>0</v>
      </c>
    </row>
    <row r="47" spans="2:33" ht="13" customHeight="1" x14ac:dyDescent="0.3">
      <c r="B47" s="1137"/>
      <c r="C47" s="121" t="s">
        <v>138</v>
      </c>
      <c r="D47" s="179">
        <f t="shared" si="5"/>
        <v>0</v>
      </c>
      <c r="E47" s="180">
        <f t="shared" si="5"/>
        <v>0</v>
      </c>
      <c r="F47" s="180">
        <f t="shared" si="5"/>
        <v>511</v>
      </c>
      <c r="G47" s="180">
        <f t="shared" si="4"/>
        <v>231</v>
      </c>
      <c r="H47" s="180">
        <f t="shared" si="4"/>
        <v>262</v>
      </c>
      <c r="I47" s="181">
        <f t="shared" si="4"/>
        <v>0</v>
      </c>
      <c r="J47" s="182">
        <f t="shared" si="4"/>
        <v>213</v>
      </c>
      <c r="K47" s="180">
        <f t="shared" si="4"/>
        <v>69</v>
      </c>
      <c r="L47" s="180">
        <f t="shared" si="4"/>
        <v>49</v>
      </c>
      <c r="M47" s="180">
        <f t="shared" si="4"/>
        <v>24</v>
      </c>
      <c r="N47" s="180">
        <f t="shared" si="4"/>
        <v>500</v>
      </c>
      <c r="O47" s="535">
        <f t="shared" si="4"/>
        <v>360</v>
      </c>
      <c r="P47" s="548">
        <f t="shared" si="2"/>
        <v>2219</v>
      </c>
      <c r="Q47" s="541">
        <v>4111</v>
      </c>
      <c r="R47" s="490">
        <f t="shared" si="3"/>
        <v>-0.46022865482850883</v>
      </c>
      <c r="U47" s="274" t="s">
        <v>225</v>
      </c>
      <c r="V47" s="885">
        <v>0</v>
      </c>
      <c r="W47" s="886">
        <v>0</v>
      </c>
      <c r="X47" s="886">
        <v>0</v>
      </c>
      <c r="Y47" s="886">
        <v>0</v>
      </c>
      <c r="Z47" s="886">
        <v>0</v>
      </c>
      <c r="AA47" s="886">
        <v>0</v>
      </c>
      <c r="AB47" s="886">
        <v>0</v>
      </c>
      <c r="AC47" s="886">
        <v>0</v>
      </c>
      <c r="AD47" s="886">
        <v>0</v>
      </c>
      <c r="AE47" s="886">
        <v>9</v>
      </c>
      <c r="AF47" s="886">
        <v>0</v>
      </c>
      <c r="AG47" s="887">
        <v>0</v>
      </c>
    </row>
    <row r="48" spans="2:33" ht="13" customHeight="1" x14ac:dyDescent="0.3">
      <c r="B48" s="1137"/>
      <c r="C48" s="121" t="s">
        <v>182</v>
      </c>
      <c r="D48" s="179">
        <f t="shared" si="5"/>
        <v>0</v>
      </c>
      <c r="E48" s="180">
        <f t="shared" si="5"/>
        <v>0</v>
      </c>
      <c r="F48" s="180">
        <f t="shared" si="5"/>
        <v>0</v>
      </c>
      <c r="G48" s="180">
        <f t="shared" si="4"/>
        <v>204</v>
      </c>
      <c r="H48" s="180">
        <f t="shared" si="4"/>
        <v>118</v>
      </c>
      <c r="I48" s="181">
        <f t="shared" si="4"/>
        <v>0</v>
      </c>
      <c r="J48" s="182">
        <f t="shared" si="4"/>
        <v>276</v>
      </c>
      <c r="K48" s="180">
        <f t="shared" si="4"/>
        <v>0</v>
      </c>
      <c r="L48" s="180">
        <f t="shared" si="4"/>
        <v>478</v>
      </c>
      <c r="M48" s="180">
        <f t="shared" si="4"/>
        <v>66</v>
      </c>
      <c r="N48" s="180">
        <f t="shared" si="4"/>
        <v>0</v>
      </c>
      <c r="O48" s="535">
        <f t="shared" si="4"/>
        <v>0</v>
      </c>
      <c r="P48" s="548">
        <f t="shared" si="2"/>
        <v>1142</v>
      </c>
      <c r="Q48" s="541">
        <v>993</v>
      </c>
      <c r="R48" s="490">
        <f t="shared" si="3"/>
        <v>0.15005035246727094</v>
      </c>
      <c r="U48" s="274" t="s">
        <v>226</v>
      </c>
      <c r="V48" s="885">
        <v>487</v>
      </c>
      <c r="W48" s="886">
        <v>0</v>
      </c>
      <c r="X48" s="886">
        <v>1628</v>
      </c>
      <c r="Y48" s="886">
        <v>1135</v>
      </c>
      <c r="Z48" s="886">
        <v>1237</v>
      </c>
      <c r="AA48" s="886">
        <v>2361</v>
      </c>
      <c r="AB48" s="886">
        <v>0</v>
      </c>
      <c r="AC48" s="886">
        <v>371</v>
      </c>
      <c r="AD48" s="886">
        <v>657</v>
      </c>
      <c r="AE48" s="886">
        <v>491</v>
      </c>
      <c r="AF48" s="886">
        <v>644</v>
      </c>
      <c r="AG48" s="887">
        <v>274</v>
      </c>
    </row>
    <row r="49" spans="2:33" ht="13" customHeight="1" x14ac:dyDescent="0.3">
      <c r="B49" s="1137"/>
      <c r="C49" s="121" t="s">
        <v>183</v>
      </c>
      <c r="D49" s="179">
        <f t="shared" si="5"/>
        <v>0</v>
      </c>
      <c r="E49" s="180">
        <f t="shared" si="5"/>
        <v>0</v>
      </c>
      <c r="F49" s="180">
        <f t="shared" si="5"/>
        <v>67</v>
      </c>
      <c r="G49" s="180">
        <f t="shared" si="4"/>
        <v>97</v>
      </c>
      <c r="H49" s="180">
        <f t="shared" si="4"/>
        <v>65</v>
      </c>
      <c r="I49" s="181">
        <f t="shared" si="4"/>
        <v>141</v>
      </c>
      <c r="J49" s="182">
        <f t="shared" si="4"/>
        <v>135</v>
      </c>
      <c r="K49" s="180">
        <f t="shared" si="4"/>
        <v>26</v>
      </c>
      <c r="L49" s="180">
        <f t="shared" si="4"/>
        <v>0</v>
      </c>
      <c r="M49" s="180">
        <f t="shared" si="4"/>
        <v>47</v>
      </c>
      <c r="N49" s="180">
        <f t="shared" si="4"/>
        <v>656</v>
      </c>
      <c r="O49" s="535">
        <f t="shared" si="4"/>
        <v>909</v>
      </c>
      <c r="P49" s="548">
        <f t="shared" si="2"/>
        <v>2143</v>
      </c>
      <c r="Q49" s="541">
        <v>3130</v>
      </c>
      <c r="R49" s="490">
        <f t="shared" si="3"/>
        <v>-0.31533546325878592</v>
      </c>
      <c r="U49" s="274" t="s">
        <v>227</v>
      </c>
      <c r="V49" s="885">
        <v>0</v>
      </c>
      <c r="W49" s="886">
        <v>0</v>
      </c>
      <c r="X49" s="886">
        <v>0</v>
      </c>
      <c r="Y49" s="886">
        <v>524</v>
      </c>
      <c r="Z49" s="886">
        <v>402</v>
      </c>
      <c r="AA49" s="886">
        <v>194</v>
      </c>
      <c r="AB49" s="886">
        <v>0</v>
      </c>
      <c r="AC49" s="886">
        <v>100</v>
      </c>
      <c r="AD49" s="886">
        <v>1793</v>
      </c>
      <c r="AE49" s="886">
        <v>265</v>
      </c>
      <c r="AF49" s="886">
        <v>60</v>
      </c>
      <c r="AG49" s="887">
        <v>0</v>
      </c>
    </row>
    <row r="50" spans="2:33" ht="13" customHeight="1" x14ac:dyDescent="0.3">
      <c r="B50" s="1138"/>
      <c r="C50" s="120" t="s">
        <v>184</v>
      </c>
      <c r="D50" s="179">
        <f t="shared" si="5"/>
        <v>0</v>
      </c>
      <c r="E50" s="180">
        <f t="shared" si="5"/>
        <v>0</v>
      </c>
      <c r="F50" s="180">
        <f t="shared" si="5"/>
        <v>1013</v>
      </c>
      <c r="G50" s="180">
        <f t="shared" si="4"/>
        <v>31</v>
      </c>
      <c r="H50" s="180">
        <f t="shared" si="4"/>
        <v>1739</v>
      </c>
      <c r="I50" s="181">
        <f t="shared" si="4"/>
        <v>868</v>
      </c>
      <c r="J50" s="182">
        <f t="shared" si="4"/>
        <v>839</v>
      </c>
      <c r="K50" s="180">
        <f t="shared" si="4"/>
        <v>0</v>
      </c>
      <c r="L50" s="180">
        <f t="shared" si="4"/>
        <v>2648</v>
      </c>
      <c r="M50" s="180">
        <f t="shared" si="4"/>
        <v>5189</v>
      </c>
      <c r="N50" s="180">
        <f t="shared" si="4"/>
        <v>4392</v>
      </c>
      <c r="O50" s="535">
        <f t="shared" si="4"/>
        <v>623</v>
      </c>
      <c r="P50" s="549">
        <f t="shared" si="2"/>
        <v>17342</v>
      </c>
      <c r="Q50" s="542">
        <v>6425</v>
      </c>
      <c r="R50" s="491">
        <f t="shared" si="3"/>
        <v>1.6991439688715952</v>
      </c>
      <c r="U50" s="274" t="s">
        <v>228</v>
      </c>
      <c r="V50" s="885">
        <v>0</v>
      </c>
      <c r="W50" s="886">
        <v>0</v>
      </c>
      <c r="X50" s="886">
        <v>352</v>
      </c>
      <c r="Y50" s="886">
        <v>0</v>
      </c>
      <c r="Z50" s="886">
        <v>57</v>
      </c>
      <c r="AA50" s="886">
        <v>244</v>
      </c>
      <c r="AB50" s="886">
        <v>1132</v>
      </c>
      <c r="AC50" s="886">
        <v>0</v>
      </c>
      <c r="AD50" s="886">
        <v>3121</v>
      </c>
      <c r="AE50" s="886">
        <v>3165</v>
      </c>
      <c r="AF50" s="886">
        <v>1187</v>
      </c>
      <c r="AG50" s="887">
        <v>1458</v>
      </c>
    </row>
    <row r="51" spans="2:33" ht="13" customHeight="1" x14ac:dyDescent="0.3">
      <c r="B51" s="73" t="s">
        <v>518</v>
      </c>
      <c r="C51" s="122" t="s">
        <v>185</v>
      </c>
      <c r="D51" s="187">
        <f t="shared" si="5"/>
        <v>0</v>
      </c>
      <c r="E51" s="188">
        <f t="shared" si="5"/>
        <v>0</v>
      </c>
      <c r="F51" s="188">
        <f t="shared" si="5"/>
        <v>0</v>
      </c>
      <c r="G51" s="188">
        <f t="shared" si="4"/>
        <v>0</v>
      </c>
      <c r="H51" s="188">
        <f t="shared" si="4"/>
        <v>92</v>
      </c>
      <c r="I51" s="189">
        <f t="shared" si="4"/>
        <v>196</v>
      </c>
      <c r="J51" s="190">
        <f t="shared" si="4"/>
        <v>40</v>
      </c>
      <c r="K51" s="188">
        <f t="shared" si="4"/>
        <v>0</v>
      </c>
      <c r="L51" s="188">
        <f t="shared" si="4"/>
        <v>895</v>
      </c>
      <c r="M51" s="188">
        <f t="shared" si="4"/>
        <v>527</v>
      </c>
      <c r="N51" s="188">
        <f t="shared" si="4"/>
        <v>2762</v>
      </c>
      <c r="O51" s="537">
        <f t="shared" si="4"/>
        <v>1780</v>
      </c>
      <c r="P51" s="546">
        <f>SUM(D51:O51)</f>
        <v>6292</v>
      </c>
      <c r="Q51" s="543">
        <v>1268</v>
      </c>
      <c r="R51" s="491">
        <f t="shared" si="3"/>
        <v>3.9621451104100949</v>
      </c>
      <c r="U51" s="274" t="s">
        <v>229</v>
      </c>
      <c r="V51" s="885">
        <v>0</v>
      </c>
      <c r="W51" s="886">
        <v>0</v>
      </c>
      <c r="X51" s="886">
        <v>511</v>
      </c>
      <c r="Y51" s="886">
        <v>231</v>
      </c>
      <c r="Z51" s="886">
        <v>262</v>
      </c>
      <c r="AA51" s="886">
        <v>0</v>
      </c>
      <c r="AB51" s="886">
        <v>213</v>
      </c>
      <c r="AC51" s="886">
        <v>69</v>
      </c>
      <c r="AD51" s="886">
        <v>49</v>
      </c>
      <c r="AE51" s="886">
        <v>24</v>
      </c>
      <c r="AF51" s="886">
        <v>500</v>
      </c>
      <c r="AG51" s="887">
        <v>360</v>
      </c>
    </row>
    <row r="52" spans="2:33" ht="12.75" customHeight="1" thickBot="1" x14ac:dyDescent="0.35">
      <c r="B52" s="73" t="s">
        <v>519</v>
      </c>
      <c r="C52" s="122" t="s">
        <v>501</v>
      </c>
      <c r="D52" s="187">
        <f t="shared" ref="D52:O52" si="6">INDEX(V$8:V$56,MATCH($B52,$U$8:$U$56,0))</f>
        <v>0</v>
      </c>
      <c r="E52" s="188">
        <f t="shared" si="6"/>
        <v>0</v>
      </c>
      <c r="F52" s="188">
        <f t="shared" si="6"/>
        <v>0</v>
      </c>
      <c r="G52" s="188">
        <f t="shared" si="6"/>
        <v>0</v>
      </c>
      <c r="H52" s="188">
        <f t="shared" si="6"/>
        <v>0</v>
      </c>
      <c r="I52" s="189">
        <f t="shared" si="6"/>
        <v>0</v>
      </c>
      <c r="J52" s="190">
        <f t="shared" si="6"/>
        <v>0</v>
      </c>
      <c r="K52" s="188">
        <f t="shared" si="6"/>
        <v>0</v>
      </c>
      <c r="L52" s="188">
        <f t="shared" si="6"/>
        <v>0</v>
      </c>
      <c r="M52" s="188">
        <f t="shared" si="6"/>
        <v>0</v>
      </c>
      <c r="N52" s="188">
        <f t="shared" si="6"/>
        <v>0</v>
      </c>
      <c r="O52" s="537">
        <f t="shared" si="6"/>
        <v>0</v>
      </c>
      <c r="P52" s="549">
        <f>SUM(D52:O52)</f>
        <v>0</v>
      </c>
      <c r="Q52" s="543">
        <v>0</v>
      </c>
      <c r="R52" s="490" t="str">
        <f t="shared" si="3"/>
        <v>-</v>
      </c>
      <c r="U52" s="274" t="s">
        <v>230</v>
      </c>
      <c r="V52" s="885">
        <v>0</v>
      </c>
      <c r="W52" s="886">
        <v>0</v>
      </c>
      <c r="X52" s="886">
        <v>0</v>
      </c>
      <c r="Y52" s="886">
        <v>204</v>
      </c>
      <c r="Z52" s="886">
        <v>118</v>
      </c>
      <c r="AA52" s="886">
        <v>0</v>
      </c>
      <c r="AB52" s="886">
        <v>276</v>
      </c>
      <c r="AC52" s="886">
        <v>0</v>
      </c>
      <c r="AD52" s="886">
        <v>478</v>
      </c>
      <c r="AE52" s="886">
        <v>66</v>
      </c>
      <c r="AF52" s="886">
        <v>0</v>
      </c>
      <c r="AG52" s="887">
        <v>0</v>
      </c>
    </row>
    <row r="53" spans="2:33" ht="13" customHeight="1" thickTop="1" thickBot="1" x14ac:dyDescent="0.35">
      <c r="B53" s="118" t="s">
        <v>311</v>
      </c>
      <c r="C53" s="119" t="s">
        <v>501</v>
      </c>
      <c r="D53" s="191">
        <f t="shared" ref="D53:P53" si="7">SUM(D5:D52)</f>
        <v>2366</v>
      </c>
      <c r="E53" s="192">
        <f t="shared" si="7"/>
        <v>0</v>
      </c>
      <c r="F53" s="192">
        <f t="shared" si="7"/>
        <v>4862</v>
      </c>
      <c r="G53" s="192">
        <f t="shared" si="7"/>
        <v>5211</v>
      </c>
      <c r="H53" s="192">
        <f t="shared" si="7"/>
        <v>6995</v>
      </c>
      <c r="I53" s="193">
        <f t="shared" si="7"/>
        <v>7819</v>
      </c>
      <c r="J53" s="390">
        <f t="shared" si="7"/>
        <v>4660</v>
      </c>
      <c r="K53" s="192">
        <f t="shared" si="7"/>
        <v>566</v>
      </c>
      <c r="L53" s="192">
        <f t="shared" si="7"/>
        <v>13202</v>
      </c>
      <c r="M53" s="192">
        <f t="shared" si="7"/>
        <v>19967</v>
      </c>
      <c r="N53" s="192">
        <f t="shared" si="7"/>
        <v>20501</v>
      </c>
      <c r="O53" s="538">
        <f t="shared" si="7"/>
        <v>14514</v>
      </c>
      <c r="P53" s="550">
        <f t="shared" si="7"/>
        <v>100663</v>
      </c>
      <c r="Q53" s="544">
        <v>76500</v>
      </c>
      <c r="R53" s="493">
        <f t="shared" si="3"/>
        <v>0.31585620915032675</v>
      </c>
      <c r="U53" s="274" t="s">
        <v>231</v>
      </c>
      <c r="V53" s="885">
        <v>0</v>
      </c>
      <c r="W53" s="886">
        <v>0</v>
      </c>
      <c r="X53" s="886">
        <v>67</v>
      </c>
      <c r="Y53" s="886">
        <v>97</v>
      </c>
      <c r="Z53" s="886">
        <v>65</v>
      </c>
      <c r="AA53" s="886">
        <v>141</v>
      </c>
      <c r="AB53" s="886">
        <v>135</v>
      </c>
      <c r="AC53" s="886">
        <v>26</v>
      </c>
      <c r="AD53" s="886">
        <v>0</v>
      </c>
      <c r="AE53" s="886">
        <v>47</v>
      </c>
      <c r="AF53" s="886">
        <v>656</v>
      </c>
      <c r="AG53" s="887">
        <v>909</v>
      </c>
    </row>
    <row r="54" spans="2:33" x14ac:dyDescent="0.15">
      <c r="B54" s="72" t="s">
        <v>716</v>
      </c>
      <c r="C54" s="72"/>
      <c r="D54" s="72"/>
      <c r="E54" s="72"/>
      <c r="F54" s="72"/>
      <c r="G54" s="72"/>
      <c r="H54" s="72"/>
      <c r="I54" s="72"/>
      <c r="J54" s="19"/>
      <c r="K54" s="72"/>
      <c r="L54" s="72"/>
      <c r="M54" s="72"/>
      <c r="N54" s="72"/>
      <c r="O54" s="72"/>
      <c r="P54" s="72"/>
      <c r="Q54" s="72"/>
      <c r="R54" s="72"/>
      <c r="U54" s="274" t="s">
        <v>232</v>
      </c>
      <c r="V54" s="885">
        <v>0</v>
      </c>
      <c r="W54" s="886">
        <v>0</v>
      </c>
      <c r="X54" s="886">
        <v>1013</v>
      </c>
      <c r="Y54" s="886">
        <v>31</v>
      </c>
      <c r="Z54" s="886">
        <v>1739</v>
      </c>
      <c r="AA54" s="886">
        <v>868</v>
      </c>
      <c r="AB54" s="886">
        <v>839</v>
      </c>
      <c r="AC54" s="886">
        <v>0</v>
      </c>
      <c r="AD54" s="886">
        <v>2648</v>
      </c>
      <c r="AE54" s="886">
        <v>5189</v>
      </c>
      <c r="AF54" s="886">
        <v>4392</v>
      </c>
      <c r="AG54" s="887">
        <v>623</v>
      </c>
    </row>
    <row r="55" spans="2:33" x14ac:dyDescent="0.3">
      <c r="B55" s="72"/>
      <c r="J55" s="3"/>
      <c r="U55" s="274" t="s">
        <v>233</v>
      </c>
      <c r="V55" s="885">
        <v>0</v>
      </c>
      <c r="W55" s="886">
        <v>0</v>
      </c>
      <c r="X55" s="886">
        <v>0</v>
      </c>
      <c r="Y55" s="886">
        <v>0</v>
      </c>
      <c r="Z55" s="886">
        <v>92</v>
      </c>
      <c r="AA55" s="886">
        <v>196</v>
      </c>
      <c r="AB55" s="886">
        <v>40</v>
      </c>
      <c r="AC55" s="886">
        <v>0</v>
      </c>
      <c r="AD55" s="886">
        <v>895</v>
      </c>
      <c r="AE55" s="886">
        <v>527</v>
      </c>
      <c r="AF55" s="886">
        <v>2762</v>
      </c>
      <c r="AG55" s="887">
        <v>1780</v>
      </c>
    </row>
    <row r="56" spans="2:33" ht="11.25" customHeight="1" x14ac:dyDescent="0.3">
      <c r="U56" s="273" t="s">
        <v>520</v>
      </c>
      <c r="V56" s="888">
        <v>0</v>
      </c>
      <c r="W56" s="889">
        <v>0</v>
      </c>
      <c r="X56" s="889">
        <v>0</v>
      </c>
      <c r="Y56" s="889">
        <v>0</v>
      </c>
      <c r="Z56" s="889">
        <v>0</v>
      </c>
      <c r="AA56" s="889">
        <v>0</v>
      </c>
      <c r="AB56" s="889">
        <v>0</v>
      </c>
      <c r="AC56" s="889">
        <v>0</v>
      </c>
      <c r="AD56" s="889">
        <v>0</v>
      </c>
      <c r="AE56" s="889">
        <v>0</v>
      </c>
      <c r="AF56" s="889">
        <v>0</v>
      </c>
      <c r="AG56" s="890">
        <v>0</v>
      </c>
    </row>
  </sheetData>
  <mergeCells count="8">
    <mergeCell ref="B40:B43"/>
    <mergeCell ref="B44:B50"/>
    <mergeCell ref="B6:B11"/>
    <mergeCell ref="B12:B19"/>
    <mergeCell ref="B20:B23"/>
    <mergeCell ref="B24:B28"/>
    <mergeCell ref="B29:B34"/>
    <mergeCell ref="B35:B39"/>
  </mergeCells>
  <phoneticPr fontId="4"/>
  <conditionalFormatting sqref="D5:O52">
    <cfRule type="cellIs" dxfId="2" priority="1" operator="equal">
      <formula>0</formula>
    </cfRule>
  </conditionalFormatting>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22">
    <tabColor theme="4"/>
  </sheetPr>
  <dimension ref="A1:AK52"/>
  <sheetViews>
    <sheetView showGridLines="0" view="pageBreakPreview" zoomScale="70" zoomScaleNormal="85" zoomScaleSheetLayoutView="70" workbookViewId="0"/>
  </sheetViews>
  <sheetFormatPr defaultColWidth="9" defaultRowHeight="14" x14ac:dyDescent="0.3"/>
  <cols>
    <col min="1" max="1" width="3.08203125" style="2" customWidth="1"/>
    <col min="2" max="2" width="13.58203125" style="1" customWidth="1"/>
    <col min="3" max="3" width="10.5" style="1" customWidth="1"/>
    <col min="4" max="4" width="9.08203125" style="1" customWidth="1"/>
    <col min="5" max="5" width="10.33203125" style="1" customWidth="1"/>
    <col min="6" max="8" width="9.08203125" style="1" customWidth="1"/>
    <col min="9" max="9" width="3.08203125" style="2" customWidth="1"/>
    <col min="10" max="17" width="8.33203125" style="1" customWidth="1"/>
    <col min="18" max="18" width="8.58203125" style="1" customWidth="1"/>
    <col min="19" max="19" width="3.08203125" style="1" customWidth="1"/>
    <col min="20" max="20" width="9" style="1"/>
    <col min="21" max="21" width="12.58203125" style="1" bestFit="1" customWidth="1"/>
    <col min="22" max="16384" width="9" style="1"/>
  </cols>
  <sheetData>
    <row r="1" spans="1:37" x14ac:dyDescent="0.3">
      <c r="A1" s="2" t="s">
        <v>521</v>
      </c>
      <c r="I1" s="4"/>
    </row>
    <row r="2" spans="1:37" x14ac:dyDescent="0.3">
      <c r="U2" s="1" t="s">
        <v>131</v>
      </c>
    </row>
    <row r="3" spans="1:37" x14ac:dyDescent="0.3">
      <c r="B3" s="1" t="s">
        <v>717</v>
      </c>
      <c r="U3" s="1" t="s">
        <v>492</v>
      </c>
      <c r="V3" s="482" t="s">
        <v>493</v>
      </c>
    </row>
    <row r="4" spans="1:37" ht="14.5" thickBot="1" x14ac:dyDescent="0.35">
      <c r="P4" s="39"/>
      <c r="U4" s="1" t="s">
        <v>495</v>
      </c>
      <c r="V4" s="482" t="s">
        <v>496</v>
      </c>
    </row>
    <row r="5" spans="1:37" ht="28.5" customHeight="1" x14ac:dyDescent="0.3">
      <c r="B5" s="41" t="s">
        <v>285</v>
      </c>
      <c r="C5" s="42" t="s">
        <v>497</v>
      </c>
      <c r="D5" s="940">
        <v>43101</v>
      </c>
      <c r="E5" s="996" t="s">
        <v>407</v>
      </c>
      <c r="F5" s="481">
        <v>43831</v>
      </c>
      <c r="G5" s="237">
        <v>44197</v>
      </c>
      <c r="H5" s="1003">
        <v>44562</v>
      </c>
      <c r="J5" s="38"/>
      <c r="K5" s="38"/>
      <c r="L5" s="38"/>
      <c r="M5" s="38"/>
      <c r="N5" s="38"/>
      <c r="O5" s="38"/>
      <c r="P5" s="38"/>
      <c r="Q5" s="388"/>
      <c r="U5" s="482" t="s">
        <v>499</v>
      </c>
      <c r="V5" s="482"/>
    </row>
    <row r="6" spans="1:37" ht="17.149999999999999" customHeight="1" x14ac:dyDescent="0.3">
      <c r="B6" s="1216" t="s">
        <v>40</v>
      </c>
      <c r="C6" s="14" t="s">
        <v>500</v>
      </c>
      <c r="D6" s="1014">
        <f>Z11</f>
        <v>66</v>
      </c>
      <c r="E6" s="1015">
        <f t="shared" ref="E6:H21" si="0">AA11</f>
        <v>70</v>
      </c>
      <c r="F6" s="1015">
        <f t="shared" si="0"/>
        <v>25</v>
      </c>
      <c r="G6" s="1015">
        <f t="shared" si="0"/>
        <v>86</v>
      </c>
      <c r="H6" s="1016">
        <f>AD11</f>
        <v>144</v>
      </c>
      <c r="J6" s="271"/>
      <c r="K6" s="271"/>
      <c r="L6" s="271"/>
      <c r="M6" s="271"/>
      <c r="N6" s="271"/>
      <c r="O6" s="271"/>
      <c r="P6" s="393"/>
      <c r="Q6" s="494"/>
    </row>
    <row r="7" spans="1:37" ht="17.149999999999999" customHeight="1" x14ac:dyDescent="0.3">
      <c r="B7" s="1215"/>
      <c r="C7" s="16" t="s">
        <v>710</v>
      </c>
      <c r="D7" s="1017">
        <f t="shared" ref="D7:D27" si="1">Z12</f>
        <v>3821</v>
      </c>
      <c r="E7" s="1018">
        <f t="shared" si="0"/>
        <v>4058</v>
      </c>
      <c r="F7" s="1018">
        <f t="shared" si="0"/>
        <v>1559</v>
      </c>
      <c r="G7" s="1018">
        <f t="shared" si="0"/>
        <v>9731</v>
      </c>
      <c r="H7" s="1019">
        <f t="shared" si="0"/>
        <v>13013</v>
      </c>
      <c r="J7" s="271"/>
      <c r="K7" s="271"/>
      <c r="L7" s="271"/>
      <c r="M7" s="271"/>
      <c r="N7" s="271"/>
      <c r="O7" s="271"/>
      <c r="P7" s="393"/>
      <c r="Q7" s="495"/>
      <c r="T7" s="1" t="s">
        <v>502</v>
      </c>
    </row>
    <row r="8" spans="1:37" ht="17.149999999999999" customHeight="1" x14ac:dyDescent="0.3">
      <c r="B8" s="1216" t="s">
        <v>41</v>
      </c>
      <c r="C8" s="65" t="s">
        <v>500</v>
      </c>
      <c r="D8" s="1014">
        <f t="shared" si="1"/>
        <v>99</v>
      </c>
      <c r="E8" s="1015">
        <f t="shared" si="0"/>
        <v>116</v>
      </c>
      <c r="F8" s="1015">
        <f t="shared" si="0"/>
        <v>94</v>
      </c>
      <c r="G8" s="1015">
        <f t="shared" si="0"/>
        <v>172</v>
      </c>
      <c r="H8" s="1016">
        <f t="shared" si="0"/>
        <v>256</v>
      </c>
      <c r="J8" s="271"/>
      <c r="K8" s="271"/>
      <c r="L8" s="271"/>
      <c r="M8" s="271"/>
      <c r="N8" s="271"/>
      <c r="O8" s="271"/>
      <c r="P8" s="393"/>
      <c r="Q8" s="494"/>
    </row>
    <row r="9" spans="1:37" ht="17.149999999999999" customHeight="1" thickBot="1" x14ac:dyDescent="0.35">
      <c r="B9" s="1215"/>
      <c r="C9" s="16" t="s">
        <v>710</v>
      </c>
      <c r="D9" s="1017">
        <f t="shared" si="1"/>
        <v>9539</v>
      </c>
      <c r="E9" s="1018">
        <f t="shared" si="0"/>
        <v>12610</v>
      </c>
      <c r="F9" s="1018">
        <f t="shared" si="0"/>
        <v>9128</v>
      </c>
      <c r="G9" s="1018">
        <f t="shared" si="0"/>
        <v>32829</v>
      </c>
      <c r="H9" s="1019">
        <f t="shared" si="0"/>
        <v>29755</v>
      </c>
      <c r="J9" s="271"/>
      <c r="K9" s="271"/>
      <c r="L9" s="271"/>
      <c r="M9" s="271"/>
      <c r="N9" s="271"/>
      <c r="O9" s="271"/>
      <c r="P9" s="393"/>
      <c r="Q9" s="495"/>
      <c r="V9" s="1">
        <f t="shared" ref="V9:AB9" si="2">IF(W9="",1,W9+1)</f>
        <v>9</v>
      </c>
      <c r="W9" s="1">
        <f t="shared" si="2"/>
        <v>8</v>
      </c>
      <c r="X9" s="1">
        <f t="shared" si="2"/>
        <v>7</v>
      </c>
      <c r="Y9" s="1">
        <f t="shared" si="2"/>
        <v>6</v>
      </c>
      <c r="Z9" s="1">
        <f t="shared" si="2"/>
        <v>5</v>
      </c>
      <c r="AA9" s="1">
        <f t="shared" si="2"/>
        <v>4</v>
      </c>
      <c r="AB9" s="1">
        <f t="shared" si="2"/>
        <v>3</v>
      </c>
      <c r="AC9" s="1">
        <v>2</v>
      </c>
      <c r="AD9" s="1">
        <v>1</v>
      </c>
      <c r="AE9" s="1">
        <v>0</v>
      </c>
      <c r="AF9" s="1">
        <v>0</v>
      </c>
      <c r="AG9" s="1">
        <v>0</v>
      </c>
      <c r="AH9" s="1">
        <v>0</v>
      </c>
      <c r="AI9" s="1">
        <v>0</v>
      </c>
      <c r="AJ9" s="1">
        <v>0</v>
      </c>
      <c r="AK9" s="1">
        <v>0</v>
      </c>
    </row>
    <row r="10" spans="1:37" ht="17.149999999999999" customHeight="1" x14ac:dyDescent="0.3">
      <c r="B10" s="1216" t="s">
        <v>42</v>
      </c>
      <c r="C10" s="65" t="s">
        <v>500</v>
      </c>
      <c r="D10" s="1014">
        <f t="shared" si="1"/>
        <v>6</v>
      </c>
      <c r="E10" s="1015">
        <f t="shared" si="0"/>
        <v>1</v>
      </c>
      <c r="F10" s="1015">
        <f t="shared" si="0"/>
        <v>3</v>
      </c>
      <c r="G10" s="1015">
        <f t="shared" si="0"/>
        <v>23</v>
      </c>
      <c r="H10" s="1016">
        <f t="shared" si="0"/>
        <v>34</v>
      </c>
      <c r="J10" s="271"/>
      <c r="K10" s="271"/>
      <c r="L10" s="271"/>
      <c r="M10" s="271"/>
      <c r="N10" s="271"/>
      <c r="O10" s="271"/>
      <c r="P10" s="393"/>
      <c r="Q10" s="494"/>
      <c r="T10" s="24" t="s">
        <v>350</v>
      </c>
      <c r="U10" s="24" t="s">
        <v>393</v>
      </c>
      <c r="V10" s="240">
        <v>41640</v>
      </c>
      <c r="W10" s="240">
        <v>42005</v>
      </c>
      <c r="X10" s="240">
        <v>42370</v>
      </c>
      <c r="Y10" s="731">
        <v>42736</v>
      </c>
      <c r="Z10" s="239">
        <v>43101</v>
      </c>
      <c r="AA10" s="496" t="s">
        <v>440</v>
      </c>
      <c r="AB10" s="732" t="s">
        <v>316</v>
      </c>
      <c r="AC10" s="123" t="s">
        <v>605</v>
      </c>
      <c r="AD10" s="238" t="s">
        <v>637</v>
      </c>
    </row>
    <row r="11" spans="1:37" ht="17.149999999999999" customHeight="1" x14ac:dyDescent="0.3">
      <c r="B11" s="1215"/>
      <c r="C11" s="16" t="s">
        <v>710</v>
      </c>
      <c r="D11" s="1017">
        <f t="shared" si="1"/>
        <v>812</v>
      </c>
      <c r="E11" s="1018">
        <f t="shared" si="0"/>
        <v>13</v>
      </c>
      <c r="F11" s="1018">
        <f t="shared" si="0"/>
        <v>351</v>
      </c>
      <c r="G11" s="1018">
        <f t="shared" si="0"/>
        <v>2784</v>
      </c>
      <c r="H11" s="1019">
        <f t="shared" si="0"/>
        <v>3579</v>
      </c>
      <c r="J11" s="271"/>
      <c r="K11" s="271"/>
      <c r="L11" s="271"/>
      <c r="M11" s="271"/>
      <c r="N11" s="271"/>
      <c r="O11" s="271"/>
      <c r="P11" s="393"/>
      <c r="T11" s="55" t="s">
        <v>318</v>
      </c>
      <c r="U11" s="55" t="s">
        <v>522</v>
      </c>
      <c r="V11" s="864">
        <v>0</v>
      </c>
      <c r="W11" s="865">
        <v>0</v>
      </c>
      <c r="X11" s="865">
        <v>0</v>
      </c>
      <c r="Y11" s="866">
        <v>0</v>
      </c>
      <c r="Z11" s="864">
        <v>66</v>
      </c>
      <c r="AA11" s="866">
        <v>70</v>
      </c>
      <c r="AB11" s="865">
        <v>25</v>
      </c>
      <c r="AC11" s="871">
        <v>86</v>
      </c>
      <c r="AD11" s="941">
        <v>144</v>
      </c>
      <c r="AE11" s="1">
        <v>0</v>
      </c>
      <c r="AF11" s="1">
        <v>0</v>
      </c>
      <c r="AG11" s="1">
        <v>0</v>
      </c>
      <c r="AH11" s="1">
        <v>0</v>
      </c>
      <c r="AI11" s="1">
        <v>0</v>
      </c>
      <c r="AJ11" s="1">
        <v>0</v>
      </c>
      <c r="AK11" s="1">
        <v>0</v>
      </c>
    </row>
    <row r="12" spans="1:37" ht="17.149999999999999" customHeight="1" x14ac:dyDescent="0.3">
      <c r="B12" s="1216" t="s">
        <v>43</v>
      </c>
      <c r="C12" s="65" t="s">
        <v>500</v>
      </c>
      <c r="D12" s="1014">
        <f t="shared" si="1"/>
        <v>30</v>
      </c>
      <c r="E12" s="1015">
        <f t="shared" si="0"/>
        <v>28</v>
      </c>
      <c r="F12" s="1015">
        <f t="shared" si="0"/>
        <v>8</v>
      </c>
      <c r="G12" s="1015">
        <f t="shared" si="0"/>
        <v>21</v>
      </c>
      <c r="H12" s="1016">
        <f t="shared" si="0"/>
        <v>53</v>
      </c>
      <c r="J12" s="271"/>
      <c r="K12" s="271"/>
      <c r="L12" s="271"/>
      <c r="M12" s="271"/>
      <c r="N12" s="271"/>
      <c r="O12" s="271"/>
      <c r="P12" s="393"/>
      <c r="T12" s="68" t="s">
        <v>318</v>
      </c>
      <c r="U12" s="68" t="s">
        <v>523</v>
      </c>
      <c r="V12" s="897">
        <v>6555</v>
      </c>
      <c r="W12" s="898">
        <v>9258</v>
      </c>
      <c r="X12" s="898">
        <v>2198</v>
      </c>
      <c r="Y12" s="899">
        <v>1193</v>
      </c>
      <c r="Z12" s="897">
        <v>3821</v>
      </c>
      <c r="AA12" s="899">
        <v>4058</v>
      </c>
      <c r="AB12" s="898">
        <v>1559</v>
      </c>
      <c r="AC12" s="900">
        <v>9731</v>
      </c>
      <c r="AD12" s="942">
        <v>13013</v>
      </c>
      <c r="AE12" s="1">
        <v>0</v>
      </c>
      <c r="AF12" s="1">
        <v>0</v>
      </c>
      <c r="AG12" s="1">
        <v>0</v>
      </c>
      <c r="AH12" s="1">
        <v>0</v>
      </c>
      <c r="AI12" s="1">
        <v>0</v>
      </c>
      <c r="AJ12" s="1">
        <v>0</v>
      </c>
      <c r="AK12" s="1">
        <v>0</v>
      </c>
    </row>
    <row r="13" spans="1:37" ht="17.149999999999999" customHeight="1" x14ac:dyDescent="0.3">
      <c r="B13" s="1215"/>
      <c r="C13" s="16" t="s">
        <v>710</v>
      </c>
      <c r="D13" s="1017">
        <f t="shared" si="1"/>
        <v>1935</v>
      </c>
      <c r="E13" s="1018">
        <f t="shared" si="0"/>
        <v>1401</v>
      </c>
      <c r="F13" s="1018">
        <f t="shared" si="0"/>
        <v>514</v>
      </c>
      <c r="G13" s="1018">
        <f t="shared" si="0"/>
        <v>1850</v>
      </c>
      <c r="H13" s="1019">
        <f t="shared" si="0"/>
        <v>3782</v>
      </c>
      <c r="J13" s="271"/>
      <c r="K13" s="271"/>
      <c r="L13" s="271"/>
      <c r="M13" s="271"/>
      <c r="N13" s="271"/>
      <c r="O13" s="271"/>
      <c r="P13" s="393"/>
      <c r="T13" s="55" t="s">
        <v>319</v>
      </c>
      <c r="U13" s="55" t="s">
        <v>522</v>
      </c>
      <c r="V13" s="864">
        <v>0</v>
      </c>
      <c r="W13" s="865">
        <v>0</v>
      </c>
      <c r="X13" s="865">
        <v>0</v>
      </c>
      <c r="Y13" s="866">
        <v>0</v>
      </c>
      <c r="Z13" s="864">
        <v>99</v>
      </c>
      <c r="AA13" s="866">
        <v>116</v>
      </c>
      <c r="AB13" s="865">
        <v>94</v>
      </c>
      <c r="AC13" s="871">
        <v>172</v>
      </c>
      <c r="AD13" s="941">
        <v>256</v>
      </c>
      <c r="AE13" s="1">
        <v>0</v>
      </c>
      <c r="AF13" s="1">
        <v>0</v>
      </c>
      <c r="AG13" s="1">
        <v>0</v>
      </c>
      <c r="AH13" s="1">
        <v>0</v>
      </c>
      <c r="AI13" s="1">
        <v>0</v>
      </c>
      <c r="AJ13" s="1">
        <v>0</v>
      </c>
      <c r="AK13" s="1">
        <v>0</v>
      </c>
    </row>
    <row r="14" spans="1:37" ht="17.149999999999999" customHeight="1" x14ac:dyDescent="0.3">
      <c r="B14" s="1216" t="s">
        <v>44</v>
      </c>
      <c r="C14" s="65" t="s">
        <v>500</v>
      </c>
      <c r="D14" s="1014">
        <f t="shared" si="1"/>
        <v>111</v>
      </c>
      <c r="E14" s="1015">
        <f t="shared" si="0"/>
        <v>148</v>
      </c>
      <c r="F14" s="1015">
        <f t="shared" si="0"/>
        <v>54</v>
      </c>
      <c r="G14" s="1015">
        <f t="shared" si="0"/>
        <v>226</v>
      </c>
      <c r="H14" s="1016">
        <f t="shared" si="0"/>
        <v>405</v>
      </c>
      <c r="J14" s="271"/>
      <c r="K14" s="271"/>
      <c r="L14" s="271"/>
      <c r="M14" s="271"/>
      <c r="N14" s="271"/>
      <c r="O14" s="271"/>
      <c r="P14" s="393"/>
      <c r="T14" s="56" t="s">
        <v>319</v>
      </c>
      <c r="U14" s="56" t="s">
        <v>523</v>
      </c>
      <c r="V14" s="897">
        <v>68253</v>
      </c>
      <c r="W14" s="898">
        <v>50882</v>
      </c>
      <c r="X14" s="898">
        <v>2532</v>
      </c>
      <c r="Y14" s="899">
        <v>8364</v>
      </c>
      <c r="Z14" s="897">
        <v>9539</v>
      </c>
      <c r="AA14" s="899">
        <v>12610</v>
      </c>
      <c r="AB14" s="898">
        <v>9128</v>
      </c>
      <c r="AC14" s="900">
        <v>32829</v>
      </c>
      <c r="AD14" s="942">
        <v>29755</v>
      </c>
      <c r="AE14" s="1">
        <v>0</v>
      </c>
      <c r="AF14" s="1">
        <v>0</v>
      </c>
      <c r="AG14" s="1">
        <v>0</v>
      </c>
      <c r="AH14" s="1">
        <v>0</v>
      </c>
      <c r="AI14" s="1">
        <v>0</v>
      </c>
      <c r="AJ14" s="1">
        <v>0</v>
      </c>
      <c r="AK14" s="1">
        <v>0</v>
      </c>
    </row>
    <row r="15" spans="1:37" ht="17.149999999999999" customHeight="1" x14ac:dyDescent="0.3">
      <c r="B15" s="1215"/>
      <c r="C15" s="16" t="s">
        <v>710</v>
      </c>
      <c r="D15" s="1017">
        <f t="shared" si="1"/>
        <v>13900</v>
      </c>
      <c r="E15" s="1018">
        <f t="shared" si="0"/>
        <v>16787</v>
      </c>
      <c r="F15" s="1018">
        <f t="shared" si="0"/>
        <v>6734</v>
      </c>
      <c r="G15" s="1018">
        <f t="shared" si="0"/>
        <v>26850</v>
      </c>
      <c r="H15" s="1019">
        <f t="shared" si="0"/>
        <v>45133</v>
      </c>
      <c r="J15" s="271"/>
      <c r="K15" s="271"/>
      <c r="L15" s="271"/>
      <c r="M15" s="271"/>
      <c r="N15" s="271"/>
      <c r="O15" s="271"/>
      <c r="P15" s="393"/>
      <c r="T15" s="55" t="s">
        <v>320</v>
      </c>
      <c r="U15" s="55" t="s">
        <v>522</v>
      </c>
      <c r="V15" s="864">
        <v>0</v>
      </c>
      <c r="W15" s="865">
        <v>0</v>
      </c>
      <c r="X15" s="865">
        <v>0</v>
      </c>
      <c r="Y15" s="866">
        <v>0</v>
      </c>
      <c r="Z15" s="864">
        <v>6</v>
      </c>
      <c r="AA15" s="866">
        <v>1</v>
      </c>
      <c r="AB15" s="865">
        <v>3</v>
      </c>
      <c r="AC15" s="871">
        <v>23</v>
      </c>
      <c r="AD15" s="941">
        <v>34</v>
      </c>
      <c r="AE15" s="1">
        <v>0</v>
      </c>
      <c r="AF15" s="1">
        <v>0</v>
      </c>
      <c r="AG15" s="1">
        <v>0</v>
      </c>
      <c r="AH15" s="1">
        <v>0</v>
      </c>
      <c r="AI15" s="1">
        <v>0</v>
      </c>
      <c r="AJ15" s="1">
        <v>0</v>
      </c>
      <c r="AK15" s="1">
        <v>0</v>
      </c>
    </row>
    <row r="16" spans="1:37" ht="17.149999999999999" customHeight="1" x14ac:dyDescent="0.3">
      <c r="B16" s="1216" t="s">
        <v>45</v>
      </c>
      <c r="C16" s="65" t="s">
        <v>500</v>
      </c>
      <c r="D16" s="1014">
        <f t="shared" si="1"/>
        <v>11</v>
      </c>
      <c r="E16" s="1015">
        <f t="shared" si="0"/>
        <v>8</v>
      </c>
      <c r="F16" s="1020">
        <f t="shared" si="0"/>
        <v>0</v>
      </c>
      <c r="G16" s="1015">
        <f t="shared" si="0"/>
        <v>9</v>
      </c>
      <c r="H16" s="1016">
        <f t="shared" si="0"/>
        <v>18</v>
      </c>
      <c r="J16" s="271"/>
      <c r="K16" s="271"/>
      <c r="L16" s="271"/>
      <c r="M16" s="271"/>
      <c r="N16" s="271"/>
      <c r="O16" s="271"/>
      <c r="P16" s="393"/>
      <c r="T16" s="56" t="s">
        <v>320</v>
      </c>
      <c r="U16" s="56" t="s">
        <v>523</v>
      </c>
      <c r="V16" s="897">
        <v>3908</v>
      </c>
      <c r="W16" s="898">
        <v>3255</v>
      </c>
      <c r="X16" s="898">
        <v>1473</v>
      </c>
      <c r="Y16" s="899">
        <v>1586</v>
      </c>
      <c r="Z16" s="897">
        <v>812</v>
      </c>
      <c r="AA16" s="899">
        <v>13</v>
      </c>
      <c r="AB16" s="898">
        <v>351</v>
      </c>
      <c r="AC16" s="900">
        <v>2784</v>
      </c>
      <c r="AD16" s="942">
        <v>3579</v>
      </c>
      <c r="AE16" s="1">
        <v>0</v>
      </c>
      <c r="AF16" s="1">
        <v>0</v>
      </c>
      <c r="AG16" s="1">
        <v>0</v>
      </c>
      <c r="AH16" s="1">
        <v>0</v>
      </c>
      <c r="AI16" s="1">
        <v>0</v>
      </c>
      <c r="AJ16" s="1">
        <v>0</v>
      </c>
      <c r="AK16" s="1">
        <v>0</v>
      </c>
    </row>
    <row r="17" spans="2:37" ht="17.149999999999999" customHeight="1" x14ac:dyDescent="0.3">
      <c r="B17" s="1215"/>
      <c r="C17" s="16" t="s">
        <v>710</v>
      </c>
      <c r="D17" s="1017">
        <f t="shared" si="1"/>
        <v>495</v>
      </c>
      <c r="E17" s="1018">
        <f t="shared" si="0"/>
        <v>540</v>
      </c>
      <c r="F17" s="1021">
        <f t="shared" si="0"/>
        <v>0</v>
      </c>
      <c r="G17" s="1018">
        <f t="shared" si="0"/>
        <v>981</v>
      </c>
      <c r="H17" s="1019">
        <f t="shared" si="0"/>
        <v>1727</v>
      </c>
      <c r="J17" s="271"/>
      <c r="K17" s="271"/>
      <c r="L17" s="271"/>
      <c r="M17" s="271"/>
      <c r="N17" s="271"/>
      <c r="O17" s="271"/>
      <c r="P17" s="393"/>
      <c r="T17" s="55" t="s">
        <v>321</v>
      </c>
      <c r="U17" s="55" t="s">
        <v>522</v>
      </c>
      <c r="V17" s="864">
        <v>0</v>
      </c>
      <c r="W17" s="865">
        <v>0</v>
      </c>
      <c r="X17" s="865">
        <v>0</v>
      </c>
      <c r="Y17" s="866">
        <v>0</v>
      </c>
      <c r="Z17" s="864">
        <v>30</v>
      </c>
      <c r="AA17" s="866">
        <v>28</v>
      </c>
      <c r="AB17" s="865">
        <v>8</v>
      </c>
      <c r="AC17" s="871">
        <v>21</v>
      </c>
      <c r="AD17" s="941">
        <v>53</v>
      </c>
      <c r="AE17" s="1">
        <v>0</v>
      </c>
      <c r="AF17" s="1">
        <v>0</v>
      </c>
      <c r="AG17" s="1">
        <v>0</v>
      </c>
      <c r="AH17" s="1">
        <v>0</v>
      </c>
      <c r="AI17" s="1">
        <v>0</v>
      </c>
      <c r="AJ17" s="1">
        <v>0</v>
      </c>
      <c r="AK17" s="1">
        <v>0</v>
      </c>
    </row>
    <row r="18" spans="2:37" ht="17.149999999999999" customHeight="1" x14ac:dyDescent="0.3">
      <c r="B18" s="1101" t="s">
        <v>47</v>
      </c>
      <c r="C18" s="65" t="s">
        <v>500</v>
      </c>
      <c r="D18" s="1014">
        <f t="shared" si="1"/>
        <v>3</v>
      </c>
      <c r="E18" s="1020">
        <f t="shared" si="0"/>
        <v>0</v>
      </c>
      <c r="F18" s="1020">
        <f t="shared" si="0"/>
        <v>0</v>
      </c>
      <c r="G18" s="1020">
        <f t="shared" si="0"/>
        <v>0</v>
      </c>
      <c r="H18" s="1022">
        <f t="shared" si="0"/>
        <v>0</v>
      </c>
      <c r="J18" s="271"/>
      <c r="K18" s="271"/>
      <c r="L18" s="271"/>
      <c r="M18" s="271"/>
      <c r="N18" s="271"/>
      <c r="O18" s="271"/>
      <c r="P18" s="393"/>
      <c r="T18" s="56" t="s">
        <v>321</v>
      </c>
      <c r="U18" s="56" t="s">
        <v>523</v>
      </c>
      <c r="V18" s="897">
        <v>2873</v>
      </c>
      <c r="W18" s="898">
        <v>6125</v>
      </c>
      <c r="X18" s="898">
        <v>3125</v>
      </c>
      <c r="Y18" s="899">
        <v>3490</v>
      </c>
      <c r="Z18" s="897">
        <v>1935</v>
      </c>
      <c r="AA18" s="899">
        <v>1401</v>
      </c>
      <c r="AB18" s="898">
        <v>514</v>
      </c>
      <c r="AC18" s="900">
        <v>1850</v>
      </c>
      <c r="AD18" s="942">
        <v>3782</v>
      </c>
      <c r="AE18" s="1">
        <v>0</v>
      </c>
      <c r="AF18" s="1">
        <v>0</v>
      </c>
      <c r="AG18" s="1">
        <v>0</v>
      </c>
      <c r="AH18" s="1">
        <v>0</v>
      </c>
      <c r="AI18" s="1">
        <v>0</v>
      </c>
      <c r="AJ18" s="1">
        <v>0</v>
      </c>
      <c r="AK18" s="1">
        <v>0</v>
      </c>
    </row>
    <row r="19" spans="2:37" ht="17.149999999999999" customHeight="1" x14ac:dyDescent="0.3">
      <c r="B19" s="1103"/>
      <c r="C19" s="16" t="s">
        <v>710</v>
      </c>
      <c r="D19" s="1017">
        <f t="shared" si="1"/>
        <v>103</v>
      </c>
      <c r="E19" s="1021">
        <f t="shared" si="0"/>
        <v>0</v>
      </c>
      <c r="F19" s="1021">
        <f t="shared" si="0"/>
        <v>0</v>
      </c>
      <c r="G19" s="1021">
        <f t="shared" si="0"/>
        <v>0</v>
      </c>
      <c r="H19" s="1023">
        <f t="shared" si="0"/>
        <v>0</v>
      </c>
      <c r="J19" s="271"/>
      <c r="K19" s="271"/>
      <c r="L19" s="271"/>
      <c r="M19" s="271"/>
      <c r="N19" s="271"/>
      <c r="O19" s="271"/>
      <c r="P19" s="393"/>
      <c r="T19" s="55" t="s">
        <v>322</v>
      </c>
      <c r="U19" s="55" t="s">
        <v>522</v>
      </c>
      <c r="V19" s="864">
        <v>0</v>
      </c>
      <c r="W19" s="865">
        <v>0</v>
      </c>
      <c r="X19" s="865">
        <v>0</v>
      </c>
      <c r="Y19" s="866">
        <v>0</v>
      </c>
      <c r="Z19" s="864">
        <v>111</v>
      </c>
      <c r="AA19" s="866">
        <v>148</v>
      </c>
      <c r="AB19" s="865">
        <v>54</v>
      </c>
      <c r="AC19" s="871">
        <v>226</v>
      </c>
      <c r="AD19" s="941">
        <v>405</v>
      </c>
      <c r="AE19" s="1">
        <v>0</v>
      </c>
      <c r="AF19" s="1">
        <v>0</v>
      </c>
      <c r="AG19" s="1">
        <v>0</v>
      </c>
      <c r="AH19" s="1">
        <v>0</v>
      </c>
      <c r="AI19" s="1">
        <v>0</v>
      </c>
      <c r="AJ19" s="1">
        <v>0</v>
      </c>
      <c r="AK19" s="1">
        <v>0</v>
      </c>
    </row>
    <row r="20" spans="2:37" ht="17.149999999999999" customHeight="1" x14ac:dyDescent="0.3">
      <c r="B20" s="1101" t="s">
        <v>49</v>
      </c>
      <c r="C20" s="65" t="s">
        <v>500</v>
      </c>
      <c r="D20" s="1014">
        <f t="shared" si="1"/>
        <v>23</v>
      </c>
      <c r="E20" s="1015">
        <f t="shared" si="0"/>
        <v>6</v>
      </c>
      <c r="F20" s="1020">
        <f t="shared" si="0"/>
        <v>0</v>
      </c>
      <c r="G20" s="1015">
        <f t="shared" si="0"/>
        <v>4</v>
      </c>
      <c r="H20" s="1016">
        <f t="shared" si="0"/>
        <v>19</v>
      </c>
      <c r="J20" s="271"/>
      <c r="K20" s="271"/>
      <c r="L20" s="271"/>
      <c r="M20" s="271"/>
      <c r="N20" s="271"/>
      <c r="O20" s="271"/>
      <c r="P20" s="393"/>
      <c r="T20" s="56" t="s">
        <v>322</v>
      </c>
      <c r="U20" s="56" t="s">
        <v>523</v>
      </c>
      <c r="V20" s="897">
        <v>23458</v>
      </c>
      <c r="W20" s="898">
        <v>22205</v>
      </c>
      <c r="X20" s="898">
        <v>17580</v>
      </c>
      <c r="Y20" s="899">
        <v>13070</v>
      </c>
      <c r="Z20" s="897">
        <v>13900</v>
      </c>
      <c r="AA20" s="899">
        <v>16787</v>
      </c>
      <c r="AB20" s="898">
        <v>6734</v>
      </c>
      <c r="AC20" s="900">
        <v>26850</v>
      </c>
      <c r="AD20" s="942">
        <v>45133</v>
      </c>
      <c r="AE20" s="1">
        <v>0</v>
      </c>
      <c r="AF20" s="1">
        <v>0</v>
      </c>
      <c r="AG20" s="1">
        <v>0</v>
      </c>
      <c r="AH20" s="1">
        <v>0</v>
      </c>
      <c r="AI20" s="1">
        <v>0</v>
      </c>
      <c r="AJ20" s="1">
        <v>0</v>
      </c>
      <c r="AK20" s="1">
        <v>0</v>
      </c>
    </row>
    <row r="21" spans="2:37" ht="17.149999999999999" customHeight="1" x14ac:dyDescent="0.3">
      <c r="B21" s="1103"/>
      <c r="C21" s="16" t="s">
        <v>710</v>
      </c>
      <c r="D21" s="1017">
        <f t="shared" si="1"/>
        <v>2391</v>
      </c>
      <c r="E21" s="1018">
        <f t="shared" si="0"/>
        <v>832</v>
      </c>
      <c r="F21" s="1021">
        <f t="shared" si="0"/>
        <v>0</v>
      </c>
      <c r="G21" s="1018">
        <f t="shared" si="0"/>
        <v>812</v>
      </c>
      <c r="H21" s="1019">
        <f t="shared" si="0"/>
        <v>2340</v>
      </c>
      <c r="J21" s="271"/>
      <c r="K21" s="271"/>
      <c r="L21" s="271"/>
      <c r="M21" s="271"/>
      <c r="N21" s="271"/>
      <c r="O21" s="271"/>
      <c r="P21" s="393"/>
      <c r="T21" s="55" t="s">
        <v>323</v>
      </c>
      <c r="U21" s="55" t="s">
        <v>522</v>
      </c>
      <c r="V21" s="864">
        <v>0</v>
      </c>
      <c r="W21" s="865">
        <v>0</v>
      </c>
      <c r="X21" s="865">
        <v>0</v>
      </c>
      <c r="Y21" s="866">
        <v>0</v>
      </c>
      <c r="Z21" s="864">
        <v>11</v>
      </c>
      <c r="AA21" s="866">
        <v>8</v>
      </c>
      <c r="AB21" s="865">
        <v>0</v>
      </c>
      <c r="AC21" s="871">
        <v>9</v>
      </c>
      <c r="AD21" s="943">
        <v>18</v>
      </c>
      <c r="AE21" s="1">
        <v>0</v>
      </c>
      <c r="AF21" s="1">
        <v>0</v>
      </c>
      <c r="AG21" s="1">
        <v>0</v>
      </c>
      <c r="AH21" s="1">
        <v>0</v>
      </c>
      <c r="AI21" s="1">
        <v>0</v>
      </c>
      <c r="AJ21" s="1">
        <v>0</v>
      </c>
      <c r="AK21" s="1">
        <v>0</v>
      </c>
    </row>
    <row r="22" spans="2:37" ht="17.149999999999999" customHeight="1" x14ac:dyDescent="0.3">
      <c r="B22" s="1101" t="s">
        <v>50</v>
      </c>
      <c r="C22" s="65" t="s">
        <v>500</v>
      </c>
      <c r="D22" s="1014">
        <f t="shared" si="1"/>
        <v>14</v>
      </c>
      <c r="E22" s="1015">
        <f t="shared" ref="E22:E27" si="3">AA27</f>
        <v>11</v>
      </c>
      <c r="F22" s="1015">
        <f t="shared" ref="F22:F27" si="4">AB27</f>
        <v>2</v>
      </c>
      <c r="G22" s="1015">
        <f t="shared" ref="G22:G27" si="5">AC27</f>
        <v>10</v>
      </c>
      <c r="H22" s="1016">
        <f t="shared" ref="H22:H27" si="6">AD27</f>
        <v>16</v>
      </c>
      <c r="J22" s="271"/>
      <c r="K22" s="271"/>
      <c r="L22" s="271"/>
      <c r="M22" s="271"/>
      <c r="N22" s="271"/>
      <c r="O22" s="271"/>
      <c r="P22" s="393"/>
      <c r="T22" s="56" t="s">
        <v>323</v>
      </c>
      <c r="U22" s="56" t="s">
        <v>523</v>
      </c>
      <c r="V22" s="897">
        <v>4242</v>
      </c>
      <c r="W22" s="898">
        <v>9570</v>
      </c>
      <c r="X22" s="898">
        <v>5909</v>
      </c>
      <c r="Y22" s="899">
        <v>1678</v>
      </c>
      <c r="Z22" s="897">
        <v>495</v>
      </c>
      <c r="AA22" s="899">
        <v>540</v>
      </c>
      <c r="AB22" s="898">
        <v>0</v>
      </c>
      <c r="AC22" s="900">
        <v>981</v>
      </c>
      <c r="AD22" s="944">
        <v>1727</v>
      </c>
      <c r="AE22" s="1">
        <v>0</v>
      </c>
      <c r="AF22" s="1">
        <v>0</v>
      </c>
      <c r="AG22" s="1">
        <v>0</v>
      </c>
      <c r="AH22" s="1">
        <v>0</v>
      </c>
      <c r="AI22" s="1">
        <v>0</v>
      </c>
      <c r="AJ22" s="1">
        <v>0</v>
      </c>
      <c r="AK22" s="1">
        <v>0</v>
      </c>
    </row>
    <row r="23" spans="2:37" ht="17.149999999999999" customHeight="1" x14ac:dyDescent="0.3">
      <c r="B23" s="1103"/>
      <c r="C23" s="16" t="s">
        <v>710</v>
      </c>
      <c r="D23" s="1017">
        <f t="shared" si="1"/>
        <v>1690</v>
      </c>
      <c r="E23" s="1018">
        <f t="shared" si="3"/>
        <v>1164</v>
      </c>
      <c r="F23" s="1018">
        <f t="shared" si="4"/>
        <v>158</v>
      </c>
      <c r="G23" s="1018">
        <f t="shared" si="5"/>
        <v>663</v>
      </c>
      <c r="H23" s="1019">
        <f t="shared" si="6"/>
        <v>1322</v>
      </c>
      <c r="J23" s="271"/>
      <c r="K23" s="271"/>
      <c r="L23" s="271"/>
      <c r="M23" s="271"/>
      <c r="N23" s="271"/>
      <c r="O23" s="271"/>
      <c r="P23" s="393"/>
      <c r="T23" s="55" t="s">
        <v>324</v>
      </c>
      <c r="U23" s="55" t="s">
        <v>522</v>
      </c>
      <c r="V23" s="864">
        <v>0</v>
      </c>
      <c r="W23" s="865">
        <v>0</v>
      </c>
      <c r="X23" s="865">
        <v>0</v>
      </c>
      <c r="Y23" s="866">
        <v>0</v>
      </c>
      <c r="Z23" s="864">
        <v>3</v>
      </c>
      <c r="AA23" s="866">
        <v>0</v>
      </c>
      <c r="AB23" s="865">
        <v>0</v>
      </c>
      <c r="AC23" s="871">
        <v>0</v>
      </c>
      <c r="AD23" s="945">
        <v>0</v>
      </c>
      <c r="AE23" s="1">
        <v>0</v>
      </c>
      <c r="AF23" s="1">
        <v>0</v>
      </c>
      <c r="AG23" s="1">
        <v>0</v>
      </c>
      <c r="AH23" s="1">
        <v>0</v>
      </c>
      <c r="AI23" s="1">
        <v>0</v>
      </c>
      <c r="AJ23" s="1">
        <v>0</v>
      </c>
      <c r="AK23" s="1">
        <v>0</v>
      </c>
    </row>
    <row r="24" spans="2:37" ht="17.149999999999999" customHeight="1" x14ac:dyDescent="0.3">
      <c r="B24" s="1101" t="s">
        <v>52</v>
      </c>
      <c r="C24" s="65" t="s">
        <v>500</v>
      </c>
      <c r="D24" s="1024">
        <f t="shared" si="1"/>
        <v>0</v>
      </c>
      <c r="E24" s="1020">
        <f t="shared" si="3"/>
        <v>0</v>
      </c>
      <c r="F24" s="1020">
        <f t="shared" si="4"/>
        <v>0</v>
      </c>
      <c r="G24" s="1020">
        <f t="shared" si="5"/>
        <v>0</v>
      </c>
      <c r="H24" s="1022">
        <f t="shared" si="6"/>
        <v>0</v>
      </c>
      <c r="J24" s="271"/>
      <c r="K24" s="271"/>
      <c r="L24" s="271"/>
      <c r="M24" s="271"/>
      <c r="N24" s="271"/>
      <c r="O24" s="271"/>
      <c r="P24" s="394"/>
      <c r="T24" s="56" t="s">
        <v>324</v>
      </c>
      <c r="U24" s="56" t="s">
        <v>523</v>
      </c>
      <c r="V24" s="897">
        <v>118</v>
      </c>
      <c r="W24" s="898">
        <v>307</v>
      </c>
      <c r="X24" s="898">
        <v>86</v>
      </c>
      <c r="Y24" s="899">
        <v>13</v>
      </c>
      <c r="Z24" s="897">
        <v>103</v>
      </c>
      <c r="AA24" s="899">
        <v>0</v>
      </c>
      <c r="AB24" s="898">
        <v>0</v>
      </c>
      <c r="AC24" s="900">
        <v>0</v>
      </c>
      <c r="AD24" s="946">
        <v>0</v>
      </c>
      <c r="AE24" s="1">
        <v>0</v>
      </c>
      <c r="AF24" s="1">
        <v>0</v>
      </c>
      <c r="AG24" s="1">
        <v>0</v>
      </c>
      <c r="AH24" s="1">
        <v>0</v>
      </c>
      <c r="AI24" s="1">
        <v>0</v>
      </c>
      <c r="AJ24" s="1">
        <v>0</v>
      </c>
      <c r="AK24" s="1">
        <v>0</v>
      </c>
    </row>
    <row r="25" spans="2:37" ht="17.149999999999999" customHeight="1" x14ac:dyDescent="0.3">
      <c r="B25" s="1103"/>
      <c r="C25" s="16" t="s">
        <v>710</v>
      </c>
      <c r="D25" s="1025">
        <f t="shared" si="1"/>
        <v>0</v>
      </c>
      <c r="E25" s="1021">
        <f t="shared" si="3"/>
        <v>0</v>
      </c>
      <c r="F25" s="1021">
        <f t="shared" si="4"/>
        <v>0</v>
      </c>
      <c r="G25" s="1021">
        <f t="shared" si="5"/>
        <v>0</v>
      </c>
      <c r="H25" s="1023">
        <f t="shared" si="6"/>
        <v>0</v>
      </c>
      <c r="J25" s="271"/>
      <c r="K25" s="271"/>
      <c r="L25" s="271"/>
      <c r="M25" s="271"/>
      <c r="N25" s="271"/>
      <c r="O25" s="271"/>
      <c r="P25" s="394"/>
      <c r="T25" s="55" t="s">
        <v>325</v>
      </c>
      <c r="U25" s="55" t="s">
        <v>522</v>
      </c>
      <c r="V25" s="864">
        <v>0</v>
      </c>
      <c r="W25" s="865">
        <v>0</v>
      </c>
      <c r="X25" s="865">
        <v>0</v>
      </c>
      <c r="Y25" s="866">
        <v>0</v>
      </c>
      <c r="Z25" s="864">
        <v>23</v>
      </c>
      <c r="AA25" s="866">
        <v>6</v>
      </c>
      <c r="AB25" s="865">
        <v>0</v>
      </c>
      <c r="AC25" s="871">
        <v>4</v>
      </c>
      <c r="AD25" s="943">
        <v>19</v>
      </c>
      <c r="AE25" s="1">
        <v>0</v>
      </c>
      <c r="AF25" s="1">
        <v>0</v>
      </c>
      <c r="AG25" s="1">
        <v>0</v>
      </c>
      <c r="AH25" s="1">
        <v>0</v>
      </c>
      <c r="AI25" s="1">
        <v>0</v>
      </c>
      <c r="AJ25" s="1">
        <v>0</v>
      </c>
      <c r="AK25" s="1">
        <v>0</v>
      </c>
    </row>
    <row r="26" spans="2:37" ht="17.149999999999999" customHeight="1" thickBot="1" x14ac:dyDescent="0.35">
      <c r="B26" s="1180" t="s">
        <v>54</v>
      </c>
      <c r="C26" s="65" t="s">
        <v>500</v>
      </c>
      <c r="D26" s="1024">
        <f t="shared" si="1"/>
        <v>0</v>
      </c>
      <c r="E26" s="1020">
        <f t="shared" si="3"/>
        <v>0</v>
      </c>
      <c r="F26" s="1020">
        <f t="shared" si="4"/>
        <v>0</v>
      </c>
      <c r="G26" s="1020">
        <f t="shared" si="5"/>
        <v>0</v>
      </c>
      <c r="H26" s="1016">
        <f t="shared" si="6"/>
        <v>1</v>
      </c>
      <c r="J26" s="271"/>
      <c r="K26" s="271"/>
      <c r="L26" s="271"/>
      <c r="M26" s="271"/>
      <c r="N26" s="271"/>
      <c r="O26" s="271"/>
      <c r="P26" s="394"/>
      <c r="T26" s="56" t="s">
        <v>325</v>
      </c>
      <c r="U26" s="56" t="s">
        <v>523</v>
      </c>
      <c r="V26" s="897">
        <v>2265</v>
      </c>
      <c r="W26" s="898">
        <v>3294</v>
      </c>
      <c r="X26" s="898">
        <v>767</v>
      </c>
      <c r="Y26" s="899">
        <v>2359</v>
      </c>
      <c r="Z26" s="897">
        <v>2391</v>
      </c>
      <c r="AA26" s="899">
        <v>832</v>
      </c>
      <c r="AB26" s="898">
        <v>0</v>
      </c>
      <c r="AC26" s="900">
        <v>812</v>
      </c>
      <c r="AD26" s="944">
        <v>2340</v>
      </c>
      <c r="AE26" s="1">
        <v>0</v>
      </c>
      <c r="AF26" s="1">
        <v>0</v>
      </c>
      <c r="AG26" s="1">
        <v>0</v>
      </c>
      <c r="AH26" s="1">
        <v>0</v>
      </c>
      <c r="AI26" s="1">
        <v>0</v>
      </c>
      <c r="AJ26" s="1">
        <v>0</v>
      </c>
      <c r="AK26" s="1">
        <v>0</v>
      </c>
    </row>
    <row r="27" spans="2:37" ht="17.149999999999999" customHeight="1" thickTop="1" thickBot="1" x14ac:dyDescent="0.35">
      <c r="B27" s="1142"/>
      <c r="C27" s="16" t="s">
        <v>710</v>
      </c>
      <c r="D27" s="1025">
        <f t="shared" si="1"/>
        <v>0</v>
      </c>
      <c r="E27" s="1026">
        <f t="shared" si="3"/>
        <v>0</v>
      </c>
      <c r="F27" s="1026">
        <f t="shared" si="4"/>
        <v>0</v>
      </c>
      <c r="G27" s="1021">
        <f t="shared" si="5"/>
        <v>0</v>
      </c>
      <c r="H27" s="1019">
        <f t="shared" si="6"/>
        <v>12</v>
      </c>
      <c r="J27" s="271"/>
      <c r="K27" s="271"/>
      <c r="L27" s="271"/>
      <c r="M27" s="271"/>
      <c r="N27" s="271"/>
      <c r="O27" s="271"/>
      <c r="P27" s="394"/>
      <c r="T27" s="55" t="s">
        <v>326</v>
      </c>
      <c r="U27" s="55" t="s">
        <v>522</v>
      </c>
      <c r="V27" s="864">
        <v>0</v>
      </c>
      <c r="W27" s="865">
        <v>0</v>
      </c>
      <c r="X27" s="865">
        <v>0</v>
      </c>
      <c r="Y27" s="866">
        <v>0</v>
      </c>
      <c r="Z27" s="864">
        <v>14</v>
      </c>
      <c r="AA27" s="866">
        <v>11</v>
      </c>
      <c r="AB27" s="865">
        <v>2</v>
      </c>
      <c r="AC27" s="871">
        <v>10</v>
      </c>
      <c r="AD27" s="941">
        <v>16</v>
      </c>
      <c r="AE27" s="1">
        <v>0</v>
      </c>
      <c r="AF27" s="1">
        <v>0</v>
      </c>
      <c r="AG27" s="1">
        <v>0</v>
      </c>
      <c r="AH27" s="1">
        <v>0</v>
      </c>
      <c r="AI27" s="1">
        <v>0</v>
      </c>
      <c r="AJ27" s="1">
        <v>0</v>
      </c>
      <c r="AK27" s="1">
        <v>0</v>
      </c>
    </row>
    <row r="28" spans="2:37" ht="17.149999999999999" customHeight="1" thickTop="1" thickBot="1" x14ac:dyDescent="0.35">
      <c r="B28" s="1142" t="s">
        <v>311</v>
      </c>
      <c r="C28" s="66" t="s">
        <v>500</v>
      </c>
      <c r="D28" s="948">
        <f t="shared" ref="D28:H29" si="7">SUM(D6,D8,D10,D12,D14,D16,D18,D20,D22,D24,D26)</f>
        <v>363</v>
      </c>
      <c r="E28" s="948">
        <f t="shared" si="7"/>
        <v>388</v>
      </c>
      <c r="F28" s="948">
        <f t="shared" si="7"/>
        <v>186</v>
      </c>
      <c r="G28" s="948">
        <f t="shared" si="7"/>
        <v>551</v>
      </c>
      <c r="H28" s="972">
        <f t="shared" si="7"/>
        <v>946</v>
      </c>
      <c r="J28" s="271"/>
      <c r="K28" s="271"/>
      <c r="L28" s="271"/>
      <c r="M28" s="271"/>
      <c r="N28" s="271"/>
      <c r="O28" s="271"/>
      <c r="P28" s="393"/>
      <c r="T28" s="56" t="s">
        <v>326</v>
      </c>
      <c r="U28" s="56" t="s">
        <v>523</v>
      </c>
      <c r="V28" s="897">
        <v>1673</v>
      </c>
      <c r="W28" s="898">
        <v>1322</v>
      </c>
      <c r="X28" s="898">
        <v>914</v>
      </c>
      <c r="Y28" s="899">
        <v>1086</v>
      </c>
      <c r="Z28" s="897">
        <v>1690</v>
      </c>
      <c r="AA28" s="899">
        <v>1164</v>
      </c>
      <c r="AB28" s="898">
        <v>158</v>
      </c>
      <c r="AC28" s="900">
        <v>663</v>
      </c>
      <c r="AD28" s="942">
        <v>1322</v>
      </c>
      <c r="AE28" s="1">
        <v>0</v>
      </c>
      <c r="AF28" s="1">
        <v>0</v>
      </c>
      <c r="AG28" s="1">
        <v>0</v>
      </c>
      <c r="AH28" s="1">
        <v>0</v>
      </c>
      <c r="AI28" s="1">
        <v>0</v>
      </c>
      <c r="AJ28" s="1">
        <v>0</v>
      </c>
      <c r="AK28" s="1">
        <v>0</v>
      </c>
    </row>
    <row r="29" spans="2:37" ht="17.149999999999999" customHeight="1" thickTop="1" thickBot="1" x14ac:dyDescent="0.35">
      <c r="B29" s="1145"/>
      <c r="C29" s="15" t="s">
        <v>710</v>
      </c>
      <c r="D29" s="949">
        <f t="shared" si="7"/>
        <v>34686</v>
      </c>
      <c r="E29" s="949">
        <f t="shared" si="7"/>
        <v>37405</v>
      </c>
      <c r="F29" s="949">
        <f t="shared" si="7"/>
        <v>18444</v>
      </c>
      <c r="G29" s="949">
        <f t="shared" si="7"/>
        <v>76500</v>
      </c>
      <c r="H29" s="973">
        <f t="shared" si="7"/>
        <v>100663</v>
      </c>
      <c r="J29" s="271"/>
      <c r="K29" s="271"/>
      <c r="L29" s="271"/>
      <c r="M29" s="271"/>
      <c r="N29" s="271"/>
      <c r="O29" s="271"/>
      <c r="P29" s="393"/>
      <c r="T29" s="55" t="s">
        <v>327</v>
      </c>
      <c r="U29" s="55" t="s">
        <v>522</v>
      </c>
      <c r="V29" s="864">
        <v>0</v>
      </c>
      <c r="W29" s="865">
        <v>0</v>
      </c>
      <c r="X29" s="865">
        <v>0</v>
      </c>
      <c r="Y29" s="866">
        <v>0</v>
      </c>
      <c r="Z29" s="865">
        <v>0</v>
      </c>
      <c r="AA29" s="866">
        <v>0</v>
      </c>
      <c r="AB29" s="865">
        <v>0</v>
      </c>
      <c r="AC29" s="871">
        <v>0</v>
      </c>
      <c r="AD29" s="945">
        <v>0</v>
      </c>
      <c r="AE29" s="1">
        <v>0</v>
      </c>
      <c r="AF29" s="1">
        <v>0</v>
      </c>
      <c r="AG29" s="1">
        <v>0</v>
      </c>
      <c r="AH29" s="1">
        <v>0</v>
      </c>
      <c r="AI29" s="1">
        <v>0</v>
      </c>
      <c r="AJ29" s="1">
        <v>0</v>
      </c>
      <c r="AK29" s="1">
        <v>0</v>
      </c>
    </row>
    <row r="30" spans="2:37" x14ac:dyDescent="0.3">
      <c r="B30" s="1" t="s">
        <v>716</v>
      </c>
      <c r="T30" s="274" t="s">
        <v>327</v>
      </c>
      <c r="U30" s="56" t="s">
        <v>523</v>
      </c>
      <c r="V30" s="897">
        <v>0</v>
      </c>
      <c r="W30" s="898">
        <v>0</v>
      </c>
      <c r="X30" s="898">
        <v>0</v>
      </c>
      <c r="Y30" s="899">
        <v>0</v>
      </c>
      <c r="Z30" s="898">
        <v>0</v>
      </c>
      <c r="AA30" s="899">
        <v>0</v>
      </c>
      <c r="AB30" s="898">
        <v>0</v>
      </c>
      <c r="AC30" s="900">
        <v>0</v>
      </c>
      <c r="AD30" s="946">
        <v>0</v>
      </c>
      <c r="AE30" s="1">
        <v>0</v>
      </c>
      <c r="AF30" s="1">
        <v>0</v>
      </c>
      <c r="AG30" s="1">
        <v>0</v>
      </c>
      <c r="AH30" s="1">
        <v>0</v>
      </c>
      <c r="AI30" s="1">
        <v>0</v>
      </c>
      <c r="AJ30" s="1">
        <v>0</v>
      </c>
      <c r="AK30" s="1">
        <v>0</v>
      </c>
    </row>
    <row r="31" spans="2:37" x14ac:dyDescent="0.3">
      <c r="B31" s="3"/>
      <c r="T31" s="55" t="s">
        <v>328</v>
      </c>
      <c r="U31" s="55" t="s">
        <v>522</v>
      </c>
      <c r="V31" s="864">
        <v>0</v>
      </c>
      <c r="W31" s="865">
        <v>0</v>
      </c>
      <c r="X31" s="865">
        <v>0</v>
      </c>
      <c r="Y31" s="866">
        <v>0</v>
      </c>
      <c r="Z31" s="865">
        <v>0</v>
      </c>
      <c r="AA31" s="866">
        <v>0</v>
      </c>
      <c r="AB31" s="865">
        <v>0</v>
      </c>
      <c r="AC31" s="871">
        <v>0</v>
      </c>
      <c r="AD31" s="945">
        <v>1</v>
      </c>
      <c r="AE31" s="1">
        <v>0</v>
      </c>
      <c r="AF31" s="1">
        <v>0</v>
      </c>
      <c r="AG31" s="1">
        <v>0</v>
      </c>
      <c r="AH31" s="1">
        <v>0</v>
      </c>
      <c r="AI31" s="1">
        <v>0</v>
      </c>
      <c r="AJ31" s="1">
        <v>0</v>
      </c>
      <c r="AK31" s="1">
        <v>0</v>
      </c>
    </row>
    <row r="32" spans="2:37" ht="17.149999999999999" customHeight="1" thickBot="1" x14ac:dyDescent="0.35">
      <c r="B32" s="3" t="s">
        <v>524</v>
      </c>
      <c r="T32" s="56" t="s">
        <v>328</v>
      </c>
      <c r="U32" s="56" t="s">
        <v>523</v>
      </c>
      <c r="V32" s="867">
        <v>41</v>
      </c>
      <c r="W32" s="868">
        <v>35</v>
      </c>
      <c r="X32" s="868">
        <v>0</v>
      </c>
      <c r="Y32" s="869">
        <v>0</v>
      </c>
      <c r="Z32" s="868">
        <v>0</v>
      </c>
      <c r="AA32" s="869">
        <v>0</v>
      </c>
      <c r="AB32" s="868">
        <v>0</v>
      </c>
      <c r="AC32" s="881">
        <v>0</v>
      </c>
      <c r="AD32" s="946">
        <v>12</v>
      </c>
      <c r="AE32" s="1">
        <v>0</v>
      </c>
      <c r="AF32" s="1">
        <v>0</v>
      </c>
      <c r="AG32" s="1">
        <v>0</v>
      </c>
      <c r="AH32" s="1">
        <v>0</v>
      </c>
      <c r="AI32" s="1">
        <v>0</v>
      </c>
      <c r="AJ32" s="1">
        <v>0</v>
      </c>
      <c r="AK32" s="1">
        <v>0</v>
      </c>
    </row>
    <row r="33" spans="2:30" ht="14.5" thickTop="1" x14ac:dyDescent="0.3">
      <c r="B33" s="3" t="s">
        <v>506</v>
      </c>
      <c r="C33" s="3"/>
      <c r="AD33" s="947"/>
    </row>
    <row r="34" spans="2:30" x14ac:dyDescent="0.3">
      <c r="B34" s="3" t="s">
        <v>507</v>
      </c>
      <c r="AD34" s="271"/>
    </row>
    <row r="35" spans="2:30" x14ac:dyDescent="0.3">
      <c r="B35" s="3" t="s">
        <v>709</v>
      </c>
    </row>
    <row r="36" spans="2:30" x14ac:dyDescent="0.3">
      <c r="V36" s="1">
        <v>5</v>
      </c>
      <c r="W36" s="1">
        <v>4</v>
      </c>
      <c r="X36" s="1">
        <v>3</v>
      </c>
      <c r="Y36" s="1">
        <v>2</v>
      </c>
      <c r="Z36" s="1">
        <f>1</f>
        <v>1</v>
      </c>
    </row>
    <row r="37" spans="2:30" x14ac:dyDescent="0.3">
      <c r="U37" s="24" t="s">
        <v>60</v>
      </c>
      <c r="V37" s="997">
        <v>43101</v>
      </c>
      <c r="W37" s="994" t="s">
        <v>90</v>
      </c>
      <c r="X37" s="994">
        <v>43831</v>
      </c>
      <c r="Y37" s="994">
        <v>44197</v>
      </c>
      <c r="Z37" s="995">
        <v>44562</v>
      </c>
    </row>
    <row r="38" spans="2:30" x14ac:dyDescent="0.3">
      <c r="U38" s="47" t="s">
        <v>318</v>
      </c>
      <c r="V38" s="998" cm="1">
        <f t="array" ref="V38">SUMPRODUCT($V$11:$AK$32*($V$9:$AK$9=V$36)*($T$11:$T$32=$U38)*($U$11:$U$32=$U$12))</f>
        <v>3821</v>
      </c>
      <c r="W38" s="411" cm="1">
        <f t="array" ref="W38">SUMPRODUCT($V$11:$AK$32*($V$9:$AK$9=W$36)*($T$11:$T$32=$U38)*($U$11:$U$32=$U$12))</f>
        <v>4058</v>
      </c>
      <c r="X38" s="411" cm="1">
        <f t="array" ref="X38">SUMPRODUCT($V$11:$AK$32*($V$9:$AK$9=X$36)*($T$11:$T$32=$U38)*($U$11:$U$32=$U$12))</f>
        <v>1559</v>
      </c>
      <c r="Y38" s="411" cm="1">
        <f t="array" ref="Y38">SUMPRODUCT($V$11:$AK$32*($V$9:$AK$9=Y$36)*($T$11:$T$32=$U38)*($U$11:$U$32=$U$12))</f>
        <v>9731</v>
      </c>
      <c r="Z38" s="499" cm="1">
        <f t="array" ref="Z38">SUMPRODUCT($V$11:$AK$32*($V$9:$AK$9=Z$36)*($T$11:$T$32=$U38)*($U$11:$U$32=$U$12))</f>
        <v>13013</v>
      </c>
    </row>
    <row r="39" spans="2:30" x14ac:dyDescent="0.3">
      <c r="B39" s="3"/>
      <c r="U39" s="47" t="s">
        <v>319</v>
      </c>
      <c r="V39" s="998" cm="1">
        <f t="array" ref="V39">SUMPRODUCT($V$11:$AK$32*($V$9:$AK$9=V$36)*($T$11:$T$32=$U39)*($U$11:$U$32=$U$12))</f>
        <v>9539</v>
      </c>
      <c r="W39" s="411" cm="1">
        <f t="array" ref="W39">SUMPRODUCT($V$11:$AK$32*($V$9:$AK$9=W$36)*($T$11:$T$32=$U39)*($U$11:$U$32=$U$12))</f>
        <v>12610</v>
      </c>
      <c r="X39" s="411" cm="1">
        <f t="array" ref="X39">SUMPRODUCT($V$11:$AK$32*($V$9:$AK$9=X$36)*($T$11:$T$32=$U39)*($U$11:$U$32=$U$12))</f>
        <v>9128</v>
      </c>
      <c r="Y39" s="411" cm="1">
        <f t="array" ref="Y39">SUMPRODUCT($V$11:$AK$32*($V$9:$AK$9=Y$36)*($T$11:$T$32=$U39)*($U$11:$U$32=$U$12))</f>
        <v>32829</v>
      </c>
      <c r="Z39" s="499" cm="1">
        <f t="array" ref="Z39">SUMPRODUCT($V$11:$AK$32*($V$9:$AK$9=Z$36)*($T$11:$T$32=$U39)*($U$11:$U$32=$U$12))</f>
        <v>29755</v>
      </c>
    </row>
    <row r="40" spans="2:30" x14ac:dyDescent="0.3">
      <c r="U40" s="47" t="s">
        <v>320</v>
      </c>
      <c r="V40" s="998" cm="1">
        <f t="array" ref="V40">SUMPRODUCT($V$11:$AK$32*($V$9:$AK$9=V$36)*($T$11:$T$32=$U40)*($U$11:$U$32=$U$12))</f>
        <v>812</v>
      </c>
      <c r="W40" s="411" cm="1">
        <f t="array" ref="W40">SUMPRODUCT($V$11:$AK$32*($V$9:$AK$9=W$36)*($T$11:$T$32=$U40)*($U$11:$U$32=$U$12))</f>
        <v>13</v>
      </c>
      <c r="X40" s="411" cm="1">
        <f t="array" ref="X40">SUMPRODUCT($V$11:$AK$32*($V$9:$AK$9=X$36)*($T$11:$T$32=$U40)*($U$11:$U$32=$U$12))</f>
        <v>351</v>
      </c>
      <c r="Y40" s="411" cm="1">
        <f t="array" ref="Y40">SUMPRODUCT($V$11:$AK$32*($V$9:$AK$9=Y$36)*($T$11:$T$32=$U40)*($U$11:$U$32=$U$12))</f>
        <v>2784</v>
      </c>
      <c r="Z40" s="499" cm="1">
        <f t="array" ref="Z40">SUMPRODUCT($V$11:$AK$32*($V$9:$AK$9=Z$36)*($T$11:$T$32=$U40)*($U$11:$U$32=$U$12))</f>
        <v>3579</v>
      </c>
    </row>
    <row r="41" spans="2:30" x14ac:dyDescent="0.3">
      <c r="U41" s="47" t="s">
        <v>321</v>
      </c>
      <c r="V41" s="998" cm="1">
        <f t="array" ref="V41">SUMPRODUCT($V$11:$AK$32*($V$9:$AK$9=V$36)*($T$11:$T$32=$U41)*($U$11:$U$32=$U$12))</f>
        <v>1935</v>
      </c>
      <c r="W41" s="411" cm="1">
        <f t="array" ref="W41">SUMPRODUCT($V$11:$AK$32*($V$9:$AK$9=W$36)*($T$11:$T$32=$U41)*($U$11:$U$32=$U$12))</f>
        <v>1401</v>
      </c>
      <c r="X41" s="411" cm="1">
        <f t="array" ref="X41">SUMPRODUCT($V$11:$AK$32*($V$9:$AK$9=X$36)*($T$11:$T$32=$U41)*($U$11:$U$32=$U$12))</f>
        <v>514</v>
      </c>
      <c r="Y41" s="411" cm="1">
        <f t="array" ref="Y41">SUMPRODUCT($V$11:$AK$32*($V$9:$AK$9=Y$36)*($T$11:$T$32=$U41)*($U$11:$U$32=$U$12))</f>
        <v>1850</v>
      </c>
      <c r="Z41" s="499" cm="1">
        <f t="array" ref="Z41">SUMPRODUCT($V$11:$AK$32*($V$9:$AK$9=Z$36)*($T$11:$T$32=$U41)*($U$11:$U$32=$U$12))</f>
        <v>3782</v>
      </c>
    </row>
    <row r="42" spans="2:30" x14ac:dyDescent="0.3">
      <c r="U42" s="47" t="s">
        <v>322</v>
      </c>
      <c r="V42" s="998" cm="1">
        <f t="array" ref="V42">SUMPRODUCT($V$11:$AK$32*($V$9:$AK$9=V$36)*($T$11:$T$32=$U42)*($U$11:$U$32=$U$12))</f>
        <v>13900</v>
      </c>
      <c r="W42" s="411" cm="1">
        <f t="array" ref="W42">SUMPRODUCT($V$11:$AK$32*($V$9:$AK$9=W$36)*($T$11:$T$32=$U42)*($U$11:$U$32=$U$12))</f>
        <v>16787</v>
      </c>
      <c r="X42" s="411" cm="1">
        <f t="array" ref="X42">SUMPRODUCT($V$11:$AK$32*($V$9:$AK$9=X$36)*($T$11:$T$32=$U42)*($U$11:$U$32=$U$12))</f>
        <v>6734</v>
      </c>
      <c r="Y42" s="411" cm="1">
        <f t="array" ref="Y42">SUMPRODUCT($V$11:$AK$32*($V$9:$AK$9=Y$36)*($T$11:$T$32=$U42)*($U$11:$U$32=$U$12))</f>
        <v>26850</v>
      </c>
      <c r="Z42" s="499" cm="1">
        <f t="array" ref="Z42">SUMPRODUCT($V$11:$AK$32*($V$9:$AK$9=Z$36)*($T$11:$T$32=$U42)*($U$11:$U$32=$U$12))</f>
        <v>45133</v>
      </c>
    </row>
    <row r="43" spans="2:30" x14ac:dyDescent="0.3">
      <c r="U43" s="47" t="s">
        <v>323</v>
      </c>
      <c r="V43" s="998" cm="1">
        <f t="array" ref="V43">SUMPRODUCT($V$11:$AK$32*($V$9:$AK$9=V$36)*($T$11:$T$32=$U43)*($U$11:$U$32=$U$12))</f>
        <v>495</v>
      </c>
      <c r="W43" s="411" cm="1">
        <f t="array" ref="W43">SUMPRODUCT($V$11:$AK$32*($V$9:$AK$9=W$36)*($T$11:$T$32=$U43)*($U$11:$U$32=$U$12))</f>
        <v>540</v>
      </c>
      <c r="X43" s="411" cm="1">
        <f t="array" ref="X43">SUMPRODUCT($V$11:$AK$32*($V$9:$AK$9=X$36)*($T$11:$T$32=$U43)*($U$11:$U$32=$U$12))</f>
        <v>0</v>
      </c>
      <c r="Y43" s="411" cm="1">
        <f t="array" ref="Y43">SUMPRODUCT($V$11:$AK$32*($V$9:$AK$9=Y$36)*($T$11:$T$32=$U43)*($U$11:$U$32=$U$12))</f>
        <v>981</v>
      </c>
      <c r="Z43" s="499" cm="1">
        <f t="array" ref="Z43">SUMPRODUCT($V$11:$AK$32*($V$9:$AK$9=Z$36)*($T$11:$T$32=$U43)*($U$11:$U$32=$U$12))</f>
        <v>1727</v>
      </c>
    </row>
    <row r="44" spans="2:30" x14ac:dyDescent="0.3">
      <c r="U44" s="47" t="s">
        <v>324</v>
      </c>
      <c r="V44" s="998" cm="1">
        <f t="array" ref="V44">SUMPRODUCT($V$11:$AK$32*($V$9:$AK$9=V$36)*($T$11:$T$32=$U44)*($U$11:$U$32=$U$12))</f>
        <v>103</v>
      </c>
      <c r="W44" s="411" cm="1">
        <f t="array" ref="W44">SUMPRODUCT($V$11:$AK$32*($V$9:$AK$9=W$36)*($T$11:$T$32=$U44)*($U$11:$U$32=$U$12))</f>
        <v>0</v>
      </c>
      <c r="X44" s="411" cm="1">
        <f t="array" ref="X44">SUMPRODUCT($V$11:$AK$32*($V$9:$AK$9=X$36)*($T$11:$T$32=$U44)*($U$11:$U$32=$U$12))</f>
        <v>0</v>
      </c>
      <c r="Y44" s="411" cm="1">
        <f t="array" ref="Y44">SUMPRODUCT($V$11:$AK$32*($V$9:$AK$9=Y$36)*($T$11:$T$32=$U44)*($U$11:$U$32=$U$12))</f>
        <v>0</v>
      </c>
      <c r="Z44" s="499" cm="1">
        <f t="array" ref="Z44">SUMPRODUCT($V$11:$AK$32*($V$9:$AK$9=Z$36)*($T$11:$T$32=$U44)*($U$11:$U$32=$U$12))</f>
        <v>0</v>
      </c>
    </row>
    <row r="45" spans="2:30" x14ac:dyDescent="0.3">
      <c r="U45" s="47" t="s">
        <v>325</v>
      </c>
      <c r="V45" s="998" cm="1">
        <f t="array" ref="V45">SUMPRODUCT($V$11:$AK$32*($V$9:$AK$9=V$36)*($T$11:$T$32=$U45)*($U$11:$U$32=$U$12))</f>
        <v>2391</v>
      </c>
      <c r="W45" s="411" cm="1">
        <f t="array" ref="W45">SUMPRODUCT($V$11:$AK$32*($V$9:$AK$9=W$36)*($T$11:$T$32=$U45)*($U$11:$U$32=$U$12))</f>
        <v>832</v>
      </c>
      <c r="X45" s="411" cm="1">
        <f t="array" ref="X45">SUMPRODUCT($V$11:$AK$32*($V$9:$AK$9=X$36)*($T$11:$T$32=$U45)*($U$11:$U$32=$U$12))</f>
        <v>0</v>
      </c>
      <c r="Y45" s="411" cm="1">
        <f t="array" ref="Y45">SUMPRODUCT($V$11:$AK$32*($V$9:$AK$9=Y$36)*($T$11:$T$32=$U45)*($U$11:$U$32=$U$12))</f>
        <v>812</v>
      </c>
      <c r="Z45" s="499" cm="1">
        <f t="array" ref="Z45">SUMPRODUCT($V$11:$AK$32*($V$9:$AK$9=Z$36)*($T$11:$T$32=$U45)*($U$11:$U$32=$U$12))</f>
        <v>2340</v>
      </c>
    </row>
    <row r="46" spans="2:30" x14ac:dyDescent="0.3">
      <c r="U46" s="47" t="s">
        <v>326</v>
      </c>
      <c r="V46" s="998" cm="1">
        <f t="array" ref="V46">SUMPRODUCT($V$11:$AK$32*($V$9:$AK$9=V$36)*($T$11:$T$32=$U46)*($U$11:$U$32=$U$12))</f>
        <v>1690</v>
      </c>
      <c r="W46" s="411" cm="1">
        <f t="array" ref="W46">SUMPRODUCT($V$11:$AK$32*($V$9:$AK$9=W$36)*($T$11:$T$32=$U46)*($U$11:$U$32=$U$12))</f>
        <v>1164</v>
      </c>
      <c r="X46" s="411" cm="1">
        <f t="array" ref="X46">SUMPRODUCT($V$11:$AK$32*($V$9:$AK$9=X$36)*($T$11:$T$32=$U46)*($U$11:$U$32=$U$12))</f>
        <v>158</v>
      </c>
      <c r="Y46" s="411" cm="1">
        <f t="array" ref="Y46">SUMPRODUCT($V$11:$AK$32*($V$9:$AK$9=Y$36)*($T$11:$T$32=$U46)*($U$11:$U$32=$U$12))</f>
        <v>663</v>
      </c>
      <c r="Z46" s="499" cm="1">
        <f t="array" ref="Z46">SUMPRODUCT($V$11:$AK$32*($V$9:$AK$9=Z$36)*($T$11:$T$32=$U46)*($U$11:$U$32=$U$12))</f>
        <v>1322</v>
      </c>
    </row>
    <row r="47" spans="2:30" x14ac:dyDescent="0.3">
      <c r="U47" s="47" t="s">
        <v>327</v>
      </c>
      <c r="V47" s="998" cm="1">
        <f t="array" ref="V47">SUMPRODUCT($V$11:$AK$32*($V$9:$AK$9=V$36)*($T$11:$T$32=$U47)*($U$11:$U$32=$U$12))</f>
        <v>0</v>
      </c>
      <c r="W47" s="411" cm="1">
        <f t="array" ref="W47">SUMPRODUCT($V$11:$AK$32*($V$9:$AK$9=W$36)*($T$11:$T$32=$U47)*($U$11:$U$32=$U$12))</f>
        <v>0</v>
      </c>
      <c r="X47" s="411" cm="1">
        <f t="array" ref="X47">SUMPRODUCT($V$11:$AK$32*($V$9:$AK$9=X$36)*($T$11:$T$32=$U47)*($U$11:$U$32=$U$12))</f>
        <v>0</v>
      </c>
      <c r="Y47" s="411" cm="1">
        <f t="array" ref="Y47">SUMPRODUCT($V$11:$AK$32*($V$9:$AK$9=Y$36)*($T$11:$T$32=$U47)*($U$11:$U$32=$U$12))</f>
        <v>0</v>
      </c>
      <c r="Z47" s="499" cm="1">
        <f t="array" ref="Z47">SUMPRODUCT($V$11:$AK$32*($V$9:$AK$9=Z$36)*($T$11:$T$32=$U47)*($U$11:$U$32=$U$12))</f>
        <v>0</v>
      </c>
    </row>
    <row r="48" spans="2:30" x14ac:dyDescent="0.3">
      <c r="U48" s="25" t="s">
        <v>328</v>
      </c>
      <c r="V48" s="999" cm="1">
        <f t="array" ref="V48">SUMPRODUCT($V$11:$AK$32*($V$9:$AK$9=V$36)*($T$11:$T$32=$U48)*($U$11:$U$32=$U$12))</f>
        <v>0</v>
      </c>
      <c r="W48" s="412" cm="1">
        <f t="array" ref="W48">SUMPRODUCT($V$11:$AK$32*($V$9:$AK$9=W$36)*($T$11:$T$32=$U48)*($U$11:$U$32=$U$12))</f>
        <v>0</v>
      </c>
      <c r="X48" s="412" cm="1">
        <f t="array" ref="X48">SUMPRODUCT($V$11:$AK$32*($V$9:$AK$9=X$36)*($T$11:$T$32=$U48)*($U$11:$U$32=$U$12))</f>
        <v>0</v>
      </c>
      <c r="Y48" s="412" cm="1">
        <f t="array" ref="Y48">SUMPRODUCT($V$11:$AK$32*($V$9:$AK$9=Y$36)*($T$11:$T$32=$U48)*($U$11:$U$32=$U$12))</f>
        <v>0</v>
      </c>
      <c r="Z48" s="500" cm="1">
        <f t="array" ref="Z48">SUMPRODUCT($V$11:$AK$32*($V$9:$AK$9=Z$36)*($T$11:$T$32=$U48)*($U$11:$U$32=$U$12))</f>
        <v>12</v>
      </c>
    </row>
    <row r="49" spans="4:26" x14ac:dyDescent="0.3">
      <c r="U49" s="25" t="s">
        <v>81</v>
      </c>
      <c r="V49" s="1000">
        <f>SUM(V38:V48)</f>
        <v>34686</v>
      </c>
      <c r="W49" s="1001">
        <f>SUM(W38:W48)</f>
        <v>37405</v>
      </c>
      <c r="X49" s="1001">
        <f>SUM(X38:X48)</f>
        <v>18444</v>
      </c>
      <c r="Y49" s="1001">
        <f>SUM(Y38:Y48)</f>
        <v>76500</v>
      </c>
      <c r="Z49" s="1002">
        <f>SUM(Z38:Z48)</f>
        <v>100663</v>
      </c>
    </row>
    <row r="50" spans="4:26" ht="14.5" thickBot="1" x14ac:dyDescent="0.35"/>
    <row r="51" spans="4:26" ht="14.5" thickTop="1" x14ac:dyDescent="0.3">
      <c r="D51" s="948">
        <f>SUM(D29,D31,D33,D35,D37,D39,D41,D43,D45,D47,D49)</f>
        <v>34686</v>
      </c>
      <c r="E51" s="948">
        <f>SUM(E29,E31,E33,E35,E37,E39,E41,E43,E45,E47,E49)</f>
        <v>37405</v>
      </c>
      <c r="F51" s="948">
        <f>SUM(F29,F31,F33,F35,F37,F39,F41,F43,F45,F47,F49)</f>
        <v>18444</v>
      </c>
      <c r="G51" s="948">
        <f>SUM(G29,G31,G33,G35,G37,G39,G41,G43,G45,G47,G49)</f>
        <v>76500</v>
      </c>
      <c r="H51" s="972">
        <f>SUM(H29,H31,H33,H35,H37,H39,H41,H43,H45,H47,H49)</f>
        <v>100663</v>
      </c>
    </row>
    <row r="52" spans="4:26" ht="14.5" thickBot="1" x14ac:dyDescent="0.35">
      <c r="D52" s="949">
        <v>34686</v>
      </c>
      <c r="E52" s="949">
        <v>34687</v>
      </c>
      <c r="F52" s="949">
        <v>34688</v>
      </c>
      <c r="G52" s="949">
        <v>34689</v>
      </c>
      <c r="H52" s="973">
        <v>34690</v>
      </c>
    </row>
  </sheetData>
  <mergeCells count="12">
    <mergeCell ref="B28:B29"/>
    <mergeCell ref="B6:B7"/>
    <mergeCell ref="B8:B9"/>
    <mergeCell ref="B10:B11"/>
    <mergeCell ref="B12:B13"/>
    <mergeCell ref="B14:B15"/>
    <mergeCell ref="B16:B17"/>
    <mergeCell ref="B18:B19"/>
    <mergeCell ref="B20:B21"/>
    <mergeCell ref="B22:B23"/>
    <mergeCell ref="B24:B25"/>
    <mergeCell ref="B26:B27"/>
  </mergeCells>
  <phoneticPr fontId="4"/>
  <conditionalFormatting sqref="J6:N27">
    <cfRule type="cellIs" dxfId="1" priority="17" operator="equal">
      <formula>0</formula>
    </cfRule>
  </conditionalFormatting>
  <conditionalFormatting sqref="AD11:AD32">
    <cfRule type="cellIs" dxfId="0" priority="4" operator="equal">
      <formula>0</formula>
    </cfRule>
  </conditionalFormatting>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23">
    <tabColor theme="7"/>
  </sheetPr>
  <dimension ref="A1:AG51"/>
  <sheetViews>
    <sheetView showGridLines="0" view="pageBreakPreview" zoomScale="70" zoomScaleNormal="70" zoomScaleSheetLayoutView="70" workbookViewId="0">
      <selection sqref="A1:A51"/>
    </sheetView>
  </sheetViews>
  <sheetFormatPr defaultColWidth="9" defaultRowHeight="14" x14ac:dyDescent="0.3"/>
  <cols>
    <col min="1" max="9" width="4.58203125" style="2" customWidth="1"/>
    <col min="10" max="17" width="4.58203125" style="1" customWidth="1"/>
    <col min="18" max="18" width="9" style="1"/>
    <col min="19" max="19" width="13.33203125" style="1" bestFit="1" customWidth="1"/>
    <col min="20" max="20" width="10.08203125" style="1" bestFit="1" customWidth="1"/>
    <col min="21" max="21" width="10.33203125" style="1" bestFit="1" customWidth="1"/>
    <col min="22" max="23" width="10.08203125" style="1" bestFit="1" customWidth="1"/>
    <col min="24" max="24" width="10.33203125" style="1" bestFit="1" customWidth="1"/>
    <col min="25" max="16384" width="9" style="1"/>
  </cols>
  <sheetData>
    <row r="1" spans="1:33" ht="14.25" customHeight="1" x14ac:dyDescent="0.3">
      <c r="A1" s="1078"/>
      <c r="B1" s="375"/>
      <c r="C1" s="376"/>
      <c r="D1" s="376"/>
      <c r="E1" s="376"/>
      <c r="F1" s="376"/>
      <c r="G1" s="376"/>
      <c r="H1" s="376"/>
      <c r="I1" s="376"/>
      <c r="J1" s="406"/>
      <c r="K1" s="406"/>
      <c r="L1" s="406"/>
      <c r="M1" s="406"/>
      <c r="N1" s="406"/>
      <c r="O1" s="407"/>
      <c r="S1" s="1" t="s">
        <v>56</v>
      </c>
    </row>
    <row r="2" spans="1:33" ht="14.25" customHeight="1" x14ac:dyDescent="0.3">
      <c r="A2" s="1078"/>
      <c r="B2" s="378"/>
      <c r="C2" s="107"/>
      <c r="D2" s="107"/>
      <c r="E2" s="107"/>
      <c r="F2" s="107"/>
      <c r="G2" s="107"/>
      <c r="H2" s="107"/>
      <c r="I2" s="107"/>
      <c r="O2" s="408"/>
      <c r="S2" s="1" t="s">
        <v>492</v>
      </c>
      <c r="T2" s="1" t="s">
        <v>493</v>
      </c>
    </row>
    <row r="3" spans="1:33" ht="14.25" customHeight="1" x14ac:dyDescent="0.3">
      <c r="A3" s="1078"/>
      <c r="B3" s="378"/>
      <c r="C3" s="107"/>
      <c r="D3" s="107"/>
      <c r="E3" s="107"/>
      <c r="F3" s="107"/>
      <c r="G3" s="107"/>
      <c r="H3" s="107"/>
      <c r="I3" s="107"/>
      <c r="O3" s="408"/>
      <c r="S3" s="1" t="s">
        <v>495</v>
      </c>
      <c r="T3" s="1" t="s">
        <v>496</v>
      </c>
    </row>
    <row r="4" spans="1:33" ht="14.25" customHeight="1" x14ac:dyDescent="0.3">
      <c r="A4" s="1078"/>
      <c r="B4" s="378"/>
      <c r="C4" s="107"/>
      <c r="D4" s="107"/>
      <c r="E4" s="107"/>
      <c r="F4" s="107"/>
      <c r="G4" s="107"/>
      <c r="H4" s="107"/>
      <c r="I4" s="107"/>
      <c r="O4" s="408"/>
      <c r="S4" s="1" t="s">
        <v>499</v>
      </c>
    </row>
    <row r="5" spans="1:33" ht="14.25" customHeight="1" x14ac:dyDescent="0.3">
      <c r="A5" s="1078"/>
      <c r="B5" s="378"/>
      <c r="C5" s="107"/>
      <c r="D5" s="107"/>
      <c r="E5" s="107"/>
      <c r="F5" s="107"/>
      <c r="G5" s="107"/>
      <c r="H5" s="107"/>
      <c r="I5" s="107"/>
      <c r="O5" s="408"/>
    </row>
    <row r="6" spans="1:33" ht="14.25" customHeight="1" x14ac:dyDescent="0.3">
      <c r="A6" s="1078"/>
      <c r="B6" s="378"/>
      <c r="C6" s="107"/>
      <c r="D6" s="107"/>
      <c r="E6" s="107"/>
      <c r="F6" s="107"/>
      <c r="G6" s="107"/>
      <c r="H6" s="107"/>
      <c r="I6" s="107"/>
      <c r="O6" s="408"/>
      <c r="S6" s="1" t="s">
        <v>345</v>
      </c>
      <c r="AC6"/>
      <c r="AD6"/>
      <c r="AE6"/>
      <c r="AF6"/>
      <c r="AG6"/>
    </row>
    <row r="7" spans="1:33" ht="14.25" customHeight="1" x14ac:dyDescent="0.3">
      <c r="A7" s="1078"/>
      <c r="B7" s="378"/>
      <c r="C7" s="107"/>
      <c r="D7" s="107"/>
      <c r="E7" s="107"/>
      <c r="F7" s="107"/>
      <c r="G7" s="107"/>
      <c r="H7" s="107"/>
      <c r="I7" s="107"/>
      <c r="O7" s="408"/>
      <c r="S7" s="24" t="s">
        <v>60</v>
      </c>
      <c r="T7" s="469">
        <f>'【本】5.教育旅行（地域別）_P46'!V37</f>
        <v>43101</v>
      </c>
      <c r="U7" s="470" t="str">
        <f>'【本】5.教育旅行（地域別）_P46'!W37</f>
        <v>H31・R1</v>
      </c>
      <c r="V7" s="470">
        <f>'【本】5.教育旅行（地域別）_P46'!X37</f>
        <v>43831</v>
      </c>
      <c r="W7" s="470">
        <f>'【本】5.教育旅行（地域別）_P46'!Y37</f>
        <v>44197</v>
      </c>
      <c r="X7" s="471">
        <f>'【本】5.教育旅行（地域別）_P46'!Z37</f>
        <v>44562</v>
      </c>
      <c r="Y7"/>
      <c r="Z7"/>
      <c r="AA7"/>
      <c r="AB7"/>
      <c r="AC7"/>
      <c r="AD7"/>
    </row>
    <row r="8" spans="1:33" ht="14.25" customHeight="1" x14ac:dyDescent="0.3">
      <c r="A8" s="1078"/>
      <c r="B8" s="378"/>
      <c r="C8" s="107"/>
      <c r="D8" s="107"/>
      <c r="E8" s="107"/>
      <c r="F8" s="107"/>
      <c r="G8" s="107"/>
      <c r="H8" s="107"/>
      <c r="I8" s="107"/>
      <c r="O8" s="408"/>
      <c r="S8" s="47" t="str">
        <f>'【本】5.教育旅行（地域別）_P46'!U38</f>
        <v>熊本市</v>
      </c>
      <c r="T8" s="998">
        <f>'【本】5.教育旅行（地域別）_P46'!V38</f>
        <v>3821</v>
      </c>
      <c r="U8" s="411">
        <f>'【本】5.教育旅行（地域別）_P46'!W38</f>
        <v>4058</v>
      </c>
      <c r="V8" s="411">
        <f>'【本】5.教育旅行（地域別）_P46'!X38</f>
        <v>1559</v>
      </c>
      <c r="W8" s="411">
        <f>'【本】5.教育旅行（地域別）_P46'!Y38</f>
        <v>9731</v>
      </c>
      <c r="X8" s="499">
        <f>'【本】5.教育旅行（地域別）_P46'!Z38</f>
        <v>13013</v>
      </c>
      <c r="Y8"/>
      <c r="Z8"/>
      <c r="AA8"/>
      <c r="AB8"/>
      <c r="AC8"/>
      <c r="AD8"/>
    </row>
    <row r="9" spans="1:33" ht="14.25" customHeight="1" x14ac:dyDescent="0.3">
      <c r="A9" s="1078"/>
      <c r="B9" s="378"/>
      <c r="C9" s="107"/>
      <c r="D9" s="107"/>
      <c r="E9" s="107"/>
      <c r="F9" s="107"/>
      <c r="G9" s="107"/>
      <c r="H9" s="107"/>
      <c r="I9" s="107"/>
      <c r="O9" s="408"/>
      <c r="S9" s="47" t="str">
        <f>'【本】5.教育旅行（地域別）_P46'!U39</f>
        <v>阿蘇地域</v>
      </c>
      <c r="T9" s="998">
        <f>'【本】5.教育旅行（地域別）_P46'!V39</f>
        <v>9539</v>
      </c>
      <c r="U9" s="411">
        <f>'【本】5.教育旅行（地域別）_P46'!W39</f>
        <v>12610</v>
      </c>
      <c r="V9" s="411">
        <f>'【本】5.教育旅行（地域別）_P46'!X39</f>
        <v>9128</v>
      </c>
      <c r="W9" s="411">
        <f>'【本】5.教育旅行（地域別）_P46'!Y39</f>
        <v>32829</v>
      </c>
      <c r="X9" s="499">
        <f>'【本】5.教育旅行（地域別）_P46'!Z39</f>
        <v>29755</v>
      </c>
      <c r="Y9"/>
    </row>
    <row r="10" spans="1:33" ht="14.25" customHeight="1" x14ac:dyDescent="0.3">
      <c r="A10" s="1078"/>
      <c r="B10" s="378"/>
      <c r="C10" s="107"/>
      <c r="D10" s="107"/>
      <c r="E10" s="107"/>
      <c r="F10" s="107"/>
      <c r="G10" s="107"/>
      <c r="H10" s="107"/>
      <c r="I10" s="107"/>
      <c r="O10" s="408"/>
      <c r="S10" s="47" t="str">
        <f>'【本】5.教育旅行（地域別）_P46'!U40</f>
        <v>天草地域</v>
      </c>
      <c r="T10" s="998">
        <f>'【本】5.教育旅行（地域別）_P46'!V40</f>
        <v>812</v>
      </c>
      <c r="U10" s="411">
        <f>'【本】5.教育旅行（地域別）_P46'!W40</f>
        <v>13</v>
      </c>
      <c r="V10" s="411">
        <f>'【本】5.教育旅行（地域別）_P46'!X40</f>
        <v>351</v>
      </c>
      <c r="W10" s="411">
        <f>'【本】5.教育旅行（地域別）_P46'!Y40</f>
        <v>2784</v>
      </c>
      <c r="X10" s="499">
        <f>'【本】5.教育旅行（地域別）_P46'!Z40</f>
        <v>3579</v>
      </c>
    </row>
    <row r="11" spans="1:33" ht="14.25" customHeight="1" x14ac:dyDescent="0.3">
      <c r="A11" s="1078"/>
      <c r="B11" s="378"/>
      <c r="C11" s="107"/>
      <c r="D11" s="107"/>
      <c r="E11" s="107"/>
      <c r="F11" s="107"/>
      <c r="G11" s="107"/>
      <c r="H11" s="107"/>
      <c r="I11" s="107"/>
      <c r="O11" s="408"/>
      <c r="S11" s="47" t="str">
        <f>'【本】5.教育旅行（地域別）_P46'!U41</f>
        <v>山鹿市</v>
      </c>
      <c r="T11" s="998">
        <f>'【本】5.教育旅行（地域別）_P46'!V41</f>
        <v>1935</v>
      </c>
      <c r="U11" s="411">
        <f>'【本】5.教育旅行（地域別）_P46'!W41</f>
        <v>1401</v>
      </c>
      <c r="V11" s="411">
        <f>'【本】5.教育旅行（地域別）_P46'!X41</f>
        <v>514</v>
      </c>
      <c r="W11" s="411">
        <f>'【本】5.教育旅行（地域別）_P46'!Y41</f>
        <v>1850</v>
      </c>
      <c r="X11" s="499">
        <f>'【本】5.教育旅行（地域別）_P46'!Z41</f>
        <v>3782</v>
      </c>
    </row>
    <row r="12" spans="1:33" ht="14.25" customHeight="1" x14ac:dyDescent="0.3">
      <c r="A12" s="1078"/>
      <c r="B12" s="378"/>
      <c r="C12" s="107"/>
      <c r="D12" s="107"/>
      <c r="E12" s="107"/>
      <c r="F12" s="107"/>
      <c r="G12" s="107"/>
      <c r="H12" s="107"/>
      <c r="I12" s="107"/>
      <c r="O12" s="408"/>
      <c r="S12" s="47" t="str">
        <f>'【本】5.教育旅行（地域別）_P46'!U42</f>
        <v>荒尾・玉名地域</v>
      </c>
      <c r="T12" s="998">
        <f>'【本】5.教育旅行（地域別）_P46'!V42</f>
        <v>13900</v>
      </c>
      <c r="U12" s="411">
        <f>'【本】5.教育旅行（地域別）_P46'!W42</f>
        <v>16787</v>
      </c>
      <c r="V12" s="411">
        <f>'【本】5.教育旅行（地域別）_P46'!X42</f>
        <v>6734</v>
      </c>
      <c r="W12" s="411">
        <f>'【本】5.教育旅行（地域別）_P46'!Y42</f>
        <v>26850</v>
      </c>
      <c r="X12" s="499">
        <f>'【本】5.教育旅行（地域別）_P46'!Z42</f>
        <v>45133</v>
      </c>
    </row>
    <row r="13" spans="1:33" ht="14.25" customHeight="1" x14ac:dyDescent="0.3">
      <c r="A13" s="1078"/>
      <c r="B13" s="378"/>
      <c r="C13" s="107"/>
      <c r="D13" s="107"/>
      <c r="E13" s="107"/>
      <c r="F13" s="107"/>
      <c r="G13" s="107"/>
      <c r="H13" s="107"/>
      <c r="I13" s="107"/>
      <c r="O13" s="408"/>
      <c r="S13" s="47" t="str">
        <f>'【本】5.教育旅行（地域別）_P46'!U43</f>
        <v>菊池地域</v>
      </c>
      <c r="T13" s="998">
        <f>'【本】5.教育旅行（地域別）_P46'!V43</f>
        <v>495</v>
      </c>
      <c r="U13" s="411">
        <f>'【本】5.教育旅行（地域別）_P46'!W43</f>
        <v>540</v>
      </c>
      <c r="V13" s="411">
        <f>'【本】5.教育旅行（地域別）_P46'!X43</f>
        <v>0</v>
      </c>
      <c r="W13" s="411">
        <f>'【本】5.教育旅行（地域別）_P46'!Y43</f>
        <v>981</v>
      </c>
      <c r="X13" s="499">
        <f>'【本】5.教育旅行（地域別）_P46'!Z43</f>
        <v>1727</v>
      </c>
    </row>
    <row r="14" spans="1:33" ht="14.25" customHeight="1" x14ac:dyDescent="0.3">
      <c r="A14" s="1078"/>
      <c r="B14" s="378"/>
      <c r="C14" s="107"/>
      <c r="D14" s="107"/>
      <c r="E14" s="107"/>
      <c r="F14" s="107"/>
      <c r="G14" s="107"/>
      <c r="H14" s="107"/>
      <c r="I14" s="107"/>
      <c r="O14" s="408"/>
      <c r="S14" s="47" t="str">
        <f>'【本】5.教育旅行（地域別）_P46'!U44</f>
        <v>八代地域</v>
      </c>
      <c r="T14" s="998">
        <f>'【本】5.教育旅行（地域別）_P46'!V44</f>
        <v>103</v>
      </c>
      <c r="U14" s="411">
        <f>'【本】5.教育旅行（地域別）_P46'!W44</f>
        <v>0</v>
      </c>
      <c r="V14" s="411">
        <f>'【本】5.教育旅行（地域別）_P46'!X44</f>
        <v>0</v>
      </c>
      <c r="W14" s="411">
        <f>'【本】5.教育旅行（地域別）_P46'!Y44</f>
        <v>0</v>
      </c>
      <c r="X14" s="499">
        <f>'【本】5.教育旅行（地域別）_P46'!Z44</f>
        <v>0</v>
      </c>
    </row>
    <row r="15" spans="1:33" ht="14.25" customHeight="1" x14ac:dyDescent="0.3">
      <c r="A15" s="1078"/>
      <c r="B15" s="378"/>
      <c r="C15" s="107"/>
      <c r="D15" s="107"/>
      <c r="E15" s="107"/>
      <c r="F15" s="107"/>
      <c r="G15" s="107"/>
      <c r="H15" s="107"/>
      <c r="I15" s="107"/>
      <c r="O15" s="408"/>
      <c r="S15" s="47" t="str">
        <f>'【本】5.教育旅行（地域別）_P46'!U45</f>
        <v>人吉・球磨地域</v>
      </c>
      <c r="T15" s="998">
        <f>'【本】5.教育旅行（地域別）_P46'!V45</f>
        <v>2391</v>
      </c>
      <c r="U15" s="411">
        <f>'【本】5.教育旅行（地域別）_P46'!W45</f>
        <v>832</v>
      </c>
      <c r="V15" s="411">
        <f>'【本】5.教育旅行（地域別）_P46'!X45</f>
        <v>0</v>
      </c>
      <c r="W15" s="411">
        <f>'【本】5.教育旅行（地域別）_P46'!Y45</f>
        <v>812</v>
      </c>
      <c r="X15" s="499">
        <f>'【本】5.教育旅行（地域別）_P46'!Z45</f>
        <v>2340</v>
      </c>
    </row>
    <row r="16" spans="1:33" ht="14.25" customHeight="1" x14ac:dyDescent="0.3">
      <c r="A16" s="1078"/>
      <c r="B16" s="378"/>
      <c r="C16" s="107"/>
      <c r="D16" s="107"/>
      <c r="E16" s="107"/>
      <c r="F16" s="107"/>
      <c r="G16" s="107"/>
      <c r="H16" s="107"/>
      <c r="I16" s="107"/>
      <c r="O16" s="408"/>
      <c r="S16" s="47" t="str">
        <f>'【本】5.教育旅行（地域別）_P46'!U46</f>
        <v>水俣・芦北地域</v>
      </c>
      <c r="T16" s="998">
        <f>'【本】5.教育旅行（地域別）_P46'!V46</f>
        <v>1690</v>
      </c>
      <c r="U16" s="411">
        <f>'【本】5.教育旅行（地域別）_P46'!W46</f>
        <v>1164</v>
      </c>
      <c r="V16" s="411">
        <f>'【本】5.教育旅行（地域別）_P46'!X46</f>
        <v>158</v>
      </c>
      <c r="W16" s="411">
        <f>'【本】5.教育旅行（地域別）_P46'!Y46</f>
        <v>663</v>
      </c>
      <c r="X16" s="499">
        <f>'【本】5.教育旅行（地域別）_P46'!Z46</f>
        <v>1322</v>
      </c>
    </row>
    <row r="17" spans="1:24" ht="14.25" customHeight="1" x14ac:dyDescent="0.3">
      <c r="A17" s="1078"/>
      <c r="B17" s="378"/>
      <c r="C17" s="107"/>
      <c r="D17" s="107"/>
      <c r="E17" s="107"/>
      <c r="F17" s="107"/>
      <c r="G17" s="107"/>
      <c r="H17" s="107"/>
      <c r="I17" s="107"/>
      <c r="O17" s="408"/>
      <c r="S17" s="47" t="str">
        <f>'【本】5.教育旅行（地域別）_P46'!U47</f>
        <v>宇城地域</v>
      </c>
      <c r="T17" s="998">
        <f>'【本】5.教育旅行（地域別）_P46'!V47</f>
        <v>0</v>
      </c>
      <c r="U17" s="411">
        <f>'【本】5.教育旅行（地域別）_P46'!W47</f>
        <v>0</v>
      </c>
      <c r="V17" s="411">
        <f>'【本】5.教育旅行（地域別）_P46'!X47</f>
        <v>0</v>
      </c>
      <c r="W17" s="411">
        <f>'【本】5.教育旅行（地域別）_P46'!Y47</f>
        <v>0</v>
      </c>
      <c r="X17" s="499">
        <f>'【本】5.教育旅行（地域別）_P46'!Z47</f>
        <v>0</v>
      </c>
    </row>
    <row r="18" spans="1:24" ht="14.25" customHeight="1" x14ac:dyDescent="0.3">
      <c r="A18" s="1078"/>
      <c r="B18" s="378"/>
      <c r="C18" s="107"/>
      <c r="D18" s="107"/>
      <c r="E18" s="107"/>
      <c r="F18" s="107"/>
      <c r="G18" s="107"/>
      <c r="H18" s="107"/>
      <c r="I18" s="107"/>
      <c r="O18" s="408"/>
      <c r="S18" s="25" t="str">
        <f>'【本】5.教育旅行（地域別）_P46'!U48</f>
        <v>上益城地域</v>
      </c>
      <c r="T18" s="999">
        <f>'【本】5.教育旅行（地域別）_P46'!V48</f>
        <v>0</v>
      </c>
      <c r="U18" s="412">
        <f>'【本】5.教育旅行（地域別）_P46'!W48</f>
        <v>0</v>
      </c>
      <c r="V18" s="412">
        <f>'【本】5.教育旅行（地域別）_P46'!X48</f>
        <v>0</v>
      </c>
      <c r="W18" s="412">
        <f>'【本】5.教育旅行（地域別）_P46'!Y48</f>
        <v>0</v>
      </c>
      <c r="X18" s="500">
        <f>'【本】5.教育旅行（地域別）_P46'!Z48</f>
        <v>12</v>
      </c>
    </row>
    <row r="19" spans="1:24" ht="14.25" customHeight="1" x14ac:dyDescent="0.3">
      <c r="A19" s="1078"/>
      <c r="B19" s="378"/>
      <c r="C19" s="107"/>
      <c r="D19" s="107"/>
      <c r="E19" s="107"/>
      <c r="F19" s="107"/>
      <c r="G19" s="107"/>
      <c r="H19" s="107"/>
      <c r="I19" s="107"/>
      <c r="O19" s="408"/>
      <c r="S19" s="25" t="str">
        <f>'【本】5.教育旅行（地域別）_P46'!U49</f>
        <v>計</v>
      </c>
      <c r="T19" s="1000">
        <f>'【本】5.教育旅行（地域別）_P46'!V49</f>
        <v>34686</v>
      </c>
      <c r="U19" s="1001">
        <f>'【本】5.教育旅行（地域別）_P46'!W49</f>
        <v>37405</v>
      </c>
      <c r="V19" s="1001">
        <f>'【本】5.教育旅行（地域別）_P46'!X49</f>
        <v>18444</v>
      </c>
      <c r="W19" s="1001">
        <f>'【本】5.教育旅行（地域別）_P46'!Y49</f>
        <v>76500</v>
      </c>
      <c r="X19" s="1002">
        <f>'【本】5.教育旅行（地域別）_P46'!Z49</f>
        <v>100663</v>
      </c>
    </row>
    <row r="20" spans="1:24" ht="14.25" customHeight="1" x14ac:dyDescent="0.3">
      <c r="A20" s="1078"/>
      <c r="B20" s="378"/>
      <c r="C20" s="107"/>
      <c r="D20" s="107"/>
      <c r="E20" s="107"/>
      <c r="F20" s="107"/>
      <c r="G20" s="107"/>
      <c r="H20" s="107"/>
      <c r="I20" s="107"/>
      <c r="O20" s="408"/>
      <c r="S20" s="38" t="s">
        <v>346</v>
      </c>
      <c r="T20" s="75">
        <f>SUM(T8:T18)</f>
        <v>34686</v>
      </c>
      <c r="U20" s="75">
        <f>SUM(U8:U18)</f>
        <v>37405</v>
      </c>
      <c r="V20" s="75">
        <f>SUM(V8:V18)</f>
        <v>18444</v>
      </c>
      <c r="W20" s="75">
        <f>SUM(W8:W18)</f>
        <v>76500</v>
      </c>
      <c r="X20" s="48">
        <f>SUM(X8:X18)</f>
        <v>100663</v>
      </c>
    </row>
    <row r="21" spans="1:24" ht="14.25" customHeight="1" x14ac:dyDescent="0.3">
      <c r="A21" s="1078"/>
      <c r="B21" s="378"/>
      <c r="C21" s="107"/>
      <c r="D21" s="107"/>
      <c r="E21" s="107"/>
      <c r="F21" s="107"/>
      <c r="G21" s="107"/>
      <c r="H21" s="107"/>
      <c r="I21" s="107"/>
      <c r="O21" s="408"/>
    </row>
    <row r="22" spans="1:24" ht="14.25" customHeight="1" x14ac:dyDescent="0.3">
      <c r="A22" s="1078"/>
      <c r="B22" s="378"/>
      <c r="C22" s="107"/>
      <c r="D22" s="107"/>
      <c r="E22" s="107"/>
      <c r="F22" s="107"/>
      <c r="G22" s="107"/>
      <c r="H22" s="107"/>
      <c r="I22" s="107"/>
      <c r="O22" s="408"/>
    </row>
    <row r="23" spans="1:24" ht="14.25" customHeight="1" x14ac:dyDescent="0.3">
      <c r="A23" s="1078"/>
      <c r="B23" s="378"/>
      <c r="C23" s="107"/>
      <c r="D23" s="107"/>
      <c r="E23" s="107"/>
      <c r="F23" s="107"/>
      <c r="G23" s="107"/>
      <c r="H23" s="107"/>
      <c r="I23" s="107"/>
      <c r="O23" s="408"/>
    </row>
    <row r="24" spans="1:24" ht="14.25" customHeight="1" x14ac:dyDescent="0.3">
      <c r="A24" s="1078"/>
      <c r="B24" s="378"/>
      <c r="C24" s="107"/>
      <c r="D24" s="107"/>
      <c r="E24" s="107"/>
      <c r="F24" s="107"/>
      <c r="G24" s="107"/>
      <c r="H24" s="107"/>
      <c r="I24" s="107"/>
      <c r="O24" s="408"/>
    </row>
    <row r="25" spans="1:24" ht="14.25" customHeight="1" x14ac:dyDescent="0.3">
      <c r="A25" s="1078"/>
      <c r="B25" s="378"/>
      <c r="C25" s="107"/>
      <c r="D25" s="107"/>
      <c r="E25" s="107"/>
      <c r="F25" s="107"/>
      <c r="G25" s="107"/>
      <c r="H25" s="107"/>
      <c r="I25" s="107"/>
      <c r="O25" s="408"/>
    </row>
    <row r="26" spans="1:24" ht="14.25" customHeight="1" x14ac:dyDescent="0.3">
      <c r="A26" s="1078"/>
      <c r="B26" s="378"/>
      <c r="C26" s="107"/>
      <c r="D26" s="107"/>
      <c r="E26" s="107"/>
      <c r="F26" s="107"/>
      <c r="G26" s="107"/>
      <c r="H26" s="107"/>
      <c r="I26" s="107"/>
      <c r="O26" s="408"/>
    </row>
    <row r="27" spans="1:24" ht="14.25" customHeight="1" x14ac:dyDescent="0.3">
      <c r="A27" s="1078"/>
      <c r="B27" s="378"/>
      <c r="C27" s="107"/>
      <c r="D27" s="107"/>
      <c r="E27" s="107"/>
      <c r="F27" s="107"/>
      <c r="G27" s="107"/>
      <c r="H27" s="107"/>
      <c r="I27" s="107"/>
      <c r="O27" s="408"/>
    </row>
    <row r="28" spans="1:24" ht="14.25" customHeight="1" x14ac:dyDescent="0.3">
      <c r="A28" s="1078"/>
      <c r="B28" s="378"/>
      <c r="C28" s="107"/>
      <c r="D28" s="107"/>
      <c r="E28" s="107"/>
      <c r="F28" s="107"/>
      <c r="G28" s="107"/>
      <c r="H28" s="107"/>
      <c r="I28" s="107"/>
      <c r="O28" s="408"/>
    </row>
    <row r="29" spans="1:24" ht="14.25" customHeight="1" x14ac:dyDescent="0.3">
      <c r="A29" s="1078"/>
      <c r="B29" s="378"/>
      <c r="C29" s="107"/>
      <c r="D29" s="107"/>
      <c r="E29" s="107"/>
      <c r="F29" s="107"/>
      <c r="G29" s="107"/>
      <c r="H29" s="107"/>
      <c r="I29" s="107"/>
      <c r="O29" s="408"/>
    </row>
    <row r="30" spans="1:24" ht="14.25" customHeight="1" x14ac:dyDescent="0.3">
      <c r="A30" s="1078"/>
      <c r="B30" s="378"/>
      <c r="C30" s="107"/>
      <c r="D30" s="107"/>
      <c r="E30" s="107"/>
      <c r="F30" s="107"/>
      <c r="G30" s="107"/>
      <c r="H30" s="107"/>
      <c r="I30" s="107"/>
      <c r="O30" s="408"/>
    </row>
    <row r="31" spans="1:24" ht="14.25" customHeight="1" x14ac:dyDescent="0.3">
      <c r="A31" s="1078"/>
      <c r="B31" s="378"/>
      <c r="C31" s="107"/>
      <c r="D31" s="107"/>
      <c r="E31" s="107"/>
      <c r="F31" s="107"/>
      <c r="G31" s="107"/>
      <c r="H31" s="107"/>
      <c r="I31" s="107"/>
      <c r="O31" s="408"/>
    </row>
    <row r="32" spans="1:24" ht="14.25" customHeight="1" x14ac:dyDescent="0.3">
      <c r="A32" s="1078"/>
      <c r="B32" s="378"/>
      <c r="C32" s="107"/>
      <c r="D32" s="107"/>
      <c r="E32" s="107"/>
      <c r="F32" s="107"/>
      <c r="G32" s="107"/>
      <c r="H32" s="107"/>
      <c r="I32" s="107"/>
      <c r="O32" s="408"/>
    </row>
    <row r="33" spans="1:15" ht="14.25" customHeight="1" x14ac:dyDescent="0.3">
      <c r="A33" s="1078"/>
      <c r="B33" s="378"/>
      <c r="C33" s="107"/>
      <c r="D33" s="107"/>
      <c r="E33" s="107"/>
      <c r="F33" s="107"/>
      <c r="G33" s="107"/>
      <c r="H33" s="107"/>
      <c r="I33" s="107"/>
      <c r="O33" s="408"/>
    </row>
    <row r="34" spans="1:15" ht="14.25" customHeight="1" x14ac:dyDescent="0.3">
      <c r="A34" s="1078"/>
      <c r="B34" s="378"/>
      <c r="C34" s="107"/>
      <c r="D34" s="107"/>
      <c r="E34" s="107"/>
      <c r="F34" s="107"/>
      <c r="G34" s="107"/>
      <c r="H34" s="107"/>
      <c r="I34" s="107"/>
      <c r="O34" s="408"/>
    </row>
    <row r="35" spans="1:15" ht="14.25" customHeight="1" x14ac:dyDescent="0.3">
      <c r="A35" s="1078"/>
      <c r="B35" s="378"/>
      <c r="C35" s="107"/>
      <c r="D35" s="107"/>
      <c r="E35" s="107"/>
      <c r="F35" s="107"/>
      <c r="G35" s="107"/>
      <c r="H35" s="107"/>
      <c r="I35" s="107"/>
      <c r="O35" s="408"/>
    </row>
    <row r="36" spans="1:15" ht="14.25" customHeight="1" x14ac:dyDescent="0.3">
      <c r="A36" s="1078"/>
      <c r="B36" s="378"/>
      <c r="C36" s="107"/>
      <c r="D36" s="107"/>
      <c r="E36" s="107"/>
      <c r="F36" s="107"/>
      <c r="G36" s="107"/>
      <c r="H36" s="107"/>
      <c r="I36" s="107"/>
      <c r="O36" s="408"/>
    </row>
    <row r="37" spans="1:15" ht="14.25" customHeight="1" x14ac:dyDescent="0.3">
      <c r="A37" s="1078"/>
      <c r="B37" s="378"/>
      <c r="C37" s="107"/>
      <c r="D37" s="107"/>
      <c r="E37" s="107"/>
      <c r="F37" s="107"/>
      <c r="G37" s="107"/>
      <c r="H37" s="107"/>
      <c r="I37" s="107"/>
      <c r="O37" s="408"/>
    </row>
    <row r="38" spans="1:15" ht="14.25" customHeight="1" x14ac:dyDescent="0.3">
      <c r="A38" s="1078"/>
      <c r="B38" s="378"/>
      <c r="C38" s="107"/>
      <c r="D38" s="107"/>
      <c r="E38" s="107"/>
      <c r="F38" s="107"/>
      <c r="G38" s="107"/>
      <c r="H38" s="107"/>
      <c r="I38" s="107"/>
      <c r="O38" s="408"/>
    </row>
    <row r="39" spans="1:15" ht="14.25" customHeight="1" x14ac:dyDescent="0.3">
      <c r="A39" s="1078"/>
      <c r="B39" s="378"/>
      <c r="C39" s="107"/>
      <c r="D39" s="107"/>
      <c r="E39" s="107"/>
      <c r="F39" s="107"/>
      <c r="G39" s="107"/>
      <c r="H39" s="107"/>
      <c r="I39" s="107"/>
      <c r="O39" s="408"/>
    </row>
    <row r="40" spans="1:15" ht="14.25" customHeight="1" x14ac:dyDescent="0.3">
      <c r="A40" s="1078"/>
      <c r="B40" s="378"/>
      <c r="C40" s="107"/>
      <c r="D40" s="107"/>
      <c r="E40" s="107"/>
      <c r="F40" s="107"/>
      <c r="G40" s="107"/>
      <c r="H40" s="107"/>
      <c r="I40" s="107"/>
      <c r="O40" s="408"/>
    </row>
    <row r="41" spans="1:15" ht="14.25" customHeight="1" x14ac:dyDescent="0.3">
      <c r="A41" s="1078"/>
      <c r="B41" s="378"/>
      <c r="C41" s="107"/>
      <c r="D41" s="107"/>
      <c r="E41" s="107"/>
      <c r="F41" s="107"/>
      <c r="G41" s="107"/>
      <c r="H41" s="107"/>
      <c r="I41" s="107"/>
      <c r="O41" s="408"/>
    </row>
    <row r="42" spans="1:15" ht="14.25" customHeight="1" x14ac:dyDescent="0.3">
      <c r="A42" s="1078"/>
      <c r="B42" s="378"/>
      <c r="C42" s="107"/>
      <c r="D42" s="107"/>
      <c r="E42" s="107"/>
      <c r="F42" s="107"/>
      <c r="G42" s="107"/>
      <c r="H42" s="107"/>
      <c r="I42" s="107"/>
      <c r="O42" s="408"/>
    </row>
    <row r="43" spans="1:15" ht="14.25" customHeight="1" x14ac:dyDescent="0.3">
      <c r="A43" s="1078"/>
      <c r="B43" s="378"/>
      <c r="C43" s="107"/>
      <c r="D43" s="107"/>
      <c r="E43" s="107"/>
      <c r="F43" s="107"/>
      <c r="G43" s="107"/>
      <c r="H43" s="107"/>
      <c r="I43" s="107"/>
      <c r="O43" s="408"/>
    </row>
    <row r="44" spans="1:15" ht="14.25" customHeight="1" x14ac:dyDescent="0.3">
      <c r="A44" s="1078"/>
      <c r="B44" s="378"/>
      <c r="C44" s="107"/>
      <c r="D44" s="107"/>
      <c r="E44" s="107"/>
      <c r="F44" s="107"/>
      <c r="G44" s="107"/>
      <c r="H44" s="107"/>
      <c r="I44" s="107"/>
      <c r="O44" s="408"/>
    </row>
    <row r="45" spans="1:15" ht="14.25" customHeight="1" x14ac:dyDescent="0.3">
      <c r="A45" s="1078"/>
      <c r="B45" s="378"/>
      <c r="C45" s="107"/>
      <c r="D45" s="107"/>
      <c r="E45" s="107"/>
      <c r="F45" s="107"/>
      <c r="G45" s="107"/>
      <c r="H45" s="107"/>
      <c r="I45" s="107"/>
      <c r="O45" s="408"/>
    </row>
    <row r="46" spans="1:15" ht="14.25" customHeight="1" x14ac:dyDescent="0.3">
      <c r="A46" s="1078"/>
      <c r="B46" s="378"/>
      <c r="C46" s="107"/>
      <c r="D46" s="107"/>
      <c r="E46" s="107"/>
      <c r="F46" s="107"/>
      <c r="G46" s="107"/>
      <c r="H46" s="107"/>
      <c r="I46" s="107"/>
      <c r="O46" s="408"/>
    </row>
    <row r="47" spans="1:15" ht="14.25" customHeight="1" x14ac:dyDescent="0.3">
      <c r="A47" s="1078"/>
      <c r="B47" s="378"/>
      <c r="C47" s="107"/>
      <c r="D47" s="107"/>
      <c r="E47" s="107"/>
      <c r="F47" s="107"/>
      <c r="G47" s="107"/>
      <c r="H47" s="107"/>
      <c r="I47" s="107"/>
      <c r="O47" s="408"/>
    </row>
    <row r="48" spans="1:15" ht="14.25" customHeight="1" x14ac:dyDescent="0.3">
      <c r="A48" s="1078"/>
      <c r="B48" s="378"/>
      <c r="C48" s="107"/>
      <c r="D48" s="107"/>
      <c r="E48" s="107"/>
      <c r="F48" s="107"/>
      <c r="G48" s="107"/>
      <c r="H48" s="107"/>
      <c r="I48" s="107"/>
      <c r="O48" s="408"/>
    </row>
    <row r="49" spans="1:15" ht="14.25" customHeight="1" x14ac:dyDescent="0.3">
      <c r="A49" s="1078"/>
      <c r="B49" s="378"/>
      <c r="C49" s="107"/>
      <c r="D49" s="107"/>
      <c r="E49" s="107"/>
      <c r="F49" s="107"/>
      <c r="G49" s="107"/>
      <c r="H49" s="107"/>
      <c r="I49" s="107"/>
      <c r="O49" s="408"/>
    </row>
    <row r="50" spans="1:15" ht="14.25" customHeight="1" x14ac:dyDescent="0.3">
      <c r="A50" s="1078"/>
      <c r="B50" s="378"/>
      <c r="C50" s="107"/>
      <c r="D50" s="107"/>
      <c r="E50" s="107"/>
      <c r="F50" s="107"/>
      <c r="G50" s="107"/>
      <c r="H50" s="107"/>
      <c r="I50" s="107"/>
      <c r="O50" s="408"/>
    </row>
    <row r="51" spans="1:15" ht="14.25" customHeight="1" x14ac:dyDescent="0.3">
      <c r="A51" s="1078"/>
      <c r="B51" s="380"/>
      <c r="C51" s="381"/>
      <c r="D51" s="381"/>
      <c r="E51" s="381"/>
      <c r="F51" s="381"/>
      <c r="G51" s="381"/>
      <c r="H51" s="381"/>
      <c r="I51" s="381"/>
      <c r="J51" s="409"/>
      <c r="K51" s="409"/>
      <c r="L51" s="409"/>
      <c r="M51" s="409"/>
      <c r="N51" s="409"/>
      <c r="O51" s="410"/>
    </row>
  </sheetData>
  <mergeCells count="1">
    <mergeCell ref="A1:A51"/>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75"/>
  <dimension ref="A1:J48"/>
  <sheetViews>
    <sheetView showGridLines="0" view="pageBreakPreview" zoomScale="70" zoomScaleNormal="100" zoomScaleSheetLayoutView="70" workbookViewId="0">
      <selection sqref="A1:J2"/>
    </sheetView>
  </sheetViews>
  <sheetFormatPr defaultColWidth="9" defaultRowHeight="14" x14ac:dyDescent="0.3"/>
  <cols>
    <col min="1" max="1" width="2.83203125" style="4" customWidth="1"/>
    <col min="2" max="2" width="4.33203125" style="1" customWidth="1"/>
    <col min="3" max="9" width="9" style="1"/>
    <col min="10" max="10" width="8.33203125" style="1" customWidth="1"/>
    <col min="11" max="16384" width="9" style="1"/>
  </cols>
  <sheetData>
    <row r="1" spans="1:10" ht="14.25" customHeight="1" x14ac:dyDescent="0.3">
      <c r="A1" s="1075" t="s">
        <v>749</v>
      </c>
      <c r="B1" s="1075"/>
      <c r="C1" s="1075"/>
      <c r="D1" s="1075"/>
      <c r="E1" s="1075"/>
      <c r="F1" s="1075"/>
      <c r="G1" s="1075"/>
      <c r="H1" s="1075"/>
      <c r="I1" s="1075"/>
      <c r="J1" s="1075"/>
    </row>
    <row r="2" spans="1:10" ht="14.25" customHeight="1" x14ac:dyDescent="0.3">
      <c r="A2" s="1075"/>
      <c r="B2" s="1075"/>
      <c r="C2" s="1075"/>
      <c r="D2" s="1075"/>
      <c r="E2" s="1075"/>
      <c r="F2" s="1075"/>
      <c r="G2" s="1075"/>
      <c r="H2" s="1075"/>
      <c r="I2" s="1075"/>
      <c r="J2" s="1075"/>
    </row>
    <row r="3" spans="1:10" ht="14.25" customHeight="1" x14ac:dyDescent="0.3">
      <c r="A3" s="167"/>
      <c r="B3" s="167"/>
      <c r="C3" s="167"/>
      <c r="D3" s="167"/>
      <c r="E3" s="167"/>
      <c r="F3" s="167"/>
      <c r="G3" s="167"/>
      <c r="H3" s="167"/>
      <c r="I3" s="167"/>
      <c r="J3" s="167"/>
    </row>
    <row r="4" spans="1:10" ht="14.25" customHeight="1" x14ac:dyDescent="0.3">
      <c r="A4" s="167"/>
      <c r="B4" s="1" t="s">
        <v>751</v>
      </c>
      <c r="C4" s="167"/>
      <c r="D4" s="167"/>
      <c r="E4" s="167"/>
      <c r="F4" s="167"/>
      <c r="G4" s="167"/>
      <c r="H4" s="167"/>
      <c r="I4" s="167"/>
      <c r="J4" s="167"/>
    </row>
    <row r="5" spans="1:10" ht="14.25" customHeight="1" x14ac:dyDescent="0.3">
      <c r="A5" s="167"/>
      <c r="B5" s="1" t="s">
        <v>752</v>
      </c>
      <c r="C5" s="167"/>
      <c r="D5" s="167"/>
      <c r="E5" s="167"/>
      <c r="F5" s="167"/>
      <c r="G5" s="167"/>
      <c r="H5" s="167"/>
      <c r="I5" s="167"/>
      <c r="J5" s="167"/>
    </row>
    <row r="6" spans="1:10" ht="14.25" customHeight="1" x14ac:dyDescent="0.3">
      <c r="A6" s="167"/>
      <c r="B6" s="167"/>
      <c r="C6" s="167"/>
      <c r="D6" s="167"/>
      <c r="E6" s="167"/>
      <c r="F6" s="167"/>
      <c r="G6" s="167"/>
      <c r="H6" s="167"/>
      <c r="I6" s="167"/>
      <c r="J6" s="167"/>
    </row>
    <row r="7" spans="1:10" x14ac:dyDescent="0.3">
      <c r="A7" s="4" t="s">
        <v>754</v>
      </c>
    </row>
    <row r="8" spans="1:10" x14ac:dyDescent="0.3">
      <c r="B8" s="1" t="s">
        <v>530</v>
      </c>
    </row>
    <row r="9" spans="1:10" x14ac:dyDescent="0.3">
      <c r="B9" s="1" t="s">
        <v>531</v>
      </c>
    </row>
    <row r="10" spans="1:10" x14ac:dyDescent="0.3">
      <c r="B10" s="1" t="s">
        <v>532</v>
      </c>
    </row>
    <row r="12" spans="1:10" x14ac:dyDescent="0.3">
      <c r="B12" s="1" t="s">
        <v>533</v>
      </c>
    </row>
    <row r="13" spans="1:10" x14ac:dyDescent="0.3">
      <c r="B13" s="1" t="s">
        <v>777</v>
      </c>
    </row>
    <row r="14" spans="1:10" x14ac:dyDescent="0.3">
      <c r="B14" s="1" t="s">
        <v>778</v>
      </c>
    </row>
    <row r="15" spans="1:10" x14ac:dyDescent="0.3">
      <c r="B15" s="1" t="s">
        <v>534</v>
      </c>
    </row>
    <row r="16" spans="1:10" x14ac:dyDescent="0.3">
      <c r="B16" s="1" t="s">
        <v>779</v>
      </c>
    </row>
    <row r="18" spans="1:10" x14ac:dyDescent="0.3">
      <c r="A18" s="4" t="s">
        <v>528</v>
      </c>
    </row>
    <row r="19" spans="1:10" x14ac:dyDescent="0.3">
      <c r="B19" s="1" t="s">
        <v>529</v>
      </c>
    </row>
    <row r="21" spans="1:10" x14ac:dyDescent="0.3">
      <c r="A21" s="4" t="s">
        <v>753</v>
      </c>
    </row>
    <row r="22" spans="1:10" x14ac:dyDescent="0.3">
      <c r="B22" s="1" t="s">
        <v>525</v>
      </c>
    </row>
    <row r="23" spans="1:10" x14ac:dyDescent="0.3">
      <c r="B23" s="1" t="s">
        <v>526</v>
      </c>
    </row>
    <row r="24" spans="1:10" x14ac:dyDescent="0.3">
      <c r="B24" s="1" t="s">
        <v>527</v>
      </c>
    </row>
    <row r="26" spans="1:10" x14ac:dyDescent="0.3">
      <c r="A26" s="4" t="s">
        <v>535</v>
      </c>
    </row>
    <row r="27" spans="1:10" x14ac:dyDescent="0.3">
      <c r="B27" s="1" t="s">
        <v>536</v>
      </c>
    </row>
    <row r="28" spans="1:10" x14ac:dyDescent="0.3">
      <c r="B28" s="1" t="s">
        <v>537</v>
      </c>
    </row>
    <row r="29" spans="1:10" x14ac:dyDescent="0.3">
      <c r="B29" s="1" t="s">
        <v>538</v>
      </c>
    </row>
    <row r="30" spans="1:10" x14ac:dyDescent="0.3">
      <c r="B30" s="1" t="s">
        <v>539</v>
      </c>
    </row>
    <row r="31" spans="1:10" x14ac:dyDescent="0.3">
      <c r="B31" s="1" t="s">
        <v>540</v>
      </c>
    </row>
    <row r="32" spans="1:10" x14ac:dyDescent="0.3">
      <c r="J32" s="39" t="s">
        <v>618</v>
      </c>
    </row>
    <row r="34" spans="2:2" x14ac:dyDescent="0.3">
      <c r="B34" s="1" t="s">
        <v>785</v>
      </c>
    </row>
    <row r="35" spans="2:2" x14ac:dyDescent="0.3">
      <c r="B35" s="1" t="s">
        <v>780</v>
      </c>
    </row>
    <row r="36" spans="2:2" x14ac:dyDescent="0.3">
      <c r="B36" s="1" t="s">
        <v>781</v>
      </c>
    </row>
    <row r="37" spans="2:2" x14ac:dyDescent="0.3">
      <c r="B37" s="1" t="s">
        <v>782</v>
      </c>
    </row>
    <row r="38" spans="2:2" x14ac:dyDescent="0.3">
      <c r="B38" s="1" t="s">
        <v>783</v>
      </c>
    </row>
    <row r="39" spans="2:2" x14ac:dyDescent="0.3">
      <c r="B39" s="1" t="s">
        <v>784</v>
      </c>
    </row>
    <row r="48" spans="2:2" ht="68.25" customHeight="1" x14ac:dyDescent="0.3"/>
  </sheetData>
  <mergeCells count="1">
    <mergeCell ref="A1:J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76"/>
  <dimension ref="A1:J46"/>
  <sheetViews>
    <sheetView showGridLines="0" view="pageBreakPreview" zoomScale="70" zoomScaleNormal="100" zoomScaleSheetLayoutView="70" workbookViewId="0">
      <selection sqref="A1:J2"/>
    </sheetView>
  </sheetViews>
  <sheetFormatPr defaultColWidth="9" defaultRowHeight="14" x14ac:dyDescent="0.3"/>
  <cols>
    <col min="1" max="1" width="3.58203125" style="4" customWidth="1"/>
    <col min="2" max="2" width="4.33203125" style="1" customWidth="1"/>
    <col min="3" max="9" width="9" style="1"/>
    <col min="10" max="10" width="7.58203125" style="1" customWidth="1"/>
    <col min="11" max="16384" width="9" style="1"/>
  </cols>
  <sheetData>
    <row r="1" spans="1:10" ht="14.25" customHeight="1" x14ac:dyDescent="0.3">
      <c r="A1" s="1075" t="s">
        <v>750</v>
      </c>
      <c r="B1" s="1075"/>
      <c r="C1" s="1075"/>
      <c r="D1" s="1075"/>
      <c r="E1" s="1075"/>
      <c r="F1" s="1075"/>
      <c r="G1" s="1075"/>
      <c r="H1" s="1075"/>
      <c r="I1" s="1075"/>
      <c r="J1" s="1075"/>
    </row>
    <row r="2" spans="1:10" ht="14.25" customHeight="1" x14ac:dyDescent="0.3">
      <c r="A2" s="1075"/>
      <c r="B2" s="1075"/>
      <c r="C2" s="1075"/>
      <c r="D2" s="1075"/>
      <c r="E2" s="1075"/>
      <c r="F2" s="1075"/>
      <c r="G2" s="1075"/>
      <c r="H2" s="1075"/>
      <c r="I2" s="1075"/>
      <c r="J2" s="1075"/>
    </row>
    <row r="3" spans="1:10" ht="14.25" customHeight="1" x14ac:dyDescent="0.3">
      <c r="A3" s="167"/>
      <c r="B3" s="167"/>
      <c r="C3" s="167"/>
      <c r="D3" s="167"/>
      <c r="E3" s="167"/>
      <c r="F3" s="167"/>
      <c r="G3" s="167"/>
      <c r="H3" s="167"/>
      <c r="I3" s="167"/>
      <c r="J3" s="167"/>
    </row>
    <row r="4" spans="1:10" x14ac:dyDescent="0.3">
      <c r="A4" s="4" t="s">
        <v>541</v>
      </c>
    </row>
    <row r="6" spans="1:10" x14ac:dyDescent="0.3">
      <c r="B6" s="1" t="s">
        <v>542</v>
      </c>
    </row>
    <row r="9" spans="1:10" x14ac:dyDescent="0.3">
      <c r="A9" s="4" t="s">
        <v>543</v>
      </c>
    </row>
    <row r="11" spans="1:10" x14ac:dyDescent="0.3">
      <c r="B11" s="100" t="s">
        <v>544</v>
      </c>
    </row>
    <row r="12" spans="1:10" x14ac:dyDescent="0.3">
      <c r="B12" s="1" t="s">
        <v>545</v>
      </c>
    </row>
    <row r="14" spans="1:10" x14ac:dyDescent="0.3">
      <c r="B14" s="100" t="s">
        <v>546</v>
      </c>
    </row>
    <row r="15" spans="1:10" x14ac:dyDescent="0.3">
      <c r="B15" s="1" t="s">
        <v>547</v>
      </c>
    </row>
    <row r="16" spans="1:10" x14ac:dyDescent="0.3">
      <c r="B16" s="1" t="s">
        <v>548</v>
      </c>
    </row>
    <row r="17" spans="1:2" x14ac:dyDescent="0.3">
      <c r="B17" s="1" t="s">
        <v>549</v>
      </c>
    </row>
    <row r="18" spans="1:2" x14ac:dyDescent="0.3">
      <c r="B18" s="1" t="s">
        <v>550</v>
      </c>
    </row>
    <row r="19" spans="1:2" x14ac:dyDescent="0.3">
      <c r="B19" s="1" t="s">
        <v>551</v>
      </c>
    </row>
    <row r="20" spans="1:2" x14ac:dyDescent="0.3">
      <c r="B20" s="1" t="s">
        <v>552</v>
      </c>
    </row>
    <row r="22" spans="1:2" x14ac:dyDescent="0.3">
      <c r="B22" s="100" t="s">
        <v>553</v>
      </c>
    </row>
    <row r="23" spans="1:2" x14ac:dyDescent="0.3">
      <c r="B23" s="1" t="s">
        <v>554</v>
      </c>
    </row>
    <row r="26" spans="1:2" x14ac:dyDescent="0.3">
      <c r="A26" s="4" t="s">
        <v>555</v>
      </c>
    </row>
    <row r="28" spans="1:2" x14ac:dyDescent="0.3">
      <c r="B28" s="1" t="s">
        <v>556</v>
      </c>
    </row>
    <row r="29" spans="1:2" x14ac:dyDescent="0.3">
      <c r="B29" s="1" t="s">
        <v>557</v>
      </c>
    </row>
    <row r="30" spans="1:2" x14ac:dyDescent="0.3">
      <c r="B30" s="1" t="s">
        <v>558</v>
      </c>
    </row>
    <row r="33" spans="1:10" x14ac:dyDescent="0.3">
      <c r="A33" s="4" t="s">
        <v>559</v>
      </c>
    </row>
    <row r="35" spans="1:10" x14ac:dyDescent="0.3">
      <c r="B35" s="1" t="s">
        <v>560</v>
      </c>
    </row>
    <row r="38" spans="1:10" x14ac:dyDescent="0.3">
      <c r="A38" s="4" t="s">
        <v>561</v>
      </c>
    </row>
    <row r="40" spans="1:10" x14ac:dyDescent="0.3">
      <c r="B40" s="1" t="s">
        <v>562</v>
      </c>
    </row>
    <row r="41" spans="1:10" x14ac:dyDescent="0.3">
      <c r="B41" s="1" t="s">
        <v>563</v>
      </c>
    </row>
    <row r="42" spans="1:10" x14ac:dyDescent="0.3">
      <c r="B42" s="1" t="s">
        <v>564</v>
      </c>
    </row>
    <row r="46" spans="1:10" x14ac:dyDescent="0.3">
      <c r="J46" s="39" t="s">
        <v>610</v>
      </c>
    </row>
  </sheetData>
  <mergeCells count="1">
    <mergeCell ref="A1:J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3"/>
  <dimension ref="A1:J49"/>
  <sheetViews>
    <sheetView showGridLines="0" view="pageBreakPreview" zoomScale="70" zoomScaleNormal="100" zoomScaleSheetLayoutView="70" workbookViewId="0">
      <selection sqref="A1:J2"/>
    </sheetView>
  </sheetViews>
  <sheetFormatPr defaultColWidth="9" defaultRowHeight="14" x14ac:dyDescent="0.3"/>
  <cols>
    <col min="1" max="1" width="3.58203125" style="2" customWidth="1"/>
    <col min="2" max="9" width="9" style="1"/>
    <col min="10" max="10" width="3.08203125" style="1" customWidth="1"/>
    <col min="11" max="16384" width="9" style="1"/>
  </cols>
  <sheetData>
    <row r="1" spans="1:10" ht="14.25" customHeight="1" x14ac:dyDescent="0.3">
      <c r="A1" s="1075" t="s">
        <v>25</v>
      </c>
      <c r="B1" s="1075"/>
      <c r="C1" s="1075"/>
      <c r="D1" s="1075"/>
      <c r="E1" s="1075"/>
      <c r="F1" s="1075"/>
      <c r="G1" s="1075"/>
      <c r="H1" s="1075"/>
      <c r="I1" s="1075"/>
      <c r="J1" s="1075"/>
    </row>
    <row r="2" spans="1:10" ht="14.25" customHeight="1" x14ac:dyDescent="0.3">
      <c r="A2" s="1075"/>
      <c r="B2" s="1075"/>
      <c r="C2" s="1075"/>
      <c r="D2" s="1075"/>
      <c r="E2" s="1075"/>
      <c r="F2" s="1075"/>
      <c r="G2" s="1075"/>
      <c r="H2" s="1075"/>
      <c r="I2" s="1075"/>
      <c r="J2" s="1075"/>
    </row>
    <row r="5" spans="1:10" x14ac:dyDescent="0.3">
      <c r="A5" s="103"/>
      <c r="B5" s="102" t="s">
        <v>565</v>
      </c>
    </row>
    <row r="6" spans="1:10" x14ac:dyDescent="0.3">
      <c r="A6" s="103"/>
      <c r="B6" s="102"/>
    </row>
    <row r="7" spans="1:10" x14ac:dyDescent="0.3">
      <c r="B7" s="1" t="s">
        <v>566</v>
      </c>
    </row>
    <row r="8" spans="1:10" x14ac:dyDescent="0.3">
      <c r="B8" s="1" t="s">
        <v>567</v>
      </c>
    </row>
    <row r="9" spans="1:10" x14ac:dyDescent="0.3">
      <c r="B9" s="1" t="s">
        <v>568</v>
      </c>
    </row>
    <row r="10" spans="1:10" x14ac:dyDescent="0.3">
      <c r="B10" s="1" t="s">
        <v>569</v>
      </c>
    </row>
    <row r="11" spans="1:10" x14ac:dyDescent="0.3">
      <c r="B11" s="1" t="s">
        <v>570</v>
      </c>
    </row>
    <row r="12" spans="1:10" x14ac:dyDescent="0.3">
      <c r="B12" s="1" t="s">
        <v>571</v>
      </c>
    </row>
    <row r="14" spans="1:10" x14ac:dyDescent="0.3">
      <c r="A14" s="103"/>
      <c r="B14" s="102" t="s">
        <v>583</v>
      </c>
    </row>
    <row r="15" spans="1:10" x14ac:dyDescent="0.3">
      <c r="A15" s="103"/>
      <c r="B15" s="102"/>
    </row>
    <row r="16" spans="1:10" x14ac:dyDescent="0.3">
      <c r="B16" s="1" t="s">
        <v>572</v>
      </c>
    </row>
    <row r="17" spans="1:2" x14ac:dyDescent="0.3">
      <c r="B17" s="1" t="s">
        <v>573</v>
      </c>
    </row>
    <row r="19" spans="1:2" x14ac:dyDescent="0.3">
      <c r="B19" s="102" t="s">
        <v>584</v>
      </c>
    </row>
    <row r="20" spans="1:2" x14ac:dyDescent="0.3">
      <c r="A20" s="103"/>
    </row>
    <row r="21" spans="1:2" x14ac:dyDescent="0.3">
      <c r="A21" s="103"/>
      <c r="B21" s="1" t="s">
        <v>574</v>
      </c>
    </row>
    <row r="22" spans="1:2" x14ac:dyDescent="0.3">
      <c r="B22" s="1" t="s">
        <v>575</v>
      </c>
    </row>
    <row r="23" spans="1:2" x14ac:dyDescent="0.3">
      <c r="B23" s="1" t="s">
        <v>576</v>
      </c>
    </row>
    <row r="24" spans="1:2" x14ac:dyDescent="0.3">
      <c r="B24" s="1" t="s">
        <v>577</v>
      </c>
    </row>
    <row r="25" spans="1:2" x14ac:dyDescent="0.3">
      <c r="B25" s="51" t="s">
        <v>588</v>
      </c>
    </row>
    <row r="26" spans="1:2" x14ac:dyDescent="0.3">
      <c r="B26" s="51" t="s">
        <v>651</v>
      </c>
    </row>
    <row r="27" spans="1:2" ht="15.75" customHeight="1" x14ac:dyDescent="0.3">
      <c r="B27" s="114"/>
    </row>
    <row r="28" spans="1:2" x14ac:dyDescent="0.3">
      <c r="A28" s="103"/>
      <c r="B28" s="102" t="s">
        <v>578</v>
      </c>
    </row>
    <row r="29" spans="1:2" x14ac:dyDescent="0.3">
      <c r="A29" s="103"/>
      <c r="B29" s="102"/>
    </row>
    <row r="30" spans="1:2" x14ac:dyDescent="0.3">
      <c r="B30" s="1" t="s">
        <v>654</v>
      </c>
    </row>
    <row r="32" spans="1:2" x14ac:dyDescent="0.3">
      <c r="B32" s="1" t="s">
        <v>579</v>
      </c>
    </row>
    <row r="33" spans="2:2" x14ac:dyDescent="0.3">
      <c r="B33" s="1" t="s">
        <v>723</v>
      </c>
    </row>
    <row r="34" spans="2:2" x14ac:dyDescent="0.3">
      <c r="B34" s="1" t="s">
        <v>724</v>
      </c>
    </row>
    <row r="35" spans="2:2" x14ac:dyDescent="0.3">
      <c r="B35" s="1" t="s">
        <v>725</v>
      </c>
    </row>
    <row r="36" spans="2:2" x14ac:dyDescent="0.3">
      <c r="B36" s="1" t="s">
        <v>730</v>
      </c>
    </row>
    <row r="38" spans="2:2" x14ac:dyDescent="0.3">
      <c r="B38" s="1" t="s">
        <v>580</v>
      </c>
    </row>
    <row r="39" spans="2:2" x14ac:dyDescent="0.3">
      <c r="B39" s="1" t="s">
        <v>726</v>
      </c>
    </row>
    <row r="40" spans="2:2" x14ac:dyDescent="0.3">
      <c r="B40" s="1" t="s">
        <v>729</v>
      </c>
    </row>
    <row r="41" spans="2:2" x14ac:dyDescent="0.3">
      <c r="B41" s="1" t="s">
        <v>727</v>
      </c>
    </row>
    <row r="42" spans="2:2" x14ac:dyDescent="0.3">
      <c r="B42" s="1" t="s">
        <v>728</v>
      </c>
    </row>
    <row r="43" spans="2:2" x14ac:dyDescent="0.3">
      <c r="B43" s="1" t="s">
        <v>731</v>
      </c>
    </row>
    <row r="44" spans="2:2" x14ac:dyDescent="0.3">
      <c r="B44" s="1" t="s">
        <v>732</v>
      </c>
    </row>
    <row r="45" spans="2:2" x14ac:dyDescent="0.3">
      <c r="B45" s="1" t="s">
        <v>733</v>
      </c>
    </row>
    <row r="47" spans="2:2" x14ac:dyDescent="0.3">
      <c r="B47" s="1" t="s">
        <v>585</v>
      </c>
    </row>
    <row r="48" spans="2:2" x14ac:dyDescent="0.3">
      <c r="B48" s="1" t="s">
        <v>581</v>
      </c>
    </row>
    <row r="49" spans="2:2" x14ac:dyDescent="0.3">
      <c r="B49" s="1" t="s">
        <v>582</v>
      </c>
    </row>
  </sheetData>
  <mergeCells count="1">
    <mergeCell ref="A1:J2"/>
  </mergeCells>
  <phoneticPr fontId="4"/>
  <printOptions horizontalCentered="1"/>
  <pageMargins left="0.70866141732283472" right="0.70866141732283472" top="0.74803149606299213" bottom="0.74803149606299213" header="0.31496062992125984" footer="0.31496062992125984"/>
  <headerFooter differentOddEven="1">
    <oddFooter xml:space="preserve">&amp;C&amp;"-,標準"&amp;8&amp;K01+035令和4年熊本県観光統計表&amp;R&amp;"-,標準"&amp;8&amp;K01+035P. &amp;P-2 </oddFooter>
    <evenFooter>&amp;L&amp;"-,標準"&amp;8&amp;K6B6B6BP. &amp;P-2 &amp;C&amp;"-,標準"&amp;8&amp;K6B6B6B令和4年熊本県観光統計表</evenFooter>
  </headerFooter>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24"/>
  <dimension ref="A1"/>
  <sheetViews>
    <sheetView view="pageBreakPreview" zoomScale="70" zoomScaleNormal="100" zoomScaleSheetLayoutView="70" workbookViewId="0"/>
  </sheetViews>
  <sheetFormatPr defaultRowHeight="13.5" x14ac:dyDescent="0.3"/>
  <sheetData/>
  <phoneticPr fontId="4"/>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57"/>
  <dimension ref="A1"/>
  <sheetViews>
    <sheetView showGridLines="0" tabSelected="1" view="pageBreakPreview" zoomScale="70" zoomScaleNormal="100" zoomScaleSheetLayoutView="70" workbookViewId="0">
      <selection activeCell="T6" sqref="S6:T6"/>
    </sheetView>
  </sheetViews>
  <sheetFormatPr defaultColWidth="9" defaultRowHeight="14" x14ac:dyDescent="0.3"/>
  <cols>
    <col min="1" max="1" width="9" style="2"/>
    <col min="2" max="16384" width="9" style="1"/>
  </cols>
  <sheetData/>
  <phoneticPr fontId="4"/>
  <printOptions horizontalCentered="1"/>
  <pageMargins left="0.70866141732283472" right="0.70866141732283472" top="0.74803149606299213" bottom="0.74803149606299213" header="0.31496062992125984" footer="0.31496062992125984"/>
  <drawing r:id="rId2"/>
</worksheet>
</file>

<file path=customXml/_rels/item1.xml.rels>&#65279;<?xml version="1.0" encoding="utf-8" standalone="yes"?>
<Relationships xmlns="http://schemas.openxmlformats.org/package/2006/relationships">
  <Relationship Id="rId1" Type="http://schemas.openxmlformats.org/officeDocument/2006/relationships/customXmlProps" Target="itemProps1.xml" />
</Relationships>
</file>

<file path=customXml/_rels/item2.xml.rels>&#65279;<?xml version="1.0" encoding="utf-8" standalone="yes"?>
<Relationships xmlns="http://schemas.openxmlformats.org/package/2006/relationships">
  <Relationship Id="rId1" Type="http://schemas.openxmlformats.org/officeDocument/2006/relationships/customXmlProps" Target="itemProps2.xml" />
</Relationships>
</file>

<file path=customXml/_rels/item3.xml.rels>&#65279;<?xml version="1.0" encoding="utf-8" standalone="yes"?>
<Relationships xmlns="http://schemas.openxmlformats.org/package/2006/relationships">
  <Relationship Id="rId1" Type="http://schemas.openxmlformats.org/officeDocument/2006/relationships/customXmlProps" Target="itemProps3.xml" />
</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ドキュメント" ma:contentTypeID="0x010100C4E813E3E01CAA43AA71D3DA4678AA6C" ma:contentTypeVersion="4" ma:contentTypeDescription="新しいドキュメントを作成します。" ma:contentTypeScope="" ma:versionID="e1689fdd2f9851398453954b15429792">
  <xsd:schema xmlns:xsd="http://www.w3.org/2001/XMLSchema" xmlns:xs="http://www.w3.org/2001/XMLSchema" xmlns:p="http://schemas.microsoft.com/office/2006/metadata/properties" xmlns:ns2="f35ba34e-d558-412e-a400-7b4cac81db57" targetNamespace="http://schemas.microsoft.com/office/2006/metadata/properties" ma:root="true" ma:fieldsID="3ec1875ddbf89d2095a548d7fb45a93a" ns2:_="">
    <xsd:import namespace="f35ba34e-d558-412e-a400-7b4cac81db57"/>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35ba34e-d558-412e-a400-7b4cac81db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コンテンツ タイプ"/>
        <xsd:element ref="dc:title" minOccurs="0" maxOccurs="1" ma:index="4" ma:displayName="タイトル"/>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B9D86277-C18A-4623-9F0D-59BCCC2886A3}">
  <ds:schemaRefs>
    <ds:schemaRef ds:uri="http://schemas.microsoft.com/office/2006/documentManagement/types"/>
    <ds:schemaRef ds:uri="http://schemas.microsoft.com/office/infopath/2007/PartnerControls"/>
    <ds:schemaRef ds:uri="http://purl.org/dc/elements/1.1/"/>
    <ds:schemaRef ds:uri="http://purl.org/dc/dcmitype/"/>
    <ds:schemaRef ds:uri="http://schemas.openxmlformats.org/package/2006/metadata/core-properties"/>
    <ds:schemaRef ds:uri="http://schemas.microsoft.com/office/2006/metadata/properties"/>
    <ds:schemaRef ds:uri="http://www.w3.org/XML/1998/namespace"/>
    <ds:schemaRef ds:uri="f35ba34e-d558-412e-a400-7b4cac81db57"/>
    <ds:schemaRef ds:uri="http://purl.org/dc/terms/"/>
  </ds:schemaRefs>
</ds:datastoreItem>
</file>

<file path=customXml/itemProps2.xml><?xml version="1.0" encoding="utf-8"?>
<ds:datastoreItem xmlns:ds="http://schemas.openxmlformats.org/officeDocument/2006/customXml" ds:itemID="{74B6FA1D-71A1-4F30-BBCA-EEDD72274C99}">
  <ds:schemaRefs>
    <ds:schemaRef ds:uri="http://schemas.microsoft.com/sharepoint/v3/contenttype/forms"/>
  </ds:schemaRefs>
</ds:datastoreItem>
</file>

<file path=customXml/itemProps3.xml><?xml version="1.0" encoding="utf-8"?>
<ds:datastoreItem xmlns:ds="http://schemas.openxmlformats.org/officeDocument/2006/customXml" ds:itemID="{B610A698-F556-41C4-8E72-84DDAB11A74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35ba34e-d558-412e-a400-7b4cac81db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43</vt:i4>
      </vt:variant>
      <vt:variant>
        <vt:lpstr>名前付き一覧</vt:lpstr>
      </vt:variant>
      <vt:variant>
        <vt:i4>43</vt:i4>
      </vt:variant>
    </vt:vector>
  </HeadingPairs>
  <TitlesOfParts>
    <vt:vector size="86" baseType="lpstr">
      <vt:lpstr>【本】表紙2022</vt:lpstr>
      <vt:lpstr>【両】BLANK_裏表紙</vt:lpstr>
      <vt:lpstr>【本】目次_P1</vt:lpstr>
      <vt:lpstr>【本】調査要領_P2</vt:lpstr>
      <vt:lpstr>【両】調査区分図_P3</vt:lpstr>
      <vt:lpstr>【本】過去20年間_P4</vt:lpstr>
      <vt:lpstr>【本】全国からみた（延べ）_P5</vt:lpstr>
      <vt:lpstr>【本】全国からみた（日本人）_P6</vt:lpstr>
      <vt:lpstr>【本】全国からみた（外国人）_P7</vt:lpstr>
      <vt:lpstr>【本】全国からみた（外国人）_P8</vt:lpstr>
      <vt:lpstr>【本】1.県概要_P9</vt:lpstr>
      <vt:lpstr>【本】1.地域別概要_P10、11</vt:lpstr>
      <vt:lpstr>【本】2.地域別の延べ宿泊者数（発地区分）_P12、13</vt:lpstr>
      <vt:lpstr>【本】2.地域別の延べ宿泊者数（ALL）_P14、15</vt:lpstr>
      <vt:lpstr>【本】2.地域別の延べ宿泊者数（ALL）グラフ1_P16</vt:lpstr>
      <vt:lpstr>【本】2.地域別の延べ宿泊者数（ALL）10年グラフ2_P17</vt:lpstr>
      <vt:lpstr>【本】2.地域別の延べ宿泊者数（日本人）_P18、19</vt:lpstr>
      <vt:lpstr>【本】2.地域別の延べ宿泊者数（外国人）_P20、21</vt:lpstr>
      <vt:lpstr>【本】2.地域別の延べ宿泊者数グラフ2_P22</vt:lpstr>
      <vt:lpstr>【本】BLANK_P23 </vt:lpstr>
      <vt:lpstr>【本】2.発地別の延べ宿泊者数（ALL）_P24、25</vt:lpstr>
      <vt:lpstr>【本】2.発地別の延べ宿泊者数（構成比）_P26</vt:lpstr>
      <vt:lpstr>【本】BLANK_P27 </vt:lpstr>
      <vt:lpstr>【本】2.地域別の延べ宿泊者数（ALL）10年_P28,29</vt:lpstr>
      <vt:lpstr>【本】3.国籍別（10年）_P30,31</vt:lpstr>
      <vt:lpstr>【本】3.国籍別（10年）グラフ1 _P32</vt:lpstr>
      <vt:lpstr>【本】3.国籍別（10年）グラフ2_P33</vt:lpstr>
      <vt:lpstr>【本】2.地域別の延べ入込客数_P34,35</vt:lpstr>
      <vt:lpstr>【本】2.地域別の延べ入込客数（過去）_P36</vt:lpstr>
      <vt:lpstr>【本】2.地域別の延べ入込客数（推移グラフ）_P37</vt:lpstr>
      <vt:lpstr>【本】4.観光消費額1_P38</vt:lpstr>
      <vt:lpstr>【本】4.観光消費額2_P39</vt:lpstr>
      <vt:lpstr>【本】4.観光消費額_内訳_P40</vt:lpstr>
      <vt:lpstr>【本】4.観光消費額_内訳_グラフ_P41</vt:lpstr>
      <vt:lpstr>【本】5.教育旅行（地域別）_P42,43</vt:lpstr>
      <vt:lpstr>【本】5.教育旅行（発地別-宿泊者）_P44,45</vt:lpstr>
      <vt:lpstr>【本】5.教育旅行（地域別）_P46</vt:lpstr>
      <vt:lpstr>【本】5.教育旅行（地域別推移）_P47</vt:lpstr>
      <vt:lpstr>【両】調査仕様_共通基準</vt:lpstr>
      <vt:lpstr>【両】調査仕様_宿泊旅行</vt:lpstr>
      <vt:lpstr>【本】調査方法の変更_背裏表紙</vt:lpstr>
      <vt:lpstr>【両】BLANK_裏表紙 (2)</vt:lpstr>
      <vt:lpstr>【両】裏表紙</vt:lpstr>
      <vt:lpstr>【本】1.県概要_P9!Print_Area</vt:lpstr>
      <vt:lpstr>'【本】1.地域別概要_P10、11'!Print_Area</vt:lpstr>
      <vt:lpstr>'【本】2.地域別の延べ宿泊者数（ALL）_P14、15'!Print_Area</vt:lpstr>
      <vt:lpstr>'【本】2.地域別の延べ宿泊者数（ALL）10年_P28,29'!Print_Area</vt:lpstr>
      <vt:lpstr>'【本】2.地域別の延べ宿泊者数（ALL）10年グラフ2_P17'!Print_Area</vt:lpstr>
      <vt:lpstr>'【本】2.地域別の延べ宿泊者数（ALL）グラフ1_P16'!Print_Area</vt:lpstr>
      <vt:lpstr>'【本】2.地域別の延べ宿泊者数（外国人）_P20、21'!Print_Area</vt:lpstr>
      <vt:lpstr>'【本】2.地域別の延べ宿泊者数（日本人）_P18、19'!Print_Area</vt:lpstr>
      <vt:lpstr>'【本】2.地域別の延べ宿泊者数（発地区分）_P12、13'!Print_Area</vt:lpstr>
      <vt:lpstr>【本】2.地域別の延べ宿泊者数グラフ2_P22!Print_Area</vt:lpstr>
      <vt:lpstr>'【本】2.地域別の延べ入込客数（過去）_P36'!Print_Area</vt:lpstr>
      <vt:lpstr>'【本】2.地域別の延べ入込客数（推移グラフ）_P37'!Print_Area</vt:lpstr>
      <vt:lpstr>'【本】2.地域別の延べ入込客数_P34,35'!Print_Area</vt:lpstr>
      <vt:lpstr>'【本】2.発地別の延べ宿泊者数（ALL）_P24、25'!Print_Area</vt:lpstr>
      <vt:lpstr>'【本】2.発地別の延べ宿泊者数（構成比）_P26'!Print_Area</vt:lpstr>
      <vt:lpstr>'【本】3.国籍別（10年）_P30,31'!Print_Area</vt:lpstr>
      <vt:lpstr>'【本】3.国籍別（10年）グラフ1 _P32'!Print_Area</vt:lpstr>
      <vt:lpstr>'【本】3.国籍別（10年）グラフ2_P33'!Print_Area</vt:lpstr>
      <vt:lpstr>【本】4.観光消費額_内訳_P40!Print_Area</vt:lpstr>
      <vt:lpstr>【本】4.観光消費額_内訳_グラフ_P41!Print_Area</vt:lpstr>
      <vt:lpstr>【本】4.観光消費額1_P38!Print_Area</vt:lpstr>
      <vt:lpstr>【本】4.観光消費額2_P39!Print_Area</vt:lpstr>
      <vt:lpstr>'【本】5.教育旅行（地域別）_P42,43'!Print_Area</vt:lpstr>
      <vt:lpstr>'【本】5.教育旅行（地域別）_P46'!Print_Area</vt:lpstr>
      <vt:lpstr>'【本】5.教育旅行（地域別推移）_P47'!Print_Area</vt:lpstr>
      <vt:lpstr>'【本】5.教育旅行（発地別-宿泊者）_P44,45'!Print_Area</vt:lpstr>
      <vt:lpstr>'【本】BLANK_P23 '!Print_Area</vt:lpstr>
      <vt:lpstr>'【本】BLANK_P27 '!Print_Area</vt:lpstr>
      <vt:lpstr>【本】過去20年間_P4!Print_Area</vt:lpstr>
      <vt:lpstr>'【本】全国からみた（延べ）_P5'!Print_Area</vt:lpstr>
      <vt:lpstr>'【本】全国からみた（外国人）_P7'!Print_Area</vt:lpstr>
      <vt:lpstr>'【本】全国からみた（外国人）_P8'!Print_Area</vt:lpstr>
      <vt:lpstr>'【本】全国からみた（日本人）_P6'!Print_Area</vt:lpstr>
      <vt:lpstr>【本】調査方法の変更_背裏表紙!Print_Area</vt:lpstr>
      <vt:lpstr>【本】調査要領_P2!Print_Area</vt:lpstr>
      <vt:lpstr>【本】表紙2022!Print_Area</vt:lpstr>
      <vt:lpstr>【本】目次_P1!Print_Area</vt:lpstr>
      <vt:lpstr>【両】BLANK_裏表紙!Print_Area</vt:lpstr>
      <vt:lpstr>'【両】BLANK_裏表紙 (2)'!Print_Area</vt:lpstr>
      <vt:lpstr>【両】調査区分図_P3!Print_Area</vt:lpstr>
      <vt:lpstr>【両】調査仕様_共通基準!Print_Area</vt:lpstr>
      <vt:lpstr>【両】調査仕様_宿泊旅行!Print_Area</vt:lpstr>
      <vt:lpstr>【両】裏表紙!Print_Area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PageTitle</dc:title>
  <dc:subject/>
  <dc:creator>KERC</dc:creator>
  <cp:keywords>Keywords</cp:keywords>
  <dc:description/>
  <cp:lastModifiedBy>河村 奏瑛</cp:lastModifiedBy>
  <cp:revision/>
  <cp:lastPrinted>2024-11-26T08:55:52Z</cp:lastPrinted>
  <dcterms:created xsi:type="dcterms:W3CDTF">2019-08-06T13:11:02Z</dcterms:created>
  <dcterms:modified xsi:type="dcterms:W3CDTF">2024-11-26T08:55:53Z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0x010100C4E813E3E01CAA43AA71D3DA4678AA6C</vt:lpwstr>
  </property>
</Properties>
</file>