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svg" ContentType="image/svg+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5.xml" ContentType="application/vnd.openxmlformats-officedocument.drawingml.chartshapes+xml"/>
  <Override PartName="/xl/drawings/drawing6.xml" ContentType="application/vnd.openxmlformats-officedocument.drawing+xml"/>
  <Override PartName="/xl/charts/chart2.xml" ContentType="application/vnd.openxmlformats-officedocument.drawingml.chart+xml"/>
  <Override PartName="/xl/drawings/drawing7.xml" ContentType="application/vnd.openxmlformats-officedocument.drawing+xml"/>
  <Override PartName="/xl/charts/chart3.xml" ContentType="application/vnd.openxmlformats-officedocument.drawingml.chart+xml"/>
  <Override PartName="/xl/charts/style2.xml" ContentType="application/vnd.ms-office.chartstyle+xml"/>
  <Override PartName="/xl/charts/colors2.xml" ContentType="application/vnd.ms-office.chartcolorstyle+xml"/>
  <Override PartName="/xl/drawings/drawing8.xml" ContentType="application/vnd.openxmlformats-officedocument.drawing+xml"/>
  <Override PartName="/xl/charts/chart4.xml" ContentType="application/vnd.openxmlformats-officedocument.drawingml.chart+xml"/>
  <Override PartName="/xl/charts/style3.xml" ContentType="application/vnd.ms-office.chartstyle+xml"/>
  <Override PartName="/xl/charts/colors3.xml" ContentType="application/vnd.ms-office.chartcolorstyle+xml"/>
  <Override PartName="/xl/drawings/drawing9.xml" ContentType="application/vnd.openxmlformats-officedocument.drawing+xml"/>
  <Override PartName="/xl/charts/chart5.xml" ContentType="application/vnd.openxmlformats-officedocument.drawingml.chart+xml"/>
  <Override PartName="/xl/theme/themeOverride1.xml" ContentType="application/vnd.openxmlformats-officedocument.themeOverride+xml"/>
  <Override PartName="/xl/charts/chart6.xml" ContentType="application/vnd.openxmlformats-officedocument.drawingml.chart+xml"/>
  <Override PartName="/xl/theme/themeOverride2.xml" ContentType="application/vnd.openxmlformats-officedocument.themeOverride+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harts/chart7.xml" ContentType="application/vnd.openxmlformats-officedocument.drawingml.chart+xml"/>
  <Override PartName="/xl/charts/style4.xml" ContentType="application/vnd.ms-office.chartstyle+xml"/>
  <Override PartName="/xl/charts/colors4.xml" ContentType="application/vnd.ms-office.chartcolorstyle+xml"/>
  <Override PartName="/xl/theme/themeOverride3.xml" ContentType="application/vnd.openxmlformats-officedocument.themeOverride+xml"/>
  <Override PartName="/xl/charts/chart8.xml" ContentType="application/vnd.openxmlformats-officedocument.drawingml.chart+xml"/>
  <Override PartName="/xl/charts/style5.xml" ContentType="application/vnd.ms-office.chartstyle+xml"/>
  <Override PartName="/xl/charts/colors5.xml" ContentType="application/vnd.ms-office.chartcolorstyle+xml"/>
  <Override PartName="/xl/theme/themeOverride4.xml" ContentType="application/vnd.openxmlformats-officedocument.themeOverride+xml"/>
  <Override PartName="/xl/drawings/drawing13.xml" ContentType="application/vnd.openxmlformats-officedocument.drawingml.chartshapes+xml"/>
  <Override PartName="/xl/drawings/drawing14.xml" ContentType="application/vnd.openxmlformats-officedocument.drawing+xml"/>
  <Override PartName="/xl/charts/chart9.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5.xml" ContentType="application/vnd.openxmlformats-officedocument.themeOverride+xml"/>
  <Override PartName="/xl/drawings/drawing15.xml" ContentType="application/vnd.openxmlformats-officedocument.drawing+xml"/>
  <Override PartName="/xl/charts/chart10.xml" ContentType="application/vnd.openxmlformats-officedocument.drawingml.chart+xml"/>
  <Override PartName="/xl/charts/style7.xml" ContentType="application/vnd.ms-office.chartstyle+xml"/>
  <Override PartName="/xl/charts/colors7.xml" ContentType="application/vnd.ms-office.chartcolorstyle+xml"/>
  <Override PartName="/xl/theme/themeOverride6.xml" ContentType="application/vnd.openxmlformats-officedocument.themeOverride+xml"/>
  <Override PartName="/xl/charts/chart11.xml" ContentType="application/vnd.openxmlformats-officedocument.drawingml.chart+xml"/>
  <Override PartName="/xl/charts/style8.xml" ContentType="application/vnd.ms-office.chartstyle+xml"/>
  <Override PartName="/xl/charts/colors8.xml" ContentType="application/vnd.ms-office.chartcolorstyle+xml"/>
  <Override PartName="/xl/drawings/drawing16.xml" ContentType="application/vnd.openxmlformats-officedocument.drawing+xml"/>
  <Override PartName="/xl/drawings/drawing17.xml" ContentType="application/vnd.openxmlformats-officedocument.drawing+xml"/>
  <Override PartName="/xl/charts/chart12.xml" ContentType="application/vnd.openxmlformats-officedocument.drawingml.chart+xml"/>
  <Override PartName="/xl/charts/style9.xml" ContentType="application/vnd.ms-office.chartstyle+xml"/>
  <Override PartName="/xl/charts/colors9.xml" ContentType="application/vnd.ms-office.chartcolorstyle+xml"/>
  <Override PartName="/xl/charts/chart13.xml" ContentType="application/vnd.openxmlformats-officedocument.drawingml.chart+xml"/>
  <Override PartName="/xl/charts/style10.xml" ContentType="application/vnd.ms-office.chartstyle+xml"/>
  <Override PartName="/xl/charts/colors10.xml" ContentType="application/vnd.ms-office.chartcolorstyle+xml"/>
  <Override PartName="/xl/charts/chart14.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charts/chart15.xml" ContentType="application/vnd.openxmlformats-officedocument.drawingml.chart+xml"/>
  <Override PartName="/xl/charts/style12.xml" ContentType="application/vnd.ms-office.chartstyle+xml"/>
  <Override PartName="/xl/charts/colors12.xml" ContentType="application/vnd.ms-office.chartcolorstyle+xml"/>
  <Override PartName="/xl/theme/themeOverride7.xml" ContentType="application/vnd.openxmlformats-officedocument.themeOverride+xml"/>
  <Override PartName="/xl/drawings/drawing21.xml" ContentType="application/vnd.openxmlformats-officedocument.drawing+xml"/>
  <Override PartName="/xl/charts/chart16.xml" ContentType="application/vnd.openxmlformats-officedocument.drawingml.chart+xml"/>
  <Override PartName="/xl/charts/style13.xml" ContentType="application/vnd.ms-office.chartstyle+xml"/>
  <Override PartName="/xl/charts/colors13.xml" ContentType="application/vnd.ms-office.chartcolorstyle+xml"/>
  <Override PartName="/xl/theme/themeOverride8.xml" ContentType="application/vnd.openxmlformats-officedocument.themeOverride+xml"/>
  <Override PartName="/xl/drawings/drawing22.xml" ContentType="application/vnd.openxmlformats-officedocument.drawing+xml"/>
  <Override PartName="/xl/charts/chart17.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23.xml" ContentType="application/vnd.openxmlformats-officedocument.drawing+xml"/>
  <Override PartName="/xl/charts/chart18.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24.xml" ContentType="application/vnd.openxmlformats-officedocument.drawingml.chartshapes+xml"/>
  <Override PartName="/xl/charts/chart19.xml" ContentType="application/vnd.openxmlformats-officedocument.drawingml.chart+xml"/>
  <Override PartName="/xl/charts/style16.xml" ContentType="application/vnd.ms-office.chartstyle+xml"/>
  <Override PartName="/xl/charts/colors16.xml" ContentType="application/vnd.ms-office.chartcolorstyle+xml"/>
  <Override PartName="/xl/charts/chart20.xml" ContentType="application/vnd.openxmlformats-officedocument.drawingml.chart+xml"/>
  <Override PartName="/xl/drawings/drawing25.xml" ContentType="application/vnd.openxmlformats-officedocument.drawing+xml"/>
  <Override PartName="/xl/charts/chart21.xml" ContentType="application/vnd.openxmlformats-officedocument.drawingml.chart+xml"/>
  <Override PartName="/xl/charts/style17.xml" ContentType="application/vnd.ms-office.chartstyle+xml"/>
  <Override PartName="/xl/charts/colors17.xml" ContentType="application/vnd.ms-office.chartcolorstyle+xml"/>
  <Override PartName="/xl/theme/themeOverride9.xml" ContentType="application/vnd.openxmlformats-officedocument.themeOverride+xml"/>
  <Override PartName="/xl/drawings/drawing26.xml" ContentType="application/vnd.openxmlformats-officedocument.drawing+xml"/>
  <Override PartName="/xl/charts/chart22.xml" ContentType="application/vnd.openxmlformats-officedocument.drawingml.chart+xml"/>
  <Override PartName="/xl/charts/style18.xml" ContentType="application/vnd.ms-office.chartstyle+xml"/>
  <Override PartName="/xl/charts/colors18.xml" ContentType="application/vnd.ms-office.chartcolorstyle+xml"/>
  <Override PartName="/xl/theme/themeOverride10.xml" ContentType="application/vnd.openxmlformats-officedocument.themeOverride+xml"/>
  <Override PartName="/xl/charts/chart23.xml" ContentType="application/vnd.openxmlformats-officedocument.drawingml.chart+xml"/>
  <Override PartName="/xl/charts/style19.xml" ContentType="application/vnd.ms-office.chartstyle+xml"/>
  <Override PartName="/xl/charts/colors19.xml" ContentType="application/vnd.ms-office.chartcolorstyle+xml"/>
  <Override PartName="/xl/theme/themeOverride11.xml" ContentType="application/vnd.openxmlformats-officedocument.themeOverride+xml"/>
  <Override PartName="/xl/drawings/drawing27.xml" ContentType="application/vnd.openxmlformats-officedocument.drawing+xml"/>
  <Override PartName="/xl/charts/chart24.xml" ContentType="application/vnd.openxmlformats-officedocument.drawingml.chart+xml"/>
  <Override PartName="/xl/charts/style20.xml" ContentType="application/vnd.ms-office.chartstyle+xml"/>
  <Override PartName="/xl/charts/colors20.xml" ContentType="application/vnd.ms-office.chartcolorstyle+xml"/>
  <Override PartName="/xl/theme/themeOverride12.xml" ContentType="application/vnd.openxmlformats-officedocument.themeOverride+xml"/>
  <Override PartName="/xl/drawings/drawing28.xml" ContentType="application/vnd.openxmlformats-officedocument.drawingml.chartshapes+xml"/>
  <Override PartName="/xl/drawings/drawing29.xml" ContentType="application/vnd.openxmlformats-officedocument.drawing+xml"/>
  <Override PartName="/xl/drawings/drawing3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&#65279;<?xml version="1.0" encoding="utf-8" standalone="yes"?>
<Relationships xmlns="http://schemas.openxmlformats.org/package/2006/relationships">
  <Relationship Id="rId3" Type="http://schemas.openxmlformats.org/officeDocument/2006/relationships/extended-properties" Target="docProps/app.xml" />
  <Relationship Id="rId2" Type="http://schemas.openxmlformats.org/package/2006/relationships/metadata/core-properties" Target="docProps/core.xml" />
  <Relationship Id="rId1" Type="http://schemas.openxmlformats.org/officeDocument/2006/relationships/officeDocument" Target="xl/workbook.xml" />
  <Relationship Id="rId4" Type="http://schemas.openxmlformats.org/officeDocument/2006/relationships/custom-properties" Target="docProps/custom.xml" />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codeName="ThisWorkbook"/>
  <mc:AlternateContent xmlns:mc="http://schemas.openxmlformats.org/markup-compatibility/2006">
    <mc:Choice Requires="x15">
      <x15ac:absPath xmlns:x15ac="http://schemas.microsoft.com/office/spreadsheetml/2010/11/ac" url="https://kerc001.sharepoint.com/sites/20523/Shared Documents/General/データ/作成物/5_観光統計表/24年度/"/>
    </mc:Choice>
  </mc:AlternateContent>
  <xr:revisionPtr revIDLastSave="7" documentId="8_{28551C82-293F-42D4-A62F-3C21C6543F9A}" xr6:coauthVersionLast="47" xr6:coauthVersionMax="47" xr10:uidLastSave="{689E3D22-A3DD-4668-89A6-87B09D4B6DAC}"/>
  <bookViews>
    <workbookView xWindow="3760" yWindow="3760" windowWidth="28800" windowHeight="15460" firstSheet="8" activeTab="11" xr2:uid="{AA9C2D2C-023B-4333-A46A-6AA13B295125}"/>
  </bookViews>
  <sheets>
    <sheet name="作業用_更新チェックシート" sheetId="208" state="hidden" r:id="rId1"/>
    <sheet name="【本】表紙2023" sheetId="202" r:id="rId2"/>
    <sheet name="【両】BLANK_裏表紙" sheetId="142" r:id="rId3"/>
    <sheet name="【本】目次_P1" sheetId="3" r:id="rId4"/>
    <sheet name="【本】調査要領_P2" sheetId="4" r:id="rId5"/>
    <sheet name="【両】調査区分図_P3" sheetId="5" r:id="rId6"/>
    <sheet name="【本】過去20年間_P4" sheetId="6" r:id="rId7"/>
    <sheet name="【本】全国からみた（延べ）_P5" sheetId="209" r:id="rId8"/>
    <sheet name="【本】全国からみた（日本人）_P6" sheetId="210" r:id="rId9"/>
    <sheet name="【本】全国からみた（外国人）_P7" sheetId="211" r:id="rId10"/>
    <sheet name="【本】全国からみた（外国人）_P8" sheetId="212" r:id="rId11"/>
    <sheet name="【本】1.県概要_P9" sheetId="7" r:id="rId12"/>
    <sheet name="【本】1.地域別概要_P10、11" sheetId="8" r:id="rId13"/>
    <sheet name="【本】2.地域別の延べ宿泊者数（発地区分）_P12、13" sheetId="76" r:id="rId14"/>
    <sheet name="【本】2.地域別の延べ宿泊者数（ALL）_P14、15" sheetId="62" r:id="rId15"/>
    <sheet name="【本】2.地域別の延べ宿泊者数（ALL）グラフ1_P16" sheetId="179" r:id="rId16"/>
    <sheet name="【本】2.地域別の延べ宿泊者数（ALL）10年グラフ2_P17" sheetId="154" r:id="rId17"/>
    <sheet name="【本】2.地域別の延べ宿泊者数（日本人）_P18、19" sheetId="65" r:id="rId18"/>
    <sheet name="【本】2.地域別の延べ宿泊者数（外国人）_P20、21" sheetId="68" r:id="rId19"/>
    <sheet name="【本】2.地域別の延べ宿泊者数グラフ2_P22" sheetId="125" r:id="rId20"/>
    <sheet name="【本】BLANK_P23 " sheetId="203" r:id="rId21"/>
    <sheet name="【本】2.発地別の延べ宿泊者数（ALL）_P24、25" sheetId="178" r:id="rId22"/>
    <sheet name="【本】2.発地別の延べ宿泊者数（構成比）_P26" sheetId="183" r:id="rId23"/>
    <sheet name="【本】BLANK_P27 " sheetId="204" r:id="rId24"/>
    <sheet name="【本】2.地域別の延べ宿泊者数（ALL）10年_P28,29" sheetId="207" r:id="rId25"/>
    <sheet name="【本】3.国籍別（10年）_P30,31" sheetId="92" r:id="rId26"/>
    <sheet name="【本】3.国籍別（10年）グラフ1 _P32" sheetId="175" r:id="rId27"/>
    <sheet name="【本】3.国籍別（10年）グラフ2_P33" sheetId="129" r:id="rId28"/>
    <sheet name="【本】2.地域別の延べ入込客数_P34,35" sheetId="176" r:id="rId29"/>
    <sheet name="【本】2.地域別の延べ入込客数（過去）_P36" sheetId="189" r:id="rId30"/>
    <sheet name="【本】2.地域別の延べ入込客数（推移グラフ）_P37" sheetId="194" r:id="rId31"/>
    <sheet name="【本】4.観光消費額1_P38" sheetId="213" r:id="rId32"/>
    <sheet name="【本】4.観光消費額2_P39" sheetId="130" r:id="rId33"/>
    <sheet name="【本】4.観光消費額_内訳_P40" sheetId="152" r:id="rId34"/>
    <sheet name="【本】4.観光消費額_内訳_グラフ_P41" sheetId="153" r:id="rId35"/>
    <sheet name="【本】5.教育旅行（地域別）_P42,43" sheetId="198" r:id="rId36"/>
    <sheet name="【本】5.教育旅行（発地別-宿泊者）_P44,45" sheetId="199" r:id="rId37"/>
    <sheet name="【本】5.教育旅行（地域別）_P46" sheetId="200" r:id="rId38"/>
    <sheet name="【本】5.教育旅行（地域別推移）_P47" sheetId="196" r:id="rId39"/>
    <sheet name="【両】調査仕様_共通基準" sheetId="157" r:id="rId40"/>
    <sheet name="【両】調査仕様_宿泊旅行" sheetId="156" r:id="rId41"/>
    <sheet name="【本】調査方法の変更_背裏表紙" sheetId="173" r:id="rId42"/>
    <sheet name="【両】BLANK_裏表紙 (2)" sheetId="201" r:id="rId43"/>
    <sheet name="【両】裏表紙" sheetId="1" r:id="rId44"/>
  </sheets>
  <definedNames>
    <definedName name="_xlnm.Print_Area" localSheetId="11">'【本】1.県概要_P9'!$A$1:$J$41</definedName>
    <definedName name="_xlnm.Print_Area" localSheetId="12">'【本】1.地域別概要_P10、11'!$A$1:$AG$49</definedName>
    <definedName name="_xlnm.Print_Area" localSheetId="14">'【本】2.地域別の延べ宿泊者数（ALL）_P14、15'!$A$1:$R$46</definedName>
    <definedName name="_xlnm.Print_Area" localSheetId="24">'【本】2.地域別の延べ宿泊者数（ALL）10年_P28,29'!$A$1:$V$48</definedName>
    <definedName name="_xlnm.Print_Area" localSheetId="16">'【本】2.地域別の延べ宿泊者数（ALL）10年グラフ2_P17'!$A$1:$Q$51</definedName>
    <definedName name="_xlnm.Print_Area" localSheetId="15">'【本】2.地域別の延べ宿泊者数（ALL）グラフ1_P16'!$A$1:$J$51</definedName>
    <definedName name="_xlnm.Print_Area" localSheetId="18">'【本】2.地域別の延べ宿泊者数（外国人）_P20、21'!$A$1:$R$46</definedName>
    <definedName name="_xlnm.Print_Area" localSheetId="17">'【本】2.地域別の延べ宿泊者数（日本人）_P18、19'!$A$1:$R$46</definedName>
    <definedName name="_xlnm.Print_Area" localSheetId="13">'【本】2.地域別の延べ宿泊者数（発地区分）_P12、13'!$A$1:$T$53</definedName>
    <definedName name="_xlnm.Print_Area" localSheetId="19">'【本】2.地域別の延べ宿泊者数グラフ2_P22'!$A$1:$J$51</definedName>
    <definedName name="_xlnm.Print_Area" localSheetId="29">'【本】2.地域別の延べ入込客数（過去）_P36'!$A$1:$N$43</definedName>
    <definedName name="_xlnm.Print_Area" localSheetId="30">'【本】2.地域別の延べ入込客数（推移グラフ）_P37'!$A$1:$Q$51</definedName>
    <definedName name="_xlnm.Print_Area" localSheetId="28">'【本】2.地域別の延べ入込客数_P34,35'!$A$1:$R$47</definedName>
    <definedName name="_xlnm.Print_Area" localSheetId="21">'【本】2.発地別の延べ宿泊者数（ALL）_P24、25'!$A$1:$Q$45</definedName>
    <definedName name="_xlnm.Print_Area" localSheetId="22">'【本】2.発地別の延べ宿泊者数（構成比）_P26'!$A$1:$J$51</definedName>
    <definedName name="_xlnm.Print_Area" localSheetId="25">'【本】3.国籍別（10年）_P30,31'!$A$1:$N$38</definedName>
    <definedName name="_xlnm.Print_Area" localSheetId="26">'【本】3.国籍別（10年）グラフ1 _P32'!$A$1:$Q$51</definedName>
    <definedName name="_xlnm.Print_Area" localSheetId="27">'【本】3.国籍別（10年）グラフ2_P33'!$A$1:$Q$51</definedName>
    <definedName name="_xlnm.Print_Area" localSheetId="33">'【本】4.観光消費額_内訳_P40'!$A$1:$Q$39</definedName>
    <definedName name="_xlnm.Print_Area" localSheetId="34">'【本】4.観光消費額_内訳_グラフ_P41'!$A$1:$J$51</definedName>
    <definedName name="_xlnm.Print_Area" localSheetId="31">'【本】4.観光消費額1_P38'!$A$1:$L$50</definedName>
    <definedName name="_xlnm.Print_Area" localSheetId="32">'【本】4.観光消費額2_P39'!$A$1:$P$51</definedName>
    <definedName name="_xlnm.Print_Area" localSheetId="35">'【本】5.教育旅行（地域別）_P42,43'!$A$1:$S$44</definedName>
    <definedName name="_xlnm.Print_Area" localSheetId="37">'【本】5.教育旅行（地域別）_P46'!$A$1:$I$43</definedName>
    <definedName name="_xlnm.Print_Area" localSheetId="38">'【本】5.教育旅行（地域別推移）_P47'!$A$1:$Q$51</definedName>
    <definedName name="_xlnm.Print_Area" localSheetId="36">'【本】5.教育旅行（発地別-宿泊者）_P44,45'!$A$1:$S$54</definedName>
    <definedName name="_xlnm.Print_Area" localSheetId="20">'【本】BLANK_P23 '!$A$1:$H$51</definedName>
    <definedName name="_xlnm.Print_Area" localSheetId="23">'【本】BLANK_P27 '!$A$1:$H$48</definedName>
    <definedName name="_xlnm.Print_Area" localSheetId="6">【本】過去20年間_P4!$A$1:$Q$50</definedName>
    <definedName name="_xlnm.Print_Area" localSheetId="7">'【本】全国からみた（延べ）_P5'!$A$1:$J$50</definedName>
    <definedName name="_xlnm.Print_Area" localSheetId="9">'【本】全国からみた（外国人）_P7'!$A$1:$J$50</definedName>
    <definedName name="_xlnm.Print_Area" localSheetId="10">'【本】全国からみた（外国人）_P8'!$A$1:$J$53</definedName>
    <definedName name="_xlnm.Print_Area" localSheetId="8">'【本】全国からみた（日本人）_P6'!$A$1:$J$50</definedName>
    <definedName name="_xlnm.Print_Area" localSheetId="41">【本】調査方法の変更_背裏表紙!$A$1:$J$49</definedName>
    <definedName name="_xlnm.Print_Area" localSheetId="4">【本】調査要領_P2!$A$1:$F$46</definedName>
    <definedName name="_xlnm.Print_Area" localSheetId="1">【本】表紙2023!$A$1:$L$54</definedName>
    <definedName name="_xlnm.Print_Area" localSheetId="3">【本】目次_P1!$A$1:$N$43</definedName>
    <definedName name="_xlnm.Print_Area" localSheetId="2">【両】BLANK_裏表紙!$A$1:$H$51</definedName>
    <definedName name="_xlnm.Print_Area" localSheetId="42">'【両】BLANK_裏表紙 (2)'!$A$1:$H$51</definedName>
    <definedName name="_xlnm.Print_Area" localSheetId="5">【両】調査区分図_P3!$A$1:$J$50</definedName>
    <definedName name="_xlnm.Print_Area" localSheetId="39">【両】調査仕様_共通基準!$A$1:$K$48</definedName>
    <definedName name="_xlnm.Print_Area" localSheetId="40">【両】調査仕様_宿泊旅行!$A$1:$J$50</definedName>
    <definedName name="_xlnm.Print_Area" localSheetId="43">【両】裏表紙!$A$1:$H$51</definedName>
  </definedNames>
  <calcPr calcId="191028"/>
  <webPublishing allowPng="1" targetScreenSize="1920x1200" dpi="120" codePage="932"/>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R32" i="7" l="1"/>
  <c r="Q32" i="7"/>
  <c r="S32" i="7" s="1"/>
  <c r="R31" i="7"/>
  <c r="Q31" i="7"/>
  <c r="R30" i="7"/>
  <c r="Q30" i="7"/>
  <c r="S30" i="7" s="1"/>
  <c r="U30" i="7"/>
  <c r="U31" i="7"/>
  <c r="U32" i="7" l="1"/>
  <c r="S31" i="7"/>
  <c r="O27" i="198" l="1"/>
  <c r="N27" i="198"/>
  <c r="M27" i="198"/>
  <c r="L27" i="198"/>
  <c r="K27" i="198"/>
  <c r="J27" i="198"/>
  <c r="I27" i="198"/>
  <c r="H27" i="198"/>
  <c r="G27" i="198"/>
  <c r="F27" i="198"/>
  <c r="E27" i="198"/>
  <c r="D27" i="198"/>
  <c r="O26" i="198"/>
  <c r="N26" i="198"/>
  <c r="M26" i="198"/>
  <c r="L26" i="198"/>
  <c r="K26" i="198"/>
  <c r="J26" i="198"/>
  <c r="I26" i="198"/>
  <c r="H26" i="198"/>
  <c r="G26" i="198"/>
  <c r="F26" i="198"/>
  <c r="E26" i="198"/>
  <c r="D26" i="198"/>
  <c r="O25" i="198"/>
  <c r="N25" i="198"/>
  <c r="M25" i="198"/>
  <c r="L25" i="198"/>
  <c r="K25" i="198"/>
  <c r="J25" i="198"/>
  <c r="I25" i="198"/>
  <c r="H25" i="198"/>
  <c r="G25" i="198"/>
  <c r="F25" i="198"/>
  <c r="E25" i="198"/>
  <c r="D25" i="198"/>
  <c r="O24" i="198"/>
  <c r="N24" i="198"/>
  <c r="M24" i="198"/>
  <c r="L24" i="198"/>
  <c r="K24" i="198"/>
  <c r="J24" i="198"/>
  <c r="I24" i="198"/>
  <c r="H24" i="198"/>
  <c r="G24" i="198"/>
  <c r="F24" i="198"/>
  <c r="E24" i="198"/>
  <c r="D24" i="198"/>
  <c r="O23" i="198"/>
  <c r="N23" i="198"/>
  <c r="M23" i="198"/>
  <c r="L23" i="198"/>
  <c r="K23" i="198"/>
  <c r="J23" i="198"/>
  <c r="I23" i="198"/>
  <c r="H23" i="198"/>
  <c r="G23" i="198"/>
  <c r="F23" i="198"/>
  <c r="E23" i="198"/>
  <c r="D23" i="198"/>
  <c r="O22" i="198"/>
  <c r="N22" i="198"/>
  <c r="M22" i="198"/>
  <c r="L22" i="198"/>
  <c r="K22" i="198"/>
  <c r="J22" i="198"/>
  <c r="I22" i="198"/>
  <c r="H22" i="198"/>
  <c r="G22" i="198"/>
  <c r="F22" i="198"/>
  <c r="E22" i="198"/>
  <c r="D22" i="198"/>
  <c r="O21" i="198"/>
  <c r="N21" i="198"/>
  <c r="M21" i="198"/>
  <c r="L21" i="198"/>
  <c r="K21" i="198"/>
  <c r="J21" i="198"/>
  <c r="I21" i="198"/>
  <c r="H21" i="198"/>
  <c r="G21" i="198"/>
  <c r="F21" i="198"/>
  <c r="E21" i="198"/>
  <c r="D21" i="198"/>
  <c r="O20" i="198"/>
  <c r="N20" i="198"/>
  <c r="M20" i="198"/>
  <c r="L20" i="198"/>
  <c r="K20" i="198"/>
  <c r="J20" i="198"/>
  <c r="I20" i="198"/>
  <c r="H20" i="198"/>
  <c r="G20" i="198"/>
  <c r="F20" i="198"/>
  <c r="E20" i="198"/>
  <c r="D20" i="198"/>
  <c r="O19" i="198"/>
  <c r="N19" i="198"/>
  <c r="M19" i="198"/>
  <c r="L19" i="198"/>
  <c r="K19" i="198"/>
  <c r="J19" i="198"/>
  <c r="I19" i="198"/>
  <c r="H19" i="198"/>
  <c r="G19" i="198"/>
  <c r="F19" i="198"/>
  <c r="E19" i="198"/>
  <c r="D19" i="198"/>
  <c r="O18" i="198"/>
  <c r="N18" i="198"/>
  <c r="M18" i="198"/>
  <c r="L18" i="198"/>
  <c r="K18" i="198"/>
  <c r="J18" i="198"/>
  <c r="I18" i="198"/>
  <c r="H18" i="198"/>
  <c r="G18" i="198"/>
  <c r="F18" i="198"/>
  <c r="E18" i="198"/>
  <c r="D18" i="198"/>
  <c r="O17" i="198"/>
  <c r="N17" i="198"/>
  <c r="M17" i="198"/>
  <c r="L17" i="198"/>
  <c r="K17" i="198"/>
  <c r="J17" i="198"/>
  <c r="I17" i="198"/>
  <c r="H17" i="198"/>
  <c r="G17" i="198"/>
  <c r="F17" i="198"/>
  <c r="E17" i="198"/>
  <c r="D17" i="198"/>
  <c r="O16" i="198"/>
  <c r="N16" i="198"/>
  <c r="M16" i="198"/>
  <c r="L16" i="198"/>
  <c r="K16" i="198"/>
  <c r="J16" i="198"/>
  <c r="I16" i="198"/>
  <c r="H16" i="198"/>
  <c r="G16" i="198"/>
  <c r="F16" i="198"/>
  <c r="E16" i="198"/>
  <c r="D16" i="198"/>
  <c r="O15" i="198"/>
  <c r="N15" i="198"/>
  <c r="M15" i="198"/>
  <c r="L15" i="198"/>
  <c r="K15" i="198"/>
  <c r="J15" i="198"/>
  <c r="I15" i="198"/>
  <c r="H15" i="198"/>
  <c r="G15" i="198"/>
  <c r="F15" i="198"/>
  <c r="E15" i="198"/>
  <c r="D15" i="198"/>
  <c r="O14" i="198"/>
  <c r="N14" i="198"/>
  <c r="M14" i="198"/>
  <c r="L14" i="198"/>
  <c r="K14" i="198"/>
  <c r="J14" i="198"/>
  <c r="I14" i="198"/>
  <c r="H14" i="198"/>
  <c r="G14" i="198"/>
  <c r="F14" i="198"/>
  <c r="E14" i="198"/>
  <c r="D14" i="198"/>
  <c r="O13" i="198"/>
  <c r="N13" i="198"/>
  <c r="M13" i="198"/>
  <c r="L13" i="198"/>
  <c r="K13" i="198"/>
  <c r="J13" i="198"/>
  <c r="I13" i="198"/>
  <c r="H13" i="198"/>
  <c r="G13" i="198"/>
  <c r="F13" i="198"/>
  <c r="E13" i="198"/>
  <c r="D13" i="198"/>
  <c r="O12" i="198"/>
  <c r="N12" i="198"/>
  <c r="M12" i="198"/>
  <c r="L12" i="198"/>
  <c r="K12" i="198"/>
  <c r="J12" i="198"/>
  <c r="I12" i="198"/>
  <c r="H12" i="198"/>
  <c r="G12" i="198"/>
  <c r="F12" i="198"/>
  <c r="E12" i="198"/>
  <c r="D12" i="198"/>
  <c r="O11" i="198"/>
  <c r="N11" i="198"/>
  <c r="M11" i="198"/>
  <c r="L11" i="198"/>
  <c r="K11" i="198"/>
  <c r="J11" i="198"/>
  <c r="I11" i="198"/>
  <c r="H11" i="198"/>
  <c r="G11" i="198"/>
  <c r="F11" i="198"/>
  <c r="E11" i="198"/>
  <c r="D11" i="198"/>
  <c r="O10" i="198"/>
  <c r="N10" i="198"/>
  <c r="M10" i="198"/>
  <c r="L10" i="198"/>
  <c r="K10" i="198"/>
  <c r="J10" i="198"/>
  <c r="I10" i="198"/>
  <c r="H10" i="198"/>
  <c r="G10" i="198"/>
  <c r="F10" i="198"/>
  <c r="E10" i="198"/>
  <c r="D10" i="198"/>
  <c r="O9" i="198"/>
  <c r="N9" i="198"/>
  <c r="M9" i="198"/>
  <c r="L9" i="198"/>
  <c r="K9" i="198"/>
  <c r="J9" i="198"/>
  <c r="I9" i="198"/>
  <c r="H9" i="198"/>
  <c r="G9" i="198"/>
  <c r="F9" i="198"/>
  <c r="E9" i="198"/>
  <c r="D9" i="198"/>
  <c r="O8" i="198"/>
  <c r="N8" i="198"/>
  <c r="M8" i="198"/>
  <c r="L8" i="198"/>
  <c r="K8" i="198"/>
  <c r="J8" i="198"/>
  <c r="I8" i="198"/>
  <c r="H8" i="198"/>
  <c r="G8" i="198"/>
  <c r="F8" i="198"/>
  <c r="E8" i="198"/>
  <c r="D8" i="198"/>
  <c r="E6" i="198"/>
  <c r="F6" i="198"/>
  <c r="G6" i="198"/>
  <c r="H6" i="198"/>
  <c r="I6" i="198"/>
  <c r="J6" i="198"/>
  <c r="K6" i="198"/>
  <c r="L6" i="198"/>
  <c r="M6" i="198"/>
  <c r="N6" i="198"/>
  <c r="O6" i="198"/>
  <c r="E7" i="198"/>
  <c r="F7" i="198"/>
  <c r="G7" i="198"/>
  <c r="H7" i="198"/>
  <c r="I7" i="198"/>
  <c r="J7" i="198"/>
  <c r="K7" i="198"/>
  <c r="L7" i="198"/>
  <c r="M7" i="198"/>
  <c r="N7" i="198"/>
  <c r="O7" i="198"/>
  <c r="D7" i="198"/>
  <c r="D6" i="198"/>
  <c r="Q67" i="213"/>
  <c r="Q65" i="213"/>
  <c r="Q63" i="213"/>
  <c r="Q61" i="213"/>
  <c r="I30" i="213"/>
  <c r="H30" i="213"/>
  <c r="G30" i="213"/>
  <c r="F30" i="213"/>
  <c r="E30" i="213"/>
  <c r="D30" i="213"/>
  <c r="J30" i="213" s="1"/>
  <c r="I29" i="213"/>
  <c r="H29" i="213"/>
  <c r="G29" i="213"/>
  <c r="F29" i="213"/>
  <c r="E29" i="213"/>
  <c r="D29" i="213"/>
  <c r="J29" i="213" s="1"/>
  <c r="I28" i="213"/>
  <c r="H28" i="213"/>
  <c r="G28" i="213"/>
  <c r="F28" i="213"/>
  <c r="E28" i="213"/>
  <c r="D28" i="213"/>
  <c r="J28" i="213" s="1"/>
  <c r="I27" i="213"/>
  <c r="H27" i="213"/>
  <c r="G27" i="213"/>
  <c r="F27" i="213"/>
  <c r="E27" i="213"/>
  <c r="D27" i="213"/>
  <c r="J27" i="213" s="1"/>
  <c r="D16" i="213"/>
  <c r="F16" i="213" s="1"/>
  <c r="S14" i="213"/>
  <c r="D13" i="213"/>
  <c r="F13" i="213" s="1"/>
  <c r="O12" i="213"/>
  <c r="S11" i="213"/>
  <c r="O11" i="213"/>
  <c r="O14" i="213" s="1"/>
  <c r="O9" i="213"/>
  <c r="O15" i="213" s="1"/>
  <c r="D10" i="213" s="1"/>
  <c r="F10" i="213" s="1"/>
  <c r="O8" i="213"/>
  <c r="D12" i="213" s="1"/>
  <c r="F12" i="213" s="1"/>
  <c r="Q64" i="213" l="1"/>
  <c r="K28" i="213"/>
  <c r="D9" i="213"/>
  <c r="F9" i="213" s="1"/>
  <c r="O16" i="213"/>
  <c r="D11" i="213" s="1"/>
  <c r="F11" i="213" s="1"/>
  <c r="Q62" i="213"/>
  <c r="K27" i="213"/>
  <c r="Q66" i="213"/>
  <c r="K29" i="213"/>
  <c r="Q68" i="213"/>
  <c r="K30" i="213"/>
  <c r="O10" i="213"/>
  <c r="O13" i="213"/>
  <c r="D15" i="213"/>
  <c r="F15" i="213" s="1"/>
  <c r="S10" i="213"/>
  <c r="S13" i="213"/>
  <c r="D17" i="213" l="1"/>
  <c r="F17" i="213" s="1"/>
  <c r="T12" i="213"/>
  <c r="D14" i="213"/>
  <c r="F14" i="213" s="1"/>
  <c r="T9" i="213"/>
  <c r="V46" i="62" l="1"/>
  <c r="W46" i="62"/>
  <c r="W57" i="62" s="1"/>
  <c r="X46" i="62"/>
  <c r="X57" i="62" s="1"/>
  <c r="Y46" i="62"/>
  <c r="Z46" i="62"/>
  <c r="AA46" i="62"/>
  <c r="AA57" i="62" s="1"/>
  <c r="AB46" i="62"/>
  <c r="AC46" i="62"/>
  <c r="AC57" i="62" s="1"/>
  <c r="AD46" i="62"/>
  <c r="AD57" i="62" s="1"/>
  <c r="AE46" i="62"/>
  <c r="AF46" i="62"/>
  <c r="AG46" i="62"/>
  <c r="AG57" i="62" s="1"/>
  <c r="AH46" i="62"/>
  <c r="V47" i="62"/>
  <c r="W47" i="62"/>
  <c r="X47" i="62"/>
  <c r="Y47" i="62"/>
  <c r="Z47" i="62"/>
  <c r="AA47" i="62"/>
  <c r="AB47" i="62"/>
  <c r="AC47" i="62"/>
  <c r="AD47" i="62"/>
  <c r="AE47" i="62"/>
  <c r="AF47" i="62"/>
  <c r="AG47" i="62"/>
  <c r="AH47" i="62"/>
  <c r="V48" i="62"/>
  <c r="W48" i="62"/>
  <c r="X48" i="62"/>
  <c r="Y48" i="62"/>
  <c r="Z48" i="62"/>
  <c r="AA48" i="62"/>
  <c r="AB48" i="62"/>
  <c r="AC48" i="62"/>
  <c r="AD48" i="62"/>
  <c r="AE48" i="62"/>
  <c r="AF48" i="62"/>
  <c r="AG48" i="62"/>
  <c r="AH48" i="62"/>
  <c r="V49" i="62"/>
  <c r="W49" i="62"/>
  <c r="X49" i="62"/>
  <c r="Y49" i="62"/>
  <c r="Z49" i="62"/>
  <c r="AA49" i="62"/>
  <c r="AB49" i="62"/>
  <c r="AC49" i="62"/>
  <c r="AD49" i="62"/>
  <c r="AE49" i="62"/>
  <c r="AF49" i="62"/>
  <c r="AG49" i="62"/>
  <c r="AH49" i="62"/>
  <c r="V50" i="62"/>
  <c r="W50" i="62"/>
  <c r="X50" i="62"/>
  <c r="Y50" i="62"/>
  <c r="Z50" i="62"/>
  <c r="AA50" i="62"/>
  <c r="AB50" i="62"/>
  <c r="AC50" i="62"/>
  <c r="AD50" i="62"/>
  <c r="AE50" i="62"/>
  <c r="AF50" i="62"/>
  <c r="AG50" i="62"/>
  <c r="AH50" i="62"/>
  <c r="V51" i="62"/>
  <c r="W51" i="62"/>
  <c r="X51" i="62"/>
  <c r="Y51" i="62"/>
  <c r="Z51" i="62"/>
  <c r="AA51" i="62"/>
  <c r="AB51" i="62"/>
  <c r="AC51" i="62"/>
  <c r="AD51" i="62"/>
  <c r="AE51" i="62"/>
  <c r="AF51" i="62"/>
  <c r="AG51" i="62"/>
  <c r="AH51" i="62"/>
  <c r="V52" i="62"/>
  <c r="W52" i="62"/>
  <c r="X52" i="62"/>
  <c r="Y52" i="62"/>
  <c r="Z52" i="62"/>
  <c r="AA52" i="62"/>
  <c r="AB52" i="62"/>
  <c r="AC52" i="62"/>
  <c r="AD52" i="62"/>
  <c r="AE52" i="62"/>
  <c r="AF52" i="62"/>
  <c r="AG52" i="62"/>
  <c r="AH52" i="62"/>
  <c r="V53" i="62"/>
  <c r="W53" i="62"/>
  <c r="X53" i="62"/>
  <c r="Y53" i="62"/>
  <c r="Z53" i="62"/>
  <c r="AA53" i="62"/>
  <c r="AB53" i="62"/>
  <c r="AC53" i="62"/>
  <c r="AD53" i="62"/>
  <c r="AE53" i="62"/>
  <c r="AF53" i="62"/>
  <c r="AG53" i="62"/>
  <c r="AH53" i="62"/>
  <c r="V54" i="62"/>
  <c r="W54" i="62"/>
  <c r="X54" i="62"/>
  <c r="Y54" i="62"/>
  <c r="Z54" i="62"/>
  <c r="AA54" i="62"/>
  <c r="AB54" i="62"/>
  <c r="AC54" i="62"/>
  <c r="AD54" i="62"/>
  <c r="AE54" i="62"/>
  <c r="AF54" i="62"/>
  <c r="AG54" i="62"/>
  <c r="AH54" i="62"/>
  <c r="V55" i="62"/>
  <c r="W55" i="62"/>
  <c r="X55" i="62"/>
  <c r="Y55" i="62"/>
  <c r="Z55" i="62"/>
  <c r="AA55" i="62"/>
  <c r="AB55" i="62"/>
  <c r="AC55" i="62"/>
  <c r="AD55" i="62"/>
  <c r="AE55" i="62"/>
  <c r="AF55" i="62"/>
  <c r="AG55" i="62"/>
  <c r="AH55" i="62"/>
  <c r="V56" i="62"/>
  <c r="W56" i="62"/>
  <c r="X56" i="62"/>
  <c r="Y56" i="62"/>
  <c r="Z56" i="62"/>
  <c r="AA56" i="62"/>
  <c r="AB56" i="62"/>
  <c r="AC56" i="62"/>
  <c r="AD56" i="62"/>
  <c r="AE56" i="62"/>
  <c r="AF56" i="62"/>
  <c r="AG56" i="62"/>
  <c r="AH56" i="62"/>
  <c r="V57" i="62"/>
  <c r="Y57" i="62"/>
  <c r="Z57" i="62"/>
  <c r="AB57" i="62"/>
  <c r="AE57" i="62"/>
  <c r="AF57" i="62"/>
  <c r="AH57" i="62"/>
  <c r="AE34" i="8" l="1" a="1"/>
  <c r="AE34" i="8" s="1"/>
  <c r="AE33" i="8" a="1"/>
  <c r="AE33" i="8" s="1"/>
  <c r="AE32" i="8" a="1"/>
  <c r="AE32" i="8" s="1"/>
  <c r="AE28" i="8"/>
  <c r="AE27" i="8" a="1"/>
  <c r="AE27" i="8" s="1"/>
  <c r="AE26" i="8"/>
  <c r="AE26" i="8" a="1"/>
  <c r="AE25" i="8" a="1"/>
  <c r="AE25" i="8" s="1"/>
  <c r="AE21" i="8"/>
  <c r="AE20" i="8" a="1"/>
  <c r="AE20" i="8" s="1"/>
  <c r="AE19" i="8" a="1"/>
  <c r="AE19" i="8" s="1"/>
  <c r="AE18" i="8" a="1"/>
  <c r="AE18" i="8" s="1"/>
  <c r="AE13" i="8" a="1"/>
  <c r="AE13" i="8" s="1"/>
  <c r="AE12" i="8" a="1"/>
  <c r="AE12" i="8" s="1"/>
  <c r="AE11" i="8" a="1"/>
  <c r="AE11" i="8" s="1"/>
  <c r="AE7" i="8"/>
  <c r="AE6" i="8" a="1"/>
  <c r="AE6" i="8" s="1"/>
  <c r="AE5" i="8"/>
  <c r="AE5" i="8" a="1"/>
  <c r="AE4" i="8" a="1"/>
  <c r="AE4" i="8" s="1"/>
  <c r="O42" i="8"/>
  <c r="O41" i="8" a="1"/>
  <c r="O41" i="8" s="1"/>
  <c r="O40" i="8" a="1"/>
  <c r="O40" i="8" s="1"/>
  <c r="O39" i="8" a="1"/>
  <c r="O39" i="8" s="1"/>
  <c r="O35" i="8"/>
  <c r="O34" i="8" a="1"/>
  <c r="O34" i="8" s="1"/>
  <c r="O33" i="8"/>
  <c r="O33" i="8" a="1"/>
  <c r="O32" i="8" a="1"/>
  <c r="O32" i="8" s="1"/>
  <c r="O28" i="8"/>
  <c r="O27" i="8" a="1"/>
  <c r="O27" i="8" s="1"/>
  <c r="O26" i="8" a="1"/>
  <c r="O26" i="8" s="1"/>
  <c r="O25" i="8" a="1"/>
  <c r="O25" i="8" s="1"/>
  <c r="O21" i="8"/>
  <c r="O20" i="8" a="1"/>
  <c r="O20" i="8" s="1"/>
  <c r="O19" i="8"/>
  <c r="O19" i="8" a="1"/>
  <c r="O18" i="8" a="1"/>
  <c r="O18" i="8" s="1"/>
  <c r="O14" i="8"/>
  <c r="O13" i="8" a="1"/>
  <c r="O13" i="8" s="1"/>
  <c r="O12" i="8" a="1"/>
  <c r="O12" i="8" s="1"/>
  <c r="O11" i="8" a="1"/>
  <c r="O11" i="8" s="1"/>
  <c r="O7" i="8"/>
  <c r="O4" i="8" a="1"/>
  <c r="O4" i="8" s="1"/>
  <c r="AL10" i="8" a="1"/>
  <c r="AL10" i="8" s="1"/>
  <c r="O6" i="8" a="1"/>
  <c r="O6" i="8" s="1"/>
  <c r="O5" i="8" a="1"/>
  <c r="O5" i="8" s="1"/>
  <c r="K4" i="8" a="1"/>
  <c r="K4" i="8" s="1"/>
  <c r="AE42" i="8" a="1"/>
  <c r="AE42" i="8" s="1"/>
  <c r="AE41" i="8" a="1"/>
  <c r="AE41" i="8" s="1"/>
  <c r="AE40" i="8" a="1"/>
  <c r="AE40" i="8" s="1"/>
  <c r="AE39" i="8" a="1"/>
  <c r="AE39" i="8" s="1"/>
  <c r="AB9" i="189"/>
  <c r="AB10" i="189"/>
  <c r="AB11" i="189"/>
  <c r="AB12" i="189"/>
  <c r="AB13" i="189"/>
  <c r="AB14" i="189"/>
  <c r="AB15" i="189"/>
  <c r="AB16" i="189"/>
  <c r="AB17" i="189"/>
  <c r="AB18" i="189"/>
  <c r="AB19" i="189"/>
  <c r="AB20" i="189"/>
  <c r="AB21" i="189"/>
  <c r="AB22" i="189"/>
  <c r="AB23" i="189"/>
  <c r="AB24" i="189"/>
  <c r="AB25" i="189"/>
  <c r="AB26" i="189"/>
  <c r="AB27" i="189"/>
  <c r="AB28" i="189"/>
  <c r="AB29" i="189"/>
  <c r="AB30" i="189"/>
  <c r="AB31" i="189"/>
  <c r="AB32" i="189"/>
  <c r="V18" i="68" l="1"/>
  <c r="W18" i="68"/>
  <c r="X18" i="68"/>
  <c r="Y18" i="68"/>
  <c r="Z18" i="68"/>
  <c r="AA18" i="68"/>
  <c r="AB18" i="68"/>
  <c r="AC18" i="68"/>
  <c r="AD18" i="68"/>
  <c r="AE18" i="68"/>
  <c r="AF18" i="68"/>
  <c r="AG18" i="68"/>
  <c r="AH18" i="68"/>
  <c r="AH32" i="76"/>
  <c r="AI32" i="76"/>
  <c r="AI11" i="76"/>
  <c r="AI14" i="76"/>
  <c r="AI17" i="76"/>
  <c r="AI20" i="76"/>
  <c r="AI23" i="76"/>
  <c r="AI26" i="76"/>
  <c r="AI29" i="76"/>
  <c r="AI35" i="76"/>
  <c r="AI38" i="76"/>
  <c r="AI41" i="76"/>
  <c r="AI44" i="76"/>
  <c r="AH11" i="76"/>
  <c r="AH44" i="76"/>
  <c r="AH41" i="76"/>
  <c r="AH38" i="76"/>
  <c r="AH35" i="76"/>
  <c r="AH29" i="76"/>
  <c r="AH26" i="76"/>
  <c r="AH23" i="76"/>
  <c r="AH20" i="76"/>
  <c r="AH17" i="76"/>
  <c r="AH14" i="76"/>
  <c r="P6" i="65"/>
  <c r="I28" i="76" l="1"/>
  <c r="H28" i="76"/>
  <c r="AB42" i="76" l="1"/>
  <c r="AB39" i="76"/>
  <c r="AB36" i="76"/>
  <c r="AB33" i="76"/>
  <c r="AB30" i="76"/>
  <c r="AB27" i="76"/>
  <c r="AB24" i="76"/>
  <c r="AB21" i="76"/>
  <c r="AB18" i="76"/>
  <c r="AB15" i="76"/>
  <c r="AB12" i="76"/>
  <c r="AB9" i="76"/>
  <c r="N10" i="179" l="1"/>
  <c r="O10" i="179"/>
  <c r="P10" i="179"/>
  <c r="Q10" i="179"/>
  <c r="R10" i="179"/>
  <c r="S10" i="179"/>
  <c r="T10" i="179"/>
  <c r="U10" i="179"/>
  <c r="V10" i="179"/>
  <c r="W10" i="179"/>
  <c r="X10" i="179"/>
  <c r="N11" i="179"/>
  <c r="O11" i="179"/>
  <c r="P11" i="179"/>
  <c r="Q11" i="179"/>
  <c r="R11" i="179"/>
  <c r="S11" i="179"/>
  <c r="T11" i="179"/>
  <c r="U11" i="179"/>
  <c r="V11" i="179"/>
  <c r="W11" i="179"/>
  <c r="X11" i="179"/>
  <c r="N12" i="179"/>
  <c r="O12" i="179"/>
  <c r="P12" i="179"/>
  <c r="Q12" i="179"/>
  <c r="R12" i="179"/>
  <c r="S12" i="179"/>
  <c r="T12" i="179"/>
  <c r="U12" i="179"/>
  <c r="V12" i="179"/>
  <c r="W12" i="179"/>
  <c r="X12" i="179"/>
  <c r="N13" i="179"/>
  <c r="O13" i="179"/>
  <c r="P13" i="179"/>
  <c r="Q13" i="179"/>
  <c r="R13" i="179"/>
  <c r="S13" i="179"/>
  <c r="T13" i="179"/>
  <c r="U13" i="179"/>
  <c r="V13" i="179"/>
  <c r="W13" i="179"/>
  <c r="X13" i="179"/>
  <c r="N14" i="179"/>
  <c r="O14" i="179"/>
  <c r="P14" i="179"/>
  <c r="Q14" i="179"/>
  <c r="R14" i="179"/>
  <c r="S14" i="179"/>
  <c r="T14" i="179"/>
  <c r="U14" i="179"/>
  <c r="V14" i="179"/>
  <c r="W14" i="179"/>
  <c r="X14" i="179"/>
  <c r="N15" i="179"/>
  <c r="O15" i="179"/>
  <c r="P15" i="179"/>
  <c r="Q15" i="179"/>
  <c r="R15" i="179"/>
  <c r="S15" i="179"/>
  <c r="T15" i="179"/>
  <c r="U15" i="179"/>
  <c r="V15" i="179"/>
  <c r="W15" i="179"/>
  <c r="X15" i="179"/>
  <c r="N16" i="179"/>
  <c r="O16" i="179"/>
  <c r="P16" i="179"/>
  <c r="Q16" i="179"/>
  <c r="R16" i="179"/>
  <c r="S16" i="179"/>
  <c r="T16" i="179"/>
  <c r="U16" i="179"/>
  <c r="V16" i="179"/>
  <c r="W16" i="179"/>
  <c r="X16" i="179"/>
  <c r="N17" i="179"/>
  <c r="O17" i="179"/>
  <c r="P17" i="179"/>
  <c r="Q17" i="179"/>
  <c r="R17" i="179"/>
  <c r="S17" i="179"/>
  <c r="T17" i="179"/>
  <c r="U17" i="179"/>
  <c r="V17" i="179"/>
  <c r="W17" i="179"/>
  <c r="X17" i="179"/>
  <c r="N18" i="179"/>
  <c r="O18" i="179"/>
  <c r="P18" i="179"/>
  <c r="Q18" i="179"/>
  <c r="R18" i="179"/>
  <c r="S18" i="179"/>
  <c r="T18" i="179"/>
  <c r="U18" i="179"/>
  <c r="V18" i="179"/>
  <c r="W18" i="179"/>
  <c r="X18" i="179"/>
  <c r="N19" i="179"/>
  <c r="O19" i="179"/>
  <c r="P19" i="179"/>
  <c r="Q19" i="179"/>
  <c r="R19" i="179"/>
  <c r="S19" i="179"/>
  <c r="T19" i="179"/>
  <c r="U19" i="179"/>
  <c r="V19" i="179"/>
  <c r="W19" i="179"/>
  <c r="X19" i="179"/>
  <c r="N20" i="179"/>
  <c r="O20" i="179"/>
  <c r="P20" i="179"/>
  <c r="Q20" i="179"/>
  <c r="R20" i="179"/>
  <c r="S20" i="179"/>
  <c r="T20" i="179"/>
  <c r="U20" i="179"/>
  <c r="V20" i="179"/>
  <c r="W20" i="179"/>
  <c r="X20" i="179"/>
  <c r="M11" i="179"/>
  <c r="M12" i="179"/>
  <c r="M13" i="179"/>
  <c r="M14" i="179"/>
  <c r="M15" i="179"/>
  <c r="M16" i="179"/>
  <c r="M17" i="179"/>
  <c r="M18" i="179"/>
  <c r="M19" i="179"/>
  <c r="M20" i="179"/>
  <c r="M10" i="179"/>
  <c r="I40" i="207" l="1"/>
  <c r="I37" i="207"/>
  <c r="I34" i="207"/>
  <c r="I31" i="207"/>
  <c r="I28" i="207"/>
  <c r="I25" i="207"/>
  <c r="I22" i="207"/>
  <c r="I19" i="207"/>
  <c r="I16" i="207"/>
  <c r="I13" i="207"/>
  <c r="I10" i="207"/>
  <c r="I7" i="207"/>
  <c r="J40" i="207"/>
  <c r="J37" i="207"/>
  <c r="J34" i="207"/>
  <c r="J31" i="207"/>
  <c r="J28" i="207"/>
  <c r="J25" i="207"/>
  <c r="J22" i="207"/>
  <c r="J19" i="207"/>
  <c r="J16" i="207"/>
  <c r="J13" i="207"/>
  <c r="J10" i="207"/>
  <c r="J7" i="207"/>
  <c r="Z48" i="207" l="1"/>
  <c r="Z18" i="176" l="1"/>
  <c r="AA18" i="176"/>
  <c r="AB18" i="176"/>
  <c r="AC18" i="176"/>
  <c r="AD18" i="176"/>
  <c r="AE18" i="176"/>
  <c r="AF18" i="176"/>
  <c r="AG18" i="176"/>
  <c r="AH18" i="176"/>
  <c r="AI18" i="176"/>
  <c r="AJ18" i="176"/>
  <c r="AK18" i="176"/>
  <c r="Y18" i="176"/>
  <c r="E6" i="200" l="1"/>
  <c r="F6" i="200"/>
  <c r="G6" i="200"/>
  <c r="H6" i="200"/>
  <c r="E7" i="200"/>
  <c r="F7" i="200"/>
  <c r="G7" i="200"/>
  <c r="H7" i="200"/>
  <c r="E8" i="200"/>
  <c r="F8" i="200"/>
  <c r="G8" i="200"/>
  <c r="H8" i="200"/>
  <c r="E9" i="200"/>
  <c r="F9" i="200"/>
  <c r="G9" i="200"/>
  <c r="H9" i="200"/>
  <c r="E10" i="200"/>
  <c r="F10" i="200"/>
  <c r="G10" i="200"/>
  <c r="H10" i="200"/>
  <c r="E11" i="200"/>
  <c r="F11" i="200"/>
  <c r="G11" i="200"/>
  <c r="H11" i="200"/>
  <c r="E12" i="200"/>
  <c r="F12" i="200"/>
  <c r="G12" i="200"/>
  <c r="H12" i="200"/>
  <c r="E13" i="200"/>
  <c r="F13" i="200"/>
  <c r="G13" i="200"/>
  <c r="H13" i="200"/>
  <c r="E14" i="200"/>
  <c r="F14" i="200"/>
  <c r="G14" i="200"/>
  <c r="H14" i="200"/>
  <c r="E15" i="200"/>
  <c r="F15" i="200"/>
  <c r="G15" i="200"/>
  <c r="H15" i="200"/>
  <c r="E16" i="200"/>
  <c r="F16" i="200"/>
  <c r="G16" i="200"/>
  <c r="H16" i="200"/>
  <c r="E17" i="200"/>
  <c r="F17" i="200"/>
  <c r="G17" i="200"/>
  <c r="H17" i="200"/>
  <c r="E18" i="200"/>
  <c r="F18" i="200"/>
  <c r="G18" i="200"/>
  <c r="H18" i="200"/>
  <c r="E19" i="200"/>
  <c r="F19" i="200"/>
  <c r="G19" i="200"/>
  <c r="H19" i="200"/>
  <c r="E20" i="200"/>
  <c r="F20" i="200"/>
  <c r="G20" i="200"/>
  <c r="H20" i="200"/>
  <c r="E21" i="200"/>
  <c r="F21" i="200"/>
  <c r="G21" i="200"/>
  <c r="H21" i="200"/>
  <c r="E22" i="200"/>
  <c r="F22" i="200"/>
  <c r="G22" i="200"/>
  <c r="H22" i="200"/>
  <c r="E23" i="200"/>
  <c r="F23" i="200"/>
  <c r="G23" i="200"/>
  <c r="H23" i="200"/>
  <c r="E24" i="200"/>
  <c r="F24" i="200"/>
  <c r="G24" i="200"/>
  <c r="H24" i="200"/>
  <c r="E25" i="200"/>
  <c r="F25" i="200"/>
  <c r="G25" i="200"/>
  <c r="H25" i="200"/>
  <c r="E26" i="200"/>
  <c r="F26" i="200"/>
  <c r="G26" i="200"/>
  <c r="H26" i="200"/>
  <c r="E27" i="200"/>
  <c r="F27" i="200"/>
  <c r="G27" i="200"/>
  <c r="H27" i="200"/>
  <c r="D7" i="200"/>
  <c r="D8" i="200"/>
  <c r="D9" i="200"/>
  <c r="D10" i="200"/>
  <c r="D11" i="200"/>
  <c r="D12" i="200"/>
  <c r="D13" i="200"/>
  <c r="D14" i="200"/>
  <c r="D15" i="200"/>
  <c r="D16" i="200"/>
  <c r="D17" i="200"/>
  <c r="D18" i="200"/>
  <c r="D19" i="200"/>
  <c r="D20" i="200"/>
  <c r="D21" i="200"/>
  <c r="D22" i="200"/>
  <c r="D23" i="200"/>
  <c r="D24" i="200"/>
  <c r="D25" i="200"/>
  <c r="D26" i="200"/>
  <c r="D27" i="200"/>
  <c r="D6" i="200"/>
  <c r="AC9" i="200"/>
  <c r="AB9" i="200" s="1"/>
  <c r="AA9" i="200" s="1"/>
  <c r="V10" i="199"/>
  <c r="W10" i="199"/>
  <c r="X10" i="199"/>
  <c r="Y10" i="199"/>
  <c r="Z10" i="199"/>
  <c r="AA10" i="199"/>
  <c r="AB10" i="199"/>
  <c r="AC10" i="199"/>
  <c r="AD10" i="199"/>
  <c r="AE10" i="199"/>
  <c r="AF10" i="199"/>
  <c r="AG10" i="199"/>
  <c r="V11" i="199"/>
  <c r="W11" i="199"/>
  <c r="X11" i="199"/>
  <c r="Y11" i="199"/>
  <c r="Z11" i="199"/>
  <c r="AA11" i="199"/>
  <c r="AB11" i="199"/>
  <c r="AC11" i="199"/>
  <c r="AD11" i="199"/>
  <c r="AE11" i="199"/>
  <c r="AF11" i="199"/>
  <c r="AG11" i="199"/>
  <c r="V12" i="199"/>
  <c r="W12" i="199"/>
  <c r="X12" i="199"/>
  <c r="Y12" i="199"/>
  <c r="Z12" i="199"/>
  <c r="AA12" i="199"/>
  <c r="AB12" i="199"/>
  <c r="AC12" i="199"/>
  <c r="AD12" i="199"/>
  <c r="AE12" i="199"/>
  <c r="AF12" i="199"/>
  <c r="AG12" i="199"/>
  <c r="V13" i="199"/>
  <c r="W13" i="199"/>
  <c r="X13" i="199"/>
  <c r="Y13" i="199"/>
  <c r="Z13" i="199"/>
  <c r="AA13" i="199"/>
  <c r="AB13" i="199"/>
  <c r="AC13" i="199"/>
  <c r="AD13" i="199"/>
  <c r="AE13" i="199"/>
  <c r="AF13" i="199"/>
  <c r="AG13" i="199"/>
  <c r="V14" i="199"/>
  <c r="W14" i="199"/>
  <c r="X14" i="199"/>
  <c r="Y14" i="199"/>
  <c r="Z14" i="199"/>
  <c r="AA14" i="199"/>
  <c r="AB14" i="199"/>
  <c r="AC14" i="199"/>
  <c r="AD14" i="199"/>
  <c r="AE14" i="199"/>
  <c r="AF14" i="199"/>
  <c r="AG14" i="199"/>
  <c r="V15" i="199"/>
  <c r="W15" i="199"/>
  <c r="X15" i="199"/>
  <c r="Y15" i="199"/>
  <c r="Z15" i="199"/>
  <c r="AA15" i="199"/>
  <c r="AB15" i="199"/>
  <c r="AC15" i="199"/>
  <c r="AD15" i="199"/>
  <c r="AE15" i="199"/>
  <c r="AF15" i="199"/>
  <c r="AG15" i="199"/>
  <c r="V16" i="199"/>
  <c r="W16" i="199"/>
  <c r="X16" i="199"/>
  <c r="Y16" i="199"/>
  <c r="Z16" i="199"/>
  <c r="AA16" i="199"/>
  <c r="AB16" i="199"/>
  <c r="AC16" i="199"/>
  <c r="AD16" i="199"/>
  <c r="AE16" i="199"/>
  <c r="AF16" i="199"/>
  <c r="AG16" i="199"/>
  <c r="V17" i="199"/>
  <c r="W17" i="199"/>
  <c r="X17" i="199"/>
  <c r="Y17" i="199"/>
  <c r="Z17" i="199"/>
  <c r="AA17" i="199"/>
  <c r="AB17" i="199"/>
  <c r="AC17" i="199"/>
  <c r="AD17" i="199"/>
  <c r="AE17" i="199"/>
  <c r="AF17" i="199"/>
  <c r="AG17" i="199"/>
  <c r="V18" i="199"/>
  <c r="W18" i="199"/>
  <c r="X18" i="199"/>
  <c r="Y18" i="199"/>
  <c r="Z18" i="199"/>
  <c r="AA18" i="199"/>
  <c r="AB18" i="199"/>
  <c r="AC18" i="199"/>
  <c r="AD18" i="199"/>
  <c r="AE18" i="199"/>
  <c r="AF18" i="199"/>
  <c r="AG18" i="199"/>
  <c r="V19" i="199"/>
  <c r="W19" i="199"/>
  <c r="X19" i="199"/>
  <c r="Y19" i="199"/>
  <c r="Z19" i="199"/>
  <c r="AA19" i="199"/>
  <c r="AB19" i="199"/>
  <c r="AC19" i="199"/>
  <c r="AD19" i="199"/>
  <c r="AE19" i="199"/>
  <c r="AF19" i="199"/>
  <c r="AG19" i="199"/>
  <c r="V20" i="199"/>
  <c r="W20" i="199"/>
  <c r="X20" i="199"/>
  <c r="Y20" i="199"/>
  <c r="Z20" i="199"/>
  <c r="AA20" i="199"/>
  <c r="AB20" i="199"/>
  <c r="AC20" i="199"/>
  <c r="AD20" i="199"/>
  <c r="AE20" i="199"/>
  <c r="AF20" i="199"/>
  <c r="AG20" i="199"/>
  <c r="V21" i="199"/>
  <c r="W21" i="199"/>
  <c r="X21" i="199"/>
  <c r="Y21" i="199"/>
  <c r="Z21" i="199"/>
  <c r="AA21" i="199"/>
  <c r="AB21" i="199"/>
  <c r="AC21" i="199"/>
  <c r="AD21" i="199"/>
  <c r="AE21" i="199"/>
  <c r="AF21" i="199"/>
  <c r="AG21" i="199"/>
  <c r="V22" i="199"/>
  <c r="W22" i="199"/>
  <c r="X22" i="199"/>
  <c r="Y22" i="199"/>
  <c r="Z22" i="199"/>
  <c r="AA22" i="199"/>
  <c r="AB22" i="199"/>
  <c r="AC22" i="199"/>
  <c r="AD22" i="199"/>
  <c r="AE22" i="199"/>
  <c r="AF22" i="199"/>
  <c r="AG22" i="199"/>
  <c r="V23" i="199"/>
  <c r="W23" i="199"/>
  <c r="X23" i="199"/>
  <c r="Y23" i="199"/>
  <c r="Z23" i="199"/>
  <c r="AA23" i="199"/>
  <c r="AB23" i="199"/>
  <c r="AC23" i="199"/>
  <c r="AD23" i="199"/>
  <c r="AE23" i="199"/>
  <c r="AF23" i="199"/>
  <c r="AG23" i="199"/>
  <c r="V24" i="199"/>
  <c r="W24" i="199"/>
  <c r="X24" i="199"/>
  <c r="Y24" i="199"/>
  <c r="Z24" i="199"/>
  <c r="AA24" i="199"/>
  <c r="AB24" i="199"/>
  <c r="AC24" i="199"/>
  <c r="AD24" i="199"/>
  <c r="AE24" i="199"/>
  <c r="AF24" i="199"/>
  <c r="AG24" i="199"/>
  <c r="V25" i="199"/>
  <c r="W25" i="199"/>
  <c r="X25" i="199"/>
  <c r="Y25" i="199"/>
  <c r="Z25" i="199"/>
  <c r="AA25" i="199"/>
  <c r="AB25" i="199"/>
  <c r="AC25" i="199"/>
  <c r="AD25" i="199"/>
  <c r="AE25" i="199"/>
  <c r="AF25" i="199"/>
  <c r="AG25" i="199"/>
  <c r="V26" i="199"/>
  <c r="W26" i="199"/>
  <c r="X26" i="199"/>
  <c r="Y26" i="199"/>
  <c r="Z26" i="199"/>
  <c r="AA26" i="199"/>
  <c r="AB26" i="199"/>
  <c r="AC26" i="199"/>
  <c r="AD26" i="199"/>
  <c r="AE26" i="199"/>
  <c r="AF26" i="199"/>
  <c r="AG26" i="199"/>
  <c r="V27" i="199"/>
  <c r="W27" i="199"/>
  <c r="X27" i="199"/>
  <c r="Y27" i="199"/>
  <c r="Z27" i="199"/>
  <c r="AA27" i="199"/>
  <c r="AB27" i="199"/>
  <c r="AC27" i="199"/>
  <c r="AD27" i="199"/>
  <c r="AE27" i="199"/>
  <c r="AF27" i="199"/>
  <c r="AG27" i="199"/>
  <c r="V28" i="199"/>
  <c r="W28" i="199"/>
  <c r="X28" i="199"/>
  <c r="Y28" i="199"/>
  <c r="Z28" i="199"/>
  <c r="AA28" i="199"/>
  <c r="AB28" i="199"/>
  <c r="AC28" i="199"/>
  <c r="AD28" i="199"/>
  <c r="AE28" i="199"/>
  <c r="AF28" i="199"/>
  <c r="AG28" i="199"/>
  <c r="V29" i="199"/>
  <c r="W29" i="199"/>
  <c r="X29" i="199"/>
  <c r="Y29" i="199"/>
  <c r="Z29" i="199"/>
  <c r="AA29" i="199"/>
  <c r="AB29" i="199"/>
  <c r="AC29" i="199"/>
  <c r="AD29" i="199"/>
  <c r="AE29" i="199"/>
  <c r="AF29" i="199"/>
  <c r="AG29" i="199"/>
  <c r="V30" i="199"/>
  <c r="W30" i="199"/>
  <c r="X30" i="199"/>
  <c r="Y30" i="199"/>
  <c r="Z30" i="199"/>
  <c r="AA30" i="199"/>
  <c r="AB30" i="199"/>
  <c r="AC30" i="199"/>
  <c r="AD30" i="199"/>
  <c r="AE30" i="199"/>
  <c r="AF30" i="199"/>
  <c r="AG30" i="199"/>
  <c r="V31" i="199"/>
  <c r="W31" i="199"/>
  <c r="X31" i="199"/>
  <c r="Y31" i="199"/>
  <c r="Z31" i="199"/>
  <c r="AA31" i="199"/>
  <c r="AB31" i="199"/>
  <c r="AC31" i="199"/>
  <c r="AD31" i="199"/>
  <c r="AE31" i="199"/>
  <c r="AF31" i="199"/>
  <c r="AG31" i="199"/>
  <c r="V32" i="199"/>
  <c r="W32" i="199"/>
  <c r="X32" i="199"/>
  <c r="Y32" i="199"/>
  <c r="Z32" i="199"/>
  <c r="AA32" i="199"/>
  <c r="AB32" i="199"/>
  <c r="AC32" i="199"/>
  <c r="AD32" i="199"/>
  <c r="AE32" i="199"/>
  <c r="AF32" i="199"/>
  <c r="AG32" i="199"/>
  <c r="V33" i="199"/>
  <c r="W33" i="199"/>
  <c r="X33" i="199"/>
  <c r="Y33" i="199"/>
  <c r="Z33" i="199"/>
  <c r="AA33" i="199"/>
  <c r="AB33" i="199"/>
  <c r="AC33" i="199"/>
  <c r="AD33" i="199"/>
  <c r="AE33" i="199"/>
  <c r="AF33" i="199"/>
  <c r="AG33" i="199"/>
  <c r="V34" i="199"/>
  <c r="W34" i="199"/>
  <c r="X34" i="199"/>
  <c r="Y34" i="199"/>
  <c r="Z34" i="199"/>
  <c r="AA34" i="199"/>
  <c r="AB34" i="199"/>
  <c r="AC34" i="199"/>
  <c r="AD34" i="199"/>
  <c r="AE34" i="199"/>
  <c r="AF34" i="199"/>
  <c r="AG34" i="199"/>
  <c r="V35" i="199"/>
  <c r="W35" i="199"/>
  <c r="X35" i="199"/>
  <c r="Y35" i="199"/>
  <c r="Z35" i="199"/>
  <c r="AA35" i="199"/>
  <c r="AB35" i="199"/>
  <c r="AC35" i="199"/>
  <c r="AD35" i="199"/>
  <c r="AE35" i="199"/>
  <c r="AF35" i="199"/>
  <c r="AG35" i="199"/>
  <c r="V36" i="199"/>
  <c r="W36" i="199"/>
  <c r="X36" i="199"/>
  <c r="Y36" i="199"/>
  <c r="Z36" i="199"/>
  <c r="AA36" i="199"/>
  <c r="AB36" i="199"/>
  <c r="AC36" i="199"/>
  <c r="AD36" i="199"/>
  <c r="AE36" i="199"/>
  <c r="AF36" i="199"/>
  <c r="AG36" i="199"/>
  <c r="V37" i="199"/>
  <c r="W37" i="199"/>
  <c r="X37" i="199"/>
  <c r="Y37" i="199"/>
  <c r="Z37" i="199"/>
  <c r="AA37" i="199"/>
  <c r="AB37" i="199"/>
  <c r="AC37" i="199"/>
  <c r="AD37" i="199"/>
  <c r="AE37" i="199"/>
  <c r="AF37" i="199"/>
  <c r="AG37" i="199"/>
  <c r="V38" i="199"/>
  <c r="W38" i="199"/>
  <c r="X38" i="199"/>
  <c r="Y38" i="199"/>
  <c r="Z38" i="199"/>
  <c r="AA38" i="199"/>
  <c r="AB38" i="199"/>
  <c r="AC38" i="199"/>
  <c r="AD38" i="199"/>
  <c r="AE38" i="199"/>
  <c r="AF38" i="199"/>
  <c r="AG38" i="199"/>
  <c r="V39" i="199"/>
  <c r="W39" i="199"/>
  <c r="X39" i="199"/>
  <c r="Y39" i="199"/>
  <c r="Z39" i="199"/>
  <c r="AA39" i="199"/>
  <c r="AB39" i="199"/>
  <c r="AC39" i="199"/>
  <c r="AD39" i="199"/>
  <c r="AE39" i="199"/>
  <c r="AF39" i="199"/>
  <c r="AG39" i="199"/>
  <c r="V40" i="199"/>
  <c r="W40" i="199"/>
  <c r="X40" i="199"/>
  <c r="Y40" i="199"/>
  <c r="Z40" i="199"/>
  <c r="AA40" i="199"/>
  <c r="AB40" i="199"/>
  <c r="AC40" i="199"/>
  <c r="AD40" i="199"/>
  <c r="AE40" i="199"/>
  <c r="AF40" i="199"/>
  <c r="AG40" i="199"/>
  <c r="V41" i="199"/>
  <c r="W41" i="199"/>
  <c r="X41" i="199"/>
  <c r="Y41" i="199"/>
  <c r="Z41" i="199"/>
  <c r="AA41" i="199"/>
  <c r="AB41" i="199"/>
  <c r="AC41" i="199"/>
  <c r="AD41" i="199"/>
  <c r="AE41" i="199"/>
  <c r="AF41" i="199"/>
  <c r="AG41" i="199"/>
  <c r="V42" i="199"/>
  <c r="W42" i="199"/>
  <c r="X42" i="199"/>
  <c r="Y42" i="199"/>
  <c r="Z42" i="199"/>
  <c r="AA42" i="199"/>
  <c r="AB42" i="199"/>
  <c r="AC42" i="199"/>
  <c r="AD42" i="199"/>
  <c r="AE42" i="199"/>
  <c r="AF42" i="199"/>
  <c r="AG42" i="199"/>
  <c r="V43" i="199"/>
  <c r="W43" i="199"/>
  <c r="X43" i="199"/>
  <c r="Y43" i="199"/>
  <c r="Z43" i="199"/>
  <c r="AA43" i="199"/>
  <c r="AB43" i="199"/>
  <c r="AC43" i="199"/>
  <c r="AD43" i="199"/>
  <c r="AE43" i="199"/>
  <c r="AF43" i="199"/>
  <c r="AG43" i="199"/>
  <c r="V44" i="199"/>
  <c r="W44" i="199"/>
  <c r="X44" i="199"/>
  <c r="Y44" i="199"/>
  <c r="Z44" i="199"/>
  <c r="AA44" i="199"/>
  <c r="AB44" i="199"/>
  <c r="AC44" i="199"/>
  <c r="AD44" i="199"/>
  <c r="AE44" i="199"/>
  <c r="AF44" i="199"/>
  <c r="AG44" i="199"/>
  <c r="V45" i="199"/>
  <c r="W45" i="199"/>
  <c r="X45" i="199"/>
  <c r="Y45" i="199"/>
  <c r="Z45" i="199"/>
  <c r="AA45" i="199"/>
  <c r="AB45" i="199"/>
  <c r="AC45" i="199"/>
  <c r="AD45" i="199"/>
  <c r="AE45" i="199"/>
  <c r="AF45" i="199"/>
  <c r="AG45" i="199"/>
  <c r="V46" i="199"/>
  <c r="W46" i="199"/>
  <c r="X46" i="199"/>
  <c r="Y46" i="199"/>
  <c r="Z46" i="199"/>
  <c r="AA46" i="199"/>
  <c r="AB46" i="199"/>
  <c r="AC46" i="199"/>
  <c r="AD46" i="199"/>
  <c r="AE46" i="199"/>
  <c r="AF46" i="199"/>
  <c r="AG46" i="199"/>
  <c r="V47" i="199"/>
  <c r="W47" i="199"/>
  <c r="X47" i="199"/>
  <c r="Y47" i="199"/>
  <c r="Z47" i="199"/>
  <c r="AA47" i="199"/>
  <c r="AB47" i="199"/>
  <c r="AC47" i="199"/>
  <c r="AD47" i="199"/>
  <c r="AE47" i="199"/>
  <c r="AF47" i="199"/>
  <c r="AG47" i="199"/>
  <c r="V48" i="199"/>
  <c r="W48" i="199"/>
  <c r="X48" i="199"/>
  <c r="Y48" i="199"/>
  <c r="Z48" i="199"/>
  <c r="AA48" i="199"/>
  <c r="AB48" i="199"/>
  <c r="AC48" i="199"/>
  <c r="AD48" i="199"/>
  <c r="AE48" i="199"/>
  <c r="AF48" i="199"/>
  <c r="AG48" i="199"/>
  <c r="V49" i="199"/>
  <c r="W49" i="199"/>
  <c r="X49" i="199"/>
  <c r="Y49" i="199"/>
  <c r="Z49" i="199"/>
  <c r="AA49" i="199"/>
  <c r="AB49" i="199"/>
  <c r="AC49" i="199"/>
  <c r="AD49" i="199"/>
  <c r="AE49" i="199"/>
  <c r="AF49" i="199"/>
  <c r="AG49" i="199"/>
  <c r="V50" i="199"/>
  <c r="W50" i="199"/>
  <c r="X50" i="199"/>
  <c r="Y50" i="199"/>
  <c r="Z50" i="199"/>
  <c r="AA50" i="199"/>
  <c r="AB50" i="199"/>
  <c r="AC50" i="199"/>
  <c r="AD50" i="199"/>
  <c r="AE50" i="199"/>
  <c r="AF50" i="199"/>
  <c r="AG50" i="199"/>
  <c r="V51" i="199"/>
  <c r="W51" i="199"/>
  <c r="X51" i="199"/>
  <c r="Y51" i="199"/>
  <c r="Z51" i="199"/>
  <c r="AA51" i="199"/>
  <c r="AB51" i="199"/>
  <c r="AC51" i="199"/>
  <c r="AD51" i="199"/>
  <c r="AE51" i="199"/>
  <c r="AF51" i="199"/>
  <c r="AG51" i="199"/>
  <c r="V52" i="199"/>
  <c r="W52" i="199"/>
  <c r="X52" i="199"/>
  <c r="Y52" i="199"/>
  <c r="Z52" i="199"/>
  <c r="AA52" i="199"/>
  <c r="AB52" i="199"/>
  <c r="AC52" i="199"/>
  <c r="AD52" i="199"/>
  <c r="AE52" i="199"/>
  <c r="AF52" i="199"/>
  <c r="AG52" i="199"/>
  <c r="V53" i="199"/>
  <c r="W53" i="199"/>
  <c r="X53" i="199"/>
  <c r="Y53" i="199"/>
  <c r="Z53" i="199"/>
  <c r="AA53" i="199"/>
  <c r="AB53" i="199"/>
  <c r="AC53" i="199"/>
  <c r="AD53" i="199"/>
  <c r="AE53" i="199"/>
  <c r="AF53" i="199"/>
  <c r="AG53" i="199"/>
  <c r="V54" i="199"/>
  <c r="W54" i="199"/>
  <c r="X54" i="199"/>
  <c r="Y54" i="199"/>
  <c r="Z54" i="199"/>
  <c r="AA54" i="199"/>
  <c r="AB54" i="199"/>
  <c r="AC54" i="199"/>
  <c r="AD54" i="199"/>
  <c r="AE54" i="199"/>
  <c r="AF54" i="199"/>
  <c r="AG54" i="199"/>
  <c r="V55" i="199"/>
  <c r="W55" i="199"/>
  <c r="X55" i="199"/>
  <c r="Y55" i="199"/>
  <c r="Z55" i="199"/>
  <c r="AA55" i="199"/>
  <c r="AB55" i="199"/>
  <c r="AC55" i="199"/>
  <c r="AD55" i="199"/>
  <c r="AE55" i="199"/>
  <c r="AF55" i="199"/>
  <c r="AG55" i="199"/>
  <c r="V56" i="199"/>
  <c r="W56" i="199"/>
  <c r="X56" i="199"/>
  <c r="Y56" i="199"/>
  <c r="Z56" i="199"/>
  <c r="AA56" i="199"/>
  <c r="AB56" i="199"/>
  <c r="AC56" i="199"/>
  <c r="AD56" i="199"/>
  <c r="AE56" i="199"/>
  <c r="AF56" i="199"/>
  <c r="AG56" i="199"/>
  <c r="W9" i="199"/>
  <c r="X9" i="199"/>
  <c r="Y9" i="199"/>
  <c r="Z9" i="199"/>
  <c r="AA9" i="199"/>
  <c r="AB9" i="199"/>
  <c r="AC9" i="199"/>
  <c r="AD9" i="199"/>
  <c r="AE9" i="199"/>
  <c r="AF9" i="199"/>
  <c r="AG9" i="199"/>
  <c r="V9" i="199"/>
  <c r="X26" i="198" l="1"/>
  <c r="Y26" i="198"/>
  <c r="Z26" i="198"/>
  <c r="AA26" i="198"/>
  <c r="AB26" i="198"/>
  <c r="AC26" i="198"/>
  <c r="AD26" i="198"/>
  <c r="AE26" i="198"/>
  <c r="AF26" i="198"/>
  <c r="AG26" i="198"/>
  <c r="AH26" i="198"/>
  <c r="X27" i="198"/>
  <c r="Y27" i="198"/>
  <c r="Z27" i="198"/>
  <c r="AA27" i="198"/>
  <c r="AB27" i="198"/>
  <c r="AC27" i="198"/>
  <c r="AD27" i="198"/>
  <c r="AE27" i="198"/>
  <c r="AF27" i="198"/>
  <c r="AG27" i="198"/>
  <c r="AH27" i="198"/>
  <c r="X28" i="198"/>
  <c r="Y28" i="198"/>
  <c r="Z28" i="198"/>
  <c r="AA28" i="198"/>
  <c r="AB28" i="198"/>
  <c r="AC28" i="198"/>
  <c r="AD28" i="198"/>
  <c r="AE28" i="198"/>
  <c r="AF28" i="198"/>
  <c r="AG28" i="198"/>
  <c r="AH28" i="198"/>
  <c r="X29" i="198"/>
  <c r="Y29" i="198"/>
  <c r="Z29" i="198"/>
  <c r="AA29" i="198"/>
  <c r="AB29" i="198"/>
  <c r="AC29" i="198"/>
  <c r="AD29" i="198"/>
  <c r="AE29" i="198"/>
  <c r="AF29" i="198"/>
  <c r="AG29" i="198"/>
  <c r="AH29" i="198"/>
  <c r="X30" i="198"/>
  <c r="Y30" i="198"/>
  <c r="Z30" i="198"/>
  <c r="AA30" i="198"/>
  <c r="AB30" i="198"/>
  <c r="AC30" i="198"/>
  <c r="AD30" i="198"/>
  <c r="AE30" i="198"/>
  <c r="AF30" i="198"/>
  <c r="AG30" i="198"/>
  <c r="AH30" i="198"/>
  <c r="X31" i="198"/>
  <c r="Y31" i="198"/>
  <c r="Z31" i="198"/>
  <c r="AA31" i="198"/>
  <c r="AB31" i="198"/>
  <c r="AC31" i="198"/>
  <c r="AD31" i="198"/>
  <c r="AE31" i="198"/>
  <c r="AF31" i="198"/>
  <c r="AG31" i="198"/>
  <c r="AH31" i="198"/>
  <c r="X32" i="198"/>
  <c r="Y32" i="198"/>
  <c r="Z32" i="198"/>
  <c r="AA32" i="198"/>
  <c r="AB32" i="198"/>
  <c r="AC32" i="198"/>
  <c r="AD32" i="198"/>
  <c r="AE32" i="198"/>
  <c r="AF32" i="198"/>
  <c r="AG32" i="198"/>
  <c r="AH32" i="198"/>
  <c r="X33" i="198"/>
  <c r="Y33" i="198"/>
  <c r="Z33" i="198"/>
  <c r="AA33" i="198"/>
  <c r="AB33" i="198"/>
  <c r="AC33" i="198"/>
  <c r="AD33" i="198"/>
  <c r="AE33" i="198"/>
  <c r="AF33" i="198"/>
  <c r="AG33" i="198"/>
  <c r="AH33" i="198"/>
  <c r="X34" i="198"/>
  <c r="Y34" i="198"/>
  <c r="Z34" i="198"/>
  <c r="AA34" i="198"/>
  <c r="AB34" i="198"/>
  <c r="AC34" i="198"/>
  <c r="AD34" i="198"/>
  <c r="AE34" i="198"/>
  <c r="AF34" i="198"/>
  <c r="AG34" i="198"/>
  <c r="AH34" i="198"/>
  <c r="X35" i="198"/>
  <c r="Y35" i="198"/>
  <c r="Z35" i="198"/>
  <c r="AA35" i="198"/>
  <c r="AB35" i="198"/>
  <c r="AC35" i="198"/>
  <c r="AD35" i="198"/>
  <c r="AE35" i="198"/>
  <c r="AF35" i="198"/>
  <c r="AG35" i="198"/>
  <c r="AH35" i="198"/>
  <c r="X36" i="198"/>
  <c r="Y36" i="198"/>
  <c r="Z36" i="198"/>
  <c r="AA36" i="198"/>
  <c r="AB36" i="198"/>
  <c r="AC36" i="198"/>
  <c r="AD36" i="198"/>
  <c r="AE36" i="198"/>
  <c r="AF36" i="198"/>
  <c r="AG36" i="198"/>
  <c r="AH36" i="198"/>
  <c r="W27" i="198"/>
  <c r="W28" i="198"/>
  <c r="W29" i="198"/>
  <c r="W30" i="198"/>
  <c r="W31" i="198"/>
  <c r="W32" i="198"/>
  <c r="W33" i="198"/>
  <c r="W34" i="198"/>
  <c r="W35" i="198"/>
  <c r="W36" i="198"/>
  <c r="W26" i="198"/>
  <c r="W10" i="198"/>
  <c r="X10" i="198"/>
  <c r="Y10" i="198"/>
  <c r="Z10" i="198"/>
  <c r="AA10" i="198"/>
  <c r="AB10" i="198"/>
  <c r="AC10" i="198"/>
  <c r="AD10" i="198"/>
  <c r="AE10" i="198"/>
  <c r="AF10" i="198"/>
  <c r="AG10" i="198"/>
  <c r="AH10" i="198"/>
  <c r="W11" i="198"/>
  <c r="X11" i="198"/>
  <c r="Y11" i="198"/>
  <c r="Z11" i="198"/>
  <c r="AA11" i="198"/>
  <c r="AB11" i="198"/>
  <c r="AC11" i="198"/>
  <c r="AD11" i="198"/>
  <c r="AE11" i="198"/>
  <c r="AF11" i="198"/>
  <c r="AG11" i="198"/>
  <c r="AH11" i="198"/>
  <c r="W12" i="198"/>
  <c r="X12" i="198"/>
  <c r="Y12" i="198"/>
  <c r="Z12" i="198"/>
  <c r="AA12" i="198"/>
  <c r="AB12" i="198"/>
  <c r="AC12" i="198"/>
  <c r="AD12" i="198"/>
  <c r="AE12" i="198"/>
  <c r="AF12" i="198"/>
  <c r="AG12" i="198"/>
  <c r="AH12" i="198"/>
  <c r="W13" i="198"/>
  <c r="X13" i="198"/>
  <c r="Y13" i="198"/>
  <c r="Z13" i="198"/>
  <c r="AA13" i="198"/>
  <c r="AB13" i="198"/>
  <c r="AC13" i="198"/>
  <c r="AD13" i="198"/>
  <c r="AE13" i="198"/>
  <c r="AF13" i="198"/>
  <c r="AG13" i="198"/>
  <c r="AH13" i="198"/>
  <c r="W14" i="198"/>
  <c r="X14" i="198"/>
  <c r="Y14" i="198"/>
  <c r="Z14" i="198"/>
  <c r="AA14" i="198"/>
  <c r="AB14" i="198"/>
  <c r="AC14" i="198"/>
  <c r="AD14" i="198"/>
  <c r="AE14" i="198"/>
  <c r="AF14" i="198"/>
  <c r="AG14" i="198"/>
  <c r="AH14" i="198"/>
  <c r="W15" i="198"/>
  <c r="X15" i="198"/>
  <c r="Y15" i="198"/>
  <c r="Z15" i="198"/>
  <c r="AA15" i="198"/>
  <c r="AB15" i="198"/>
  <c r="AC15" i="198"/>
  <c r="AD15" i="198"/>
  <c r="AE15" i="198"/>
  <c r="AF15" i="198"/>
  <c r="AG15" i="198"/>
  <c r="AH15" i="198"/>
  <c r="W16" i="198"/>
  <c r="X16" i="198"/>
  <c r="Y16" i="198"/>
  <c r="Z16" i="198"/>
  <c r="AA16" i="198"/>
  <c r="AB16" i="198"/>
  <c r="AC16" i="198"/>
  <c r="AD16" i="198"/>
  <c r="AE16" i="198"/>
  <c r="AF16" i="198"/>
  <c r="AG16" i="198"/>
  <c r="AH16" i="198"/>
  <c r="W17" i="198"/>
  <c r="X17" i="198"/>
  <c r="Y17" i="198"/>
  <c r="Z17" i="198"/>
  <c r="AA17" i="198"/>
  <c r="AB17" i="198"/>
  <c r="AC17" i="198"/>
  <c r="AD17" i="198"/>
  <c r="AE17" i="198"/>
  <c r="AF17" i="198"/>
  <c r="AG17" i="198"/>
  <c r="AH17" i="198"/>
  <c r="W18" i="198"/>
  <c r="X18" i="198"/>
  <c r="Y18" i="198"/>
  <c r="Z18" i="198"/>
  <c r="AA18" i="198"/>
  <c r="AB18" i="198"/>
  <c r="AC18" i="198"/>
  <c r="AD18" i="198"/>
  <c r="AE18" i="198"/>
  <c r="AF18" i="198"/>
  <c r="AG18" i="198"/>
  <c r="AH18" i="198"/>
  <c r="W19" i="198"/>
  <c r="X19" i="198"/>
  <c r="Y19" i="198"/>
  <c r="Z19" i="198"/>
  <c r="AA19" i="198"/>
  <c r="AB19" i="198"/>
  <c r="AC19" i="198"/>
  <c r="AD19" i="198"/>
  <c r="AE19" i="198"/>
  <c r="AF19" i="198"/>
  <c r="AG19" i="198"/>
  <c r="AH19" i="198"/>
  <c r="X9" i="198"/>
  <c r="Y9" i="198"/>
  <c r="Z9" i="198"/>
  <c r="AA9" i="198"/>
  <c r="AB9" i="198"/>
  <c r="AC9" i="198"/>
  <c r="AD9" i="198"/>
  <c r="AE9" i="198"/>
  <c r="AF9" i="198"/>
  <c r="AG9" i="198"/>
  <c r="AH9" i="198"/>
  <c r="W9" i="198"/>
  <c r="AD21" i="154" l="1"/>
  <c r="AD22" i="154"/>
  <c r="AD23" i="154"/>
  <c r="AD24" i="154"/>
  <c r="AD25" i="154"/>
  <c r="AD26" i="154"/>
  <c r="AD27" i="154"/>
  <c r="AD28" i="154"/>
  <c r="AD29" i="154"/>
  <c r="AD30" i="154"/>
  <c r="AD20" i="154"/>
  <c r="AE21" i="154"/>
  <c r="AE22" i="154"/>
  <c r="AE23" i="154"/>
  <c r="AE24" i="154"/>
  <c r="AE25" i="154"/>
  <c r="AE26" i="154"/>
  <c r="AE27" i="154"/>
  <c r="AE28" i="154"/>
  <c r="AE29" i="154"/>
  <c r="AE30" i="154"/>
  <c r="AE20" i="154"/>
  <c r="M72" i="212" l="1"/>
  <c r="BL53" i="212"/>
  <c r="BK53" i="212"/>
  <c r="BJ53" i="212"/>
  <c r="BI53" i="212"/>
  <c r="BU53" i="212" s="1"/>
  <c r="BH53" i="212"/>
  <c r="BG53" i="212"/>
  <c r="BF53" i="212"/>
  <c r="BE53" i="212"/>
  <c r="BD53" i="212"/>
  <c r="BC53" i="212"/>
  <c r="BB53" i="212"/>
  <c r="AZ53" i="212"/>
  <c r="AY53" i="212"/>
  <c r="AX53" i="212"/>
  <c r="X53" i="212"/>
  <c r="V53" i="212"/>
  <c r="BP52" i="212"/>
  <c r="BO52" i="212"/>
  <c r="BK52" i="212"/>
  <c r="BJ52" i="212"/>
  <c r="BI52" i="212"/>
  <c r="BH52" i="212"/>
  <c r="BG52" i="212"/>
  <c r="BE52" i="212"/>
  <c r="BD52" i="212"/>
  <c r="BC52" i="212"/>
  <c r="X52" i="212" s="1"/>
  <c r="BB52" i="212"/>
  <c r="BS52" i="212" s="1"/>
  <c r="AZ52" i="212"/>
  <c r="BF52" i="212" s="1"/>
  <c r="BR52" i="212" s="1"/>
  <c r="AY52" i="212"/>
  <c r="AX52" i="212"/>
  <c r="BL52" i="212" s="1"/>
  <c r="Z52" i="212"/>
  <c r="BK51" i="212"/>
  <c r="BI51" i="212"/>
  <c r="BH51" i="212"/>
  <c r="BG51" i="212"/>
  <c r="BF51" i="212"/>
  <c r="BR51" i="212" s="1"/>
  <c r="BE51" i="212"/>
  <c r="BQ51" i="212" s="1"/>
  <c r="BD51" i="212"/>
  <c r="BP51" i="212" s="1"/>
  <c r="BC51" i="212"/>
  <c r="BB51" i="212"/>
  <c r="BT51" i="212" s="1"/>
  <c r="AZ51" i="212"/>
  <c r="AY51" i="212"/>
  <c r="BJ51" i="212" s="1"/>
  <c r="BV51" i="212" s="1"/>
  <c r="AX51" i="212"/>
  <c r="BL51" i="212" s="1"/>
  <c r="BV50" i="212"/>
  <c r="BK50" i="212"/>
  <c r="BI50" i="212"/>
  <c r="BU50" i="212" s="1"/>
  <c r="BH50" i="212"/>
  <c r="BT50" i="212" s="1"/>
  <c r="BG50" i="212"/>
  <c r="BE50" i="212"/>
  <c r="BD50" i="212"/>
  <c r="BC50" i="212"/>
  <c r="BB50" i="212"/>
  <c r="AZ50" i="212"/>
  <c r="BF50" i="212" s="1"/>
  <c r="AY50" i="212"/>
  <c r="BJ50" i="212" s="1"/>
  <c r="AX50" i="212"/>
  <c r="BL50" i="212" s="1"/>
  <c r="BL49" i="212"/>
  <c r="BK49" i="212"/>
  <c r="BJ49" i="212"/>
  <c r="BI49" i="212"/>
  <c r="BH49" i="212"/>
  <c r="BG49" i="212"/>
  <c r="BF49" i="212"/>
  <c r="BV49" i="212" s="1"/>
  <c r="BE49" i="212"/>
  <c r="BD49" i="212"/>
  <c r="BC49" i="212"/>
  <c r="BB49" i="212"/>
  <c r="AZ49" i="212"/>
  <c r="AY49" i="212"/>
  <c r="AX49" i="212"/>
  <c r="BL48" i="212"/>
  <c r="BK48" i="212"/>
  <c r="BW48" i="212" s="1"/>
  <c r="BJ48" i="212"/>
  <c r="BI48" i="212"/>
  <c r="BH48" i="212"/>
  <c r="BG48" i="212"/>
  <c r="BF48" i="212"/>
  <c r="BE48" i="212"/>
  <c r="BD48" i="212"/>
  <c r="BC48" i="212"/>
  <c r="BB48" i="212"/>
  <c r="AZ48" i="212"/>
  <c r="AY48" i="212"/>
  <c r="AX48" i="212"/>
  <c r="X48" i="212"/>
  <c r="BQ47" i="212"/>
  <c r="BK47" i="212"/>
  <c r="BI47" i="212"/>
  <c r="BH47" i="212"/>
  <c r="BG47" i="212"/>
  <c r="BE47" i="212"/>
  <c r="BD47" i="212"/>
  <c r="BC47" i="212"/>
  <c r="BB47" i="212"/>
  <c r="BP47" i="212" s="1"/>
  <c r="AZ47" i="212"/>
  <c r="BF47" i="212" s="1"/>
  <c r="BO47" i="212" s="1"/>
  <c r="AY47" i="212"/>
  <c r="BJ47" i="212" s="1"/>
  <c r="AX47" i="212"/>
  <c r="BL47" i="212" s="1"/>
  <c r="BN46" i="212"/>
  <c r="BL46" i="212"/>
  <c r="BK46" i="212"/>
  <c r="BI46" i="212"/>
  <c r="BH46" i="212"/>
  <c r="BG46" i="212"/>
  <c r="BE46" i="212"/>
  <c r="BD46" i="212"/>
  <c r="BP46" i="212" s="1"/>
  <c r="BC46" i="212"/>
  <c r="BB46" i="212"/>
  <c r="BT46" i="212" s="1"/>
  <c r="AZ46" i="212"/>
  <c r="BF46" i="212" s="1"/>
  <c r="BR46" i="212" s="1"/>
  <c r="AY46" i="212"/>
  <c r="BJ46" i="212" s="1"/>
  <c r="BV46" i="212" s="1"/>
  <c r="AX46" i="212"/>
  <c r="P46" i="212"/>
  <c r="BK45" i="212"/>
  <c r="BI45" i="212"/>
  <c r="BH45" i="212"/>
  <c r="BG45" i="212"/>
  <c r="BS45" i="212" s="1"/>
  <c r="BF45" i="212"/>
  <c r="BE45" i="212"/>
  <c r="BQ45" i="212" s="1"/>
  <c r="BD45" i="212"/>
  <c r="BP45" i="212" s="1"/>
  <c r="BC45" i="212"/>
  <c r="BB45" i="212"/>
  <c r="BU45" i="212" s="1"/>
  <c r="AZ45" i="212"/>
  <c r="AY45" i="212"/>
  <c r="BJ45" i="212" s="1"/>
  <c r="AX45" i="212"/>
  <c r="BL45" i="212" s="1"/>
  <c r="BK44" i="212"/>
  <c r="BW44" i="212" s="1"/>
  <c r="BJ44" i="212"/>
  <c r="BV44" i="212" s="1"/>
  <c r="BI44" i="212"/>
  <c r="BH44" i="212"/>
  <c r="BT44" i="212" s="1"/>
  <c r="BG44" i="212"/>
  <c r="BF44" i="212"/>
  <c r="BE44" i="212"/>
  <c r="BD44" i="212"/>
  <c r="BC44" i="212"/>
  <c r="BB44" i="212"/>
  <c r="AZ44" i="212"/>
  <c r="AY44" i="212"/>
  <c r="AX44" i="212"/>
  <c r="BL44" i="212" s="1"/>
  <c r="BL43" i="212"/>
  <c r="BK43" i="212"/>
  <c r="BW43" i="212" s="1"/>
  <c r="BJ43" i="212"/>
  <c r="BV43" i="212" s="1"/>
  <c r="BI43" i="212"/>
  <c r="BH43" i="212"/>
  <c r="BG43" i="212"/>
  <c r="BF43" i="212"/>
  <c r="BE43" i="212"/>
  <c r="BQ43" i="212" s="1"/>
  <c r="BD43" i="212"/>
  <c r="BP43" i="212" s="1"/>
  <c r="BC43" i="212"/>
  <c r="BB43" i="212"/>
  <c r="AZ43" i="212"/>
  <c r="AY43" i="212"/>
  <c r="AX43" i="212"/>
  <c r="BL42" i="212"/>
  <c r="BK42" i="212"/>
  <c r="BI42" i="212"/>
  <c r="BH42" i="212"/>
  <c r="BG42" i="212"/>
  <c r="BE42" i="212"/>
  <c r="BD42" i="212"/>
  <c r="BC42" i="212"/>
  <c r="BB42" i="212"/>
  <c r="AZ42" i="212"/>
  <c r="BF42" i="212" s="1"/>
  <c r="AY42" i="212"/>
  <c r="BJ42" i="212" s="1"/>
  <c r="BV42" i="212" s="1"/>
  <c r="AX42" i="212"/>
  <c r="BO41" i="212"/>
  <c r="BN41" i="212"/>
  <c r="BK41" i="212"/>
  <c r="BI41" i="212"/>
  <c r="BH41" i="212"/>
  <c r="BG41" i="212"/>
  <c r="BE41" i="212"/>
  <c r="BD41" i="212"/>
  <c r="BC41" i="212"/>
  <c r="BR41" i="212" s="1"/>
  <c r="BB41" i="212"/>
  <c r="BT41" i="212" s="1"/>
  <c r="AZ41" i="212"/>
  <c r="BF41" i="212" s="1"/>
  <c r="AY41" i="212"/>
  <c r="BJ41" i="212" s="1"/>
  <c r="AX41" i="212"/>
  <c r="BL41" i="212" s="1"/>
  <c r="Y41" i="212"/>
  <c r="X41" i="212"/>
  <c r="BK40" i="212"/>
  <c r="BI40" i="212"/>
  <c r="BH40" i="212"/>
  <c r="BG40" i="212"/>
  <c r="BF40" i="212"/>
  <c r="BE40" i="212"/>
  <c r="BD40" i="212"/>
  <c r="BC40" i="212"/>
  <c r="BW40" i="212" s="1"/>
  <c r="BB40" i="212"/>
  <c r="AZ40" i="212"/>
  <c r="AY40" i="212"/>
  <c r="BJ40" i="212" s="1"/>
  <c r="BV40" i="212" s="1"/>
  <c r="AX40" i="212"/>
  <c r="BL40" i="212" s="1"/>
  <c r="BK39" i="212"/>
  <c r="BJ39" i="212"/>
  <c r="BI39" i="212"/>
  <c r="BH39" i="212"/>
  <c r="BG39" i="212"/>
  <c r="BE39" i="212"/>
  <c r="BW39" i="212" s="1"/>
  <c r="BD39" i="212"/>
  <c r="BC39" i="212"/>
  <c r="BB39" i="212"/>
  <c r="AZ39" i="212"/>
  <c r="BF39" i="212" s="1"/>
  <c r="AY39" i="212"/>
  <c r="AX39" i="212"/>
  <c r="BL39" i="212" s="1"/>
  <c r="V39" i="212"/>
  <c r="BL38" i="212"/>
  <c r="BK38" i="212"/>
  <c r="BJ38" i="212"/>
  <c r="BI38" i="212"/>
  <c r="BH38" i="212"/>
  <c r="BG38" i="212"/>
  <c r="BF38" i="212"/>
  <c r="BE38" i="212"/>
  <c r="BD38" i="212"/>
  <c r="BC38" i="212"/>
  <c r="BB38" i="212"/>
  <c r="AZ38" i="212"/>
  <c r="AY38" i="212"/>
  <c r="AX38" i="212"/>
  <c r="BL37" i="212"/>
  <c r="BK37" i="212"/>
  <c r="BJ37" i="212"/>
  <c r="BV37" i="212" s="1"/>
  <c r="BI37" i="212"/>
  <c r="BH37" i="212"/>
  <c r="BG37" i="212"/>
  <c r="BF37" i="212"/>
  <c r="BE37" i="212"/>
  <c r="BD37" i="212"/>
  <c r="BC37" i="212"/>
  <c r="BB37" i="212"/>
  <c r="AZ37" i="212"/>
  <c r="AY37" i="212"/>
  <c r="AX37" i="212"/>
  <c r="W37" i="212"/>
  <c r="BQ36" i="212"/>
  <c r="BP36" i="212"/>
  <c r="BK36" i="212"/>
  <c r="BJ36" i="212"/>
  <c r="BI36" i="212"/>
  <c r="BH36" i="212"/>
  <c r="BG36" i="212"/>
  <c r="BE36" i="212"/>
  <c r="BD36" i="212"/>
  <c r="BC36" i="212"/>
  <c r="BO36" i="212" s="1"/>
  <c r="BB36" i="212"/>
  <c r="V36" i="212" s="1"/>
  <c r="AZ36" i="212"/>
  <c r="BF36" i="212" s="1"/>
  <c r="AY36" i="212"/>
  <c r="AX36" i="212"/>
  <c r="BL36" i="212" s="1"/>
  <c r="BK35" i="212"/>
  <c r="BI35" i="212"/>
  <c r="BH35" i="212"/>
  <c r="BG35" i="212"/>
  <c r="BE35" i="212"/>
  <c r="BD35" i="212"/>
  <c r="BC35" i="212"/>
  <c r="BB35" i="212"/>
  <c r="AZ35" i="212"/>
  <c r="BF35" i="212" s="1"/>
  <c r="AY35" i="212"/>
  <c r="BJ35" i="212" s="1"/>
  <c r="AX35" i="212"/>
  <c r="BL35" i="212" s="1"/>
  <c r="BK34" i="212"/>
  <c r="BI34" i="212"/>
  <c r="BH34" i="212"/>
  <c r="BG34" i="212"/>
  <c r="BE34" i="212"/>
  <c r="BD34" i="212"/>
  <c r="BC34" i="212"/>
  <c r="BB34" i="212"/>
  <c r="AZ34" i="212"/>
  <c r="BF34" i="212" s="1"/>
  <c r="BR34" i="212" s="1"/>
  <c r="AY34" i="212"/>
  <c r="BJ34" i="212" s="1"/>
  <c r="AX34" i="212"/>
  <c r="BL34" i="212" s="1"/>
  <c r="BL33" i="212"/>
  <c r="BK33" i="212"/>
  <c r="BJ33" i="212"/>
  <c r="BI33" i="212"/>
  <c r="BH33" i="212"/>
  <c r="BG33" i="212"/>
  <c r="BF33" i="212"/>
  <c r="BE33" i="212"/>
  <c r="BD33" i="212"/>
  <c r="BC33" i="212"/>
  <c r="Y33" i="212" s="1"/>
  <c r="BB33" i="212"/>
  <c r="AZ33" i="212"/>
  <c r="AY33" i="212"/>
  <c r="AX33" i="212"/>
  <c r="BL32" i="212"/>
  <c r="BK32" i="212"/>
  <c r="BW32" i="212" s="1"/>
  <c r="BJ32" i="212"/>
  <c r="BV32" i="212" s="1"/>
  <c r="BI32" i="212"/>
  <c r="BH32" i="212"/>
  <c r="BG32" i="212"/>
  <c r="BF32" i="212"/>
  <c r="BE32" i="212"/>
  <c r="BQ32" i="212" s="1"/>
  <c r="BD32" i="212"/>
  <c r="BC32" i="212"/>
  <c r="BB32" i="212"/>
  <c r="AZ32" i="212"/>
  <c r="AY32" i="212"/>
  <c r="AX32" i="212"/>
  <c r="Y32" i="212"/>
  <c r="W32" i="212"/>
  <c r="BL31" i="212"/>
  <c r="BK31" i="212"/>
  <c r="BI31" i="212"/>
  <c r="BH31" i="212"/>
  <c r="BG31" i="212"/>
  <c r="BE31" i="212"/>
  <c r="BD31" i="212"/>
  <c r="BC31" i="212"/>
  <c r="BB31" i="212"/>
  <c r="AZ31" i="212"/>
  <c r="BF31" i="212" s="1"/>
  <c r="AY31" i="212"/>
  <c r="BJ31" i="212" s="1"/>
  <c r="BV31" i="212" s="1"/>
  <c r="AX31" i="212"/>
  <c r="BN30" i="212"/>
  <c r="BK30" i="212"/>
  <c r="BI30" i="212"/>
  <c r="BH30" i="212"/>
  <c r="BG30" i="212"/>
  <c r="BE30" i="212"/>
  <c r="BQ30" i="212" s="1"/>
  <c r="BD30" i="212"/>
  <c r="BC30" i="212"/>
  <c r="BV30" i="212" s="1"/>
  <c r="BB30" i="212"/>
  <c r="BS30" i="212" s="1"/>
  <c r="AZ30" i="212"/>
  <c r="BF30" i="212" s="1"/>
  <c r="BR30" i="212" s="1"/>
  <c r="AY30" i="212"/>
  <c r="BJ30" i="212" s="1"/>
  <c r="AX30" i="212"/>
  <c r="BL30" i="212" s="1"/>
  <c r="BK29" i="212"/>
  <c r="BI29" i="212"/>
  <c r="BH29" i="212"/>
  <c r="BT29" i="212" s="1"/>
  <c r="BG29" i="212"/>
  <c r="BF29" i="212"/>
  <c r="BR29" i="212" s="1"/>
  <c r="BE29" i="212"/>
  <c r="BD29" i="212"/>
  <c r="BC29" i="212"/>
  <c r="BB29" i="212"/>
  <c r="BU29" i="212" s="1"/>
  <c r="AZ29" i="212"/>
  <c r="AY29" i="212"/>
  <c r="BJ29" i="212" s="1"/>
  <c r="BV29" i="212" s="1"/>
  <c r="AX29" i="212"/>
  <c r="BL29" i="212" s="1"/>
  <c r="BK28" i="212"/>
  <c r="BW28" i="212" s="1"/>
  <c r="BJ28" i="212"/>
  <c r="BI28" i="212"/>
  <c r="BH28" i="212"/>
  <c r="BG28" i="212"/>
  <c r="BF28" i="212"/>
  <c r="BE28" i="212"/>
  <c r="BD28" i="212"/>
  <c r="BC28" i="212"/>
  <c r="BV28" i="212" s="1"/>
  <c r="BB28" i="212"/>
  <c r="AZ28" i="212"/>
  <c r="AY28" i="212"/>
  <c r="AX28" i="212"/>
  <c r="BL28" i="212" s="1"/>
  <c r="BL27" i="212"/>
  <c r="BK27" i="212"/>
  <c r="BJ27" i="212"/>
  <c r="BI27" i="212"/>
  <c r="BH27" i="212"/>
  <c r="BG27" i="212"/>
  <c r="BF27" i="212"/>
  <c r="BE27" i="212"/>
  <c r="BD27" i="212"/>
  <c r="BC27" i="212"/>
  <c r="BB27" i="212"/>
  <c r="AZ27" i="212"/>
  <c r="AY27" i="212"/>
  <c r="AX27" i="212"/>
  <c r="BL26" i="212"/>
  <c r="BK26" i="212"/>
  <c r="BJ26" i="212"/>
  <c r="BI26" i="212"/>
  <c r="BH26" i="212"/>
  <c r="BG26" i="212"/>
  <c r="BE26" i="212"/>
  <c r="BD26" i="212"/>
  <c r="BC26" i="212"/>
  <c r="BB26" i="212"/>
  <c r="AZ26" i="212"/>
  <c r="BF26" i="212" s="1"/>
  <c r="AY26" i="212"/>
  <c r="AX26" i="212"/>
  <c r="BK25" i="212"/>
  <c r="BI25" i="212"/>
  <c r="BH25" i="212"/>
  <c r="BG25" i="212"/>
  <c r="BE25" i="212"/>
  <c r="BD25" i="212"/>
  <c r="BC25" i="212"/>
  <c r="BB25" i="212"/>
  <c r="BT25" i="212" s="1"/>
  <c r="AZ25" i="212"/>
  <c r="BF25" i="212" s="1"/>
  <c r="BR25" i="212" s="1"/>
  <c r="AY25" i="212"/>
  <c r="BJ25" i="212" s="1"/>
  <c r="AX25" i="212"/>
  <c r="BL25" i="212" s="1"/>
  <c r="Y25" i="212"/>
  <c r="BR24" i="212"/>
  <c r="BK24" i="212"/>
  <c r="BI24" i="212"/>
  <c r="BH24" i="212"/>
  <c r="BG24" i="212"/>
  <c r="BS24" i="212" s="1"/>
  <c r="BF24" i="212"/>
  <c r="BE24" i="212"/>
  <c r="BD24" i="212"/>
  <c r="BC24" i="212"/>
  <c r="BB24" i="212"/>
  <c r="AZ24" i="212"/>
  <c r="AY24" i="212"/>
  <c r="BJ24" i="212" s="1"/>
  <c r="BV24" i="212" s="1"/>
  <c r="AX24" i="212"/>
  <c r="BL24" i="212" s="1"/>
  <c r="BK23" i="212"/>
  <c r="BJ23" i="212"/>
  <c r="BI23" i="212"/>
  <c r="BH23" i="212"/>
  <c r="BG23" i="212"/>
  <c r="BF23" i="212"/>
  <c r="W23" i="212" s="1"/>
  <c r="BE23" i="212"/>
  <c r="BD23" i="212"/>
  <c r="BC23" i="212"/>
  <c r="BB23" i="212"/>
  <c r="AZ23" i="212"/>
  <c r="AY23" i="212"/>
  <c r="AX23" i="212"/>
  <c r="BL23" i="212" s="1"/>
  <c r="BV22" i="212"/>
  <c r="BL22" i="212"/>
  <c r="BK22" i="212"/>
  <c r="BW22" i="212" s="1"/>
  <c r="BJ22" i="212"/>
  <c r="BI22" i="212"/>
  <c r="BH22" i="212"/>
  <c r="BG22" i="212"/>
  <c r="BF22" i="212"/>
  <c r="BE22" i="212"/>
  <c r="BD22" i="212"/>
  <c r="BC22" i="212"/>
  <c r="BB22" i="212"/>
  <c r="AZ22" i="212"/>
  <c r="AY22" i="212"/>
  <c r="AX22" i="212"/>
  <c r="BL21" i="212"/>
  <c r="BK21" i="212"/>
  <c r="BJ21" i="212"/>
  <c r="BI21" i="212"/>
  <c r="BH21" i="212"/>
  <c r="BG21" i="212"/>
  <c r="BF21" i="212"/>
  <c r="BE21" i="212"/>
  <c r="BD21" i="212"/>
  <c r="BC21" i="212"/>
  <c r="BB21" i="212"/>
  <c r="AZ21" i="212"/>
  <c r="AY21" i="212"/>
  <c r="AX21" i="212"/>
  <c r="BQ20" i="212"/>
  <c r="BK20" i="212"/>
  <c r="BI20" i="212"/>
  <c r="BH20" i="212"/>
  <c r="BG20" i="212"/>
  <c r="BE20" i="212"/>
  <c r="BD20" i="212"/>
  <c r="BC20" i="212"/>
  <c r="BB20" i="212"/>
  <c r="AZ20" i="212"/>
  <c r="BF20" i="212" s="1"/>
  <c r="AY20" i="212"/>
  <c r="BJ20" i="212" s="1"/>
  <c r="AX20" i="212"/>
  <c r="BL20" i="212" s="1"/>
  <c r="BK19" i="212"/>
  <c r="BI19" i="212"/>
  <c r="BH19" i="212"/>
  <c r="BG19" i="212"/>
  <c r="BE19" i="212"/>
  <c r="BD19" i="212"/>
  <c r="BP19" i="212" s="1"/>
  <c r="BC19" i="212"/>
  <c r="BO19" i="212" s="1"/>
  <c r="BB19" i="212"/>
  <c r="AZ19" i="212"/>
  <c r="BF19" i="212" s="1"/>
  <c r="BR19" i="212" s="1"/>
  <c r="AY19" i="212"/>
  <c r="BJ19" i="212" s="1"/>
  <c r="AX19" i="212"/>
  <c r="BL19" i="212" s="1"/>
  <c r="BK18" i="212"/>
  <c r="BI18" i="212"/>
  <c r="BH18" i="212"/>
  <c r="BG18" i="212"/>
  <c r="BF18" i="212"/>
  <c r="BE18" i="212"/>
  <c r="BD18" i="212"/>
  <c r="BC18" i="212"/>
  <c r="BB18" i="212"/>
  <c r="AZ18" i="212"/>
  <c r="AY18" i="212"/>
  <c r="BJ18" i="212" s="1"/>
  <c r="AX18" i="212"/>
  <c r="BL18" i="212" s="1"/>
  <c r="BL17" i="212"/>
  <c r="BK17" i="212"/>
  <c r="BJ17" i="212"/>
  <c r="BI17" i="212"/>
  <c r="BH17" i="212"/>
  <c r="BG17" i="212"/>
  <c r="BF17" i="212"/>
  <c r="BE17" i="212"/>
  <c r="BD17" i="212"/>
  <c r="BC17" i="212"/>
  <c r="X17" i="212" s="1"/>
  <c r="BB17" i="212"/>
  <c r="BN17" i="212" s="1"/>
  <c r="AZ17" i="212"/>
  <c r="AY17" i="212"/>
  <c r="AX17" i="212"/>
  <c r="BN16" i="212"/>
  <c r="BL16" i="212"/>
  <c r="BK16" i="212"/>
  <c r="BW16" i="212" s="1"/>
  <c r="BJ16" i="212"/>
  <c r="BI16" i="212"/>
  <c r="BH16" i="212"/>
  <c r="BG16" i="212"/>
  <c r="BF16" i="212"/>
  <c r="BE16" i="212"/>
  <c r="BQ16" i="212" s="1"/>
  <c r="BD16" i="212"/>
  <c r="BC16" i="212"/>
  <c r="BB16" i="212"/>
  <c r="AZ16" i="212"/>
  <c r="AY16" i="212"/>
  <c r="AX16" i="212"/>
  <c r="BL15" i="212"/>
  <c r="BK15" i="212"/>
  <c r="BJ15" i="212"/>
  <c r="BI15" i="212"/>
  <c r="BH15" i="212"/>
  <c r="BG15" i="212"/>
  <c r="BE15" i="212"/>
  <c r="BD15" i="212"/>
  <c r="BC15" i="212"/>
  <c r="BB15" i="212"/>
  <c r="BS15" i="212" s="1"/>
  <c r="AZ15" i="212"/>
  <c r="BF15" i="212" s="1"/>
  <c r="BR15" i="212" s="1"/>
  <c r="AY15" i="212"/>
  <c r="AX15" i="212"/>
  <c r="BP14" i="212"/>
  <c r="BL14" i="212"/>
  <c r="BK14" i="212"/>
  <c r="BI14" i="212"/>
  <c r="BH14" i="212"/>
  <c r="BG14" i="212"/>
  <c r="BE14" i="212"/>
  <c r="BD14" i="212"/>
  <c r="Z14" i="212" s="1"/>
  <c r="BC14" i="212"/>
  <c r="BB14" i="212"/>
  <c r="BT14" i="212" s="1"/>
  <c r="AZ14" i="212"/>
  <c r="BF14" i="212" s="1"/>
  <c r="BR14" i="212" s="1"/>
  <c r="AY14" i="212"/>
  <c r="BJ14" i="212" s="1"/>
  <c r="BV14" i="212" s="1"/>
  <c r="AX14" i="212"/>
  <c r="BR13" i="212"/>
  <c r="BK13" i="212"/>
  <c r="BI13" i="212"/>
  <c r="BH13" i="212"/>
  <c r="BG13" i="212"/>
  <c r="BF13" i="212"/>
  <c r="BE13" i="212"/>
  <c r="BD13" i="212"/>
  <c r="BC13" i="212"/>
  <c r="BB13" i="212"/>
  <c r="AZ13" i="212"/>
  <c r="AY13" i="212"/>
  <c r="BJ13" i="212" s="1"/>
  <c r="BV13" i="212" s="1"/>
  <c r="AX13" i="212"/>
  <c r="BL13" i="212" s="1"/>
  <c r="BK12" i="212"/>
  <c r="BJ12" i="212"/>
  <c r="BI12" i="212"/>
  <c r="BH12" i="212"/>
  <c r="BG12" i="212"/>
  <c r="BF12" i="212"/>
  <c r="BE12" i="212"/>
  <c r="BD12" i="212"/>
  <c r="BP12" i="212" s="1"/>
  <c r="BC12" i="212"/>
  <c r="BB12" i="212"/>
  <c r="BW12" i="212" s="1"/>
  <c r="AZ12" i="212"/>
  <c r="AY12" i="212"/>
  <c r="AX12" i="212"/>
  <c r="BL12" i="212" s="1"/>
  <c r="BL11" i="212"/>
  <c r="BK11" i="212"/>
  <c r="BJ11" i="212"/>
  <c r="BV11" i="212" s="1"/>
  <c r="BI11" i="212"/>
  <c r="BH11" i="212"/>
  <c r="BG11" i="212"/>
  <c r="BF11" i="212"/>
  <c r="BE11" i="212"/>
  <c r="BD11" i="212"/>
  <c r="BC11" i="212"/>
  <c r="BB11" i="212"/>
  <c r="AZ11" i="212"/>
  <c r="AY11" i="212"/>
  <c r="AX11" i="212"/>
  <c r="BL10" i="212"/>
  <c r="BK10" i="212"/>
  <c r="BW10" i="212" s="1"/>
  <c r="BJ10" i="212"/>
  <c r="BI10" i="212"/>
  <c r="BH10" i="212"/>
  <c r="BG10" i="212"/>
  <c r="BE10" i="212"/>
  <c r="BD10" i="212"/>
  <c r="BC10" i="212"/>
  <c r="BB10" i="212"/>
  <c r="AZ10" i="212"/>
  <c r="BF10" i="212" s="1"/>
  <c r="BQ10" i="212" s="1"/>
  <c r="AY10" i="212"/>
  <c r="AX10" i="212"/>
  <c r="BQ9" i="212"/>
  <c r="BP9" i="212"/>
  <c r="BK9" i="212"/>
  <c r="BI9" i="212"/>
  <c r="BH9" i="212"/>
  <c r="BG9" i="212"/>
  <c r="BE9" i="212"/>
  <c r="BD9" i="212"/>
  <c r="BC9" i="212"/>
  <c r="BO9" i="212" s="1"/>
  <c r="BB9" i="212"/>
  <c r="BS9" i="212" s="1"/>
  <c r="AZ9" i="212"/>
  <c r="BF9" i="212" s="1"/>
  <c r="BR9" i="212" s="1"/>
  <c r="AY9" i="212"/>
  <c r="BJ9" i="212" s="1"/>
  <c r="AX9" i="212"/>
  <c r="BL9" i="212" s="1"/>
  <c r="Z9" i="212"/>
  <c r="BK8" i="212"/>
  <c r="BI8" i="212"/>
  <c r="BH8" i="212"/>
  <c r="BG8" i="212"/>
  <c r="BS8" i="212" s="1"/>
  <c r="BE8" i="212"/>
  <c r="BD8" i="212"/>
  <c r="BC8" i="212"/>
  <c r="BB8" i="212"/>
  <c r="AZ8" i="212"/>
  <c r="BF8" i="212" s="1"/>
  <c r="AY8" i="212"/>
  <c r="BJ8" i="212" s="1"/>
  <c r="AX8" i="212"/>
  <c r="BL8" i="212" s="1"/>
  <c r="BU7" i="212"/>
  <c r="BK7" i="212"/>
  <c r="BJ7" i="212"/>
  <c r="BI7" i="212"/>
  <c r="BH7" i="212"/>
  <c r="BG7" i="212"/>
  <c r="BS7" i="212" s="1"/>
  <c r="BF7" i="212"/>
  <c r="BE7" i="212"/>
  <c r="BD7" i="212"/>
  <c r="BC7" i="212"/>
  <c r="BB7" i="212"/>
  <c r="AZ7" i="212"/>
  <c r="AY7" i="212"/>
  <c r="AX7" i="212"/>
  <c r="BL7" i="212" s="1"/>
  <c r="N53" i="211"/>
  <c r="N52" i="211"/>
  <c r="N51" i="211"/>
  <c r="O51" i="211" s="1"/>
  <c r="N50" i="211"/>
  <c r="N49" i="211"/>
  <c r="N48" i="211"/>
  <c r="N47" i="211"/>
  <c r="N46" i="211"/>
  <c r="N45" i="211"/>
  <c r="N44" i="211"/>
  <c r="N43" i="211"/>
  <c r="N42" i="211"/>
  <c r="N41" i="211"/>
  <c r="N40" i="211"/>
  <c r="N39" i="211"/>
  <c r="N38" i="211"/>
  <c r="N37" i="211"/>
  <c r="N36" i="211"/>
  <c r="N35" i="211"/>
  <c r="N34" i="211"/>
  <c r="N33" i="211"/>
  <c r="N32" i="211"/>
  <c r="N31" i="211"/>
  <c r="N30" i="211"/>
  <c r="N29" i="211"/>
  <c r="N28" i="211"/>
  <c r="N27" i="211"/>
  <c r="N26" i="211"/>
  <c r="N25" i="211"/>
  <c r="N24" i="211"/>
  <c r="N23" i="211"/>
  <c r="N22" i="211"/>
  <c r="N21" i="211"/>
  <c r="N20" i="211"/>
  <c r="N19" i="211"/>
  <c r="N18" i="211"/>
  <c r="O18" i="211" s="1"/>
  <c r="N17" i="211"/>
  <c r="N16" i="211"/>
  <c r="N15" i="211"/>
  <c r="O42" i="211" s="1"/>
  <c r="N14" i="211"/>
  <c r="N13" i="211"/>
  <c r="N12" i="211"/>
  <c r="N11" i="211"/>
  <c r="N10" i="211"/>
  <c r="N9" i="211"/>
  <c r="U8" i="211"/>
  <c r="N8" i="211"/>
  <c r="N7" i="211"/>
  <c r="N53" i="210"/>
  <c r="M53" i="210"/>
  <c r="M52" i="210"/>
  <c r="N52" i="210" s="1"/>
  <c r="N51" i="210"/>
  <c r="M51" i="210"/>
  <c r="M50" i="210"/>
  <c r="N50" i="210" s="1"/>
  <c r="N49" i="210"/>
  <c r="M49" i="210"/>
  <c r="N48" i="210"/>
  <c r="M48" i="210"/>
  <c r="N47" i="210"/>
  <c r="M47" i="210"/>
  <c r="N46" i="210"/>
  <c r="M46" i="210"/>
  <c r="N45" i="210"/>
  <c r="M45" i="210"/>
  <c r="M44" i="210"/>
  <c r="N44" i="210" s="1"/>
  <c r="M43" i="210"/>
  <c r="N43" i="210" s="1"/>
  <c r="M42" i="210"/>
  <c r="N42" i="210" s="1"/>
  <c r="M41" i="210"/>
  <c r="N41" i="210" s="1"/>
  <c r="M40" i="210"/>
  <c r="N40" i="210" s="1"/>
  <c r="M39" i="210"/>
  <c r="N39" i="210" s="1"/>
  <c r="N38" i="210"/>
  <c r="M38" i="210"/>
  <c r="N37" i="210"/>
  <c r="M37" i="210"/>
  <c r="M36" i="210"/>
  <c r="N36" i="210" s="1"/>
  <c r="M35" i="210"/>
  <c r="N35" i="210" s="1"/>
  <c r="M34" i="210"/>
  <c r="N34" i="210" s="1"/>
  <c r="N33" i="210"/>
  <c r="M33" i="210"/>
  <c r="N32" i="210"/>
  <c r="M32" i="210"/>
  <c r="M31" i="210"/>
  <c r="N31" i="210" s="1"/>
  <c r="N30" i="210"/>
  <c r="M30" i="210"/>
  <c r="M29" i="210"/>
  <c r="N29" i="210" s="1"/>
  <c r="O29" i="210" s="1"/>
  <c r="M28" i="210"/>
  <c r="N28" i="210" s="1"/>
  <c r="N27" i="210"/>
  <c r="M27" i="210"/>
  <c r="M26" i="210"/>
  <c r="N26" i="210" s="1"/>
  <c r="N25" i="210"/>
  <c r="M25" i="210"/>
  <c r="M24" i="210"/>
  <c r="N24" i="210" s="1"/>
  <c r="N23" i="210"/>
  <c r="M23" i="210"/>
  <c r="N22" i="210"/>
  <c r="M22" i="210"/>
  <c r="N21" i="210"/>
  <c r="M21" i="210"/>
  <c r="M20" i="210"/>
  <c r="N20" i="210" s="1"/>
  <c r="M19" i="210"/>
  <c r="N19" i="210" s="1"/>
  <c r="O19" i="210" s="1"/>
  <c r="M18" i="210"/>
  <c r="N18" i="210" s="1"/>
  <c r="O18" i="210" s="1"/>
  <c r="M17" i="210"/>
  <c r="N17" i="210" s="1"/>
  <c r="N16" i="210"/>
  <c r="M16" i="210"/>
  <c r="M15" i="210"/>
  <c r="N15" i="210" s="1"/>
  <c r="N14" i="210"/>
  <c r="M14" i="210"/>
  <c r="M13" i="210"/>
  <c r="N13" i="210" s="1"/>
  <c r="N12" i="210"/>
  <c r="M12" i="210"/>
  <c r="M11" i="210"/>
  <c r="N11" i="210" s="1"/>
  <c r="O11" i="210" s="1"/>
  <c r="M10" i="210"/>
  <c r="N10" i="210" s="1"/>
  <c r="M9" i="210"/>
  <c r="N9" i="210" s="1"/>
  <c r="O38" i="210" s="1"/>
  <c r="U8" i="210"/>
  <c r="M8" i="210"/>
  <c r="N8" i="210" s="1"/>
  <c r="O8" i="210" s="1"/>
  <c r="M7" i="210"/>
  <c r="N7" i="210" s="1"/>
  <c r="N53" i="209"/>
  <c r="O52" i="209"/>
  <c r="N52" i="209"/>
  <c r="N51" i="209"/>
  <c r="N50" i="209"/>
  <c r="N49" i="209"/>
  <c r="N48" i="209"/>
  <c r="N47" i="209"/>
  <c r="N46" i="209"/>
  <c r="N45" i="209"/>
  <c r="N44" i="209"/>
  <c r="N43" i="209"/>
  <c r="N42" i="209"/>
  <c r="N41" i="209"/>
  <c r="N40" i="209"/>
  <c r="N39" i="209"/>
  <c r="N38" i="209"/>
  <c r="O45" i="209" s="1"/>
  <c r="N37" i="209"/>
  <c r="N36" i="209"/>
  <c r="N35" i="209"/>
  <c r="N34" i="209"/>
  <c r="N33" i="209"/>
  <c r="N32" i="209"/>
  <c r="N31" i="209"/>
  <c r="O31" i="209" s="1"/>
  <c r="O30" i="209"/>
  <c r="N30" i="209"/>
  <c r="N29" i="209"/>
  <c r="N28" i="209"/>
  <c r="N27" i="209"/>
  <c r="N26" i="209"/>
  <c r="O26" i="209" s="1"/>
  <c r="N25" i="209"/>
  <c r="O24" i="209"/>
  <c r="N24" i="209"/>
  <c r="N23" i="209"/>
  <c r="N22" i="209"/>
  <c r="N21" i="209"/>
  <c r="N20" i="209"/>
  <c r="N19" i="209"/>
  <c r="N18" i="209"/>
  <c r="O18" i="209" s="1"/>
  <c r="N17" i="209"/>
  <c r="N16" i="209"/>
  <c r="N15" i="209"/>
  <c r="N14" i="209"/>
  <c r="N13" i="209"/>
  <c r="N12" i="209"/>
  <c r="N11" i="209"/>
  <c r="N10" i="209"/>
  <c r="O37" i="209" s="1"/>
  <c r="O9" i="209"/>
  <c r="N9" i="209"/>
  <c r="U8" i="209"/>
  <c r="N8" i="209"/>
  <c r="N7" i="209"/>
  <c r="P30" i="212" l="1"/>
  <c r="O12" i="210"/>
  <c r="O26" i="210"/>
  <c r="O33" i="210"/>
  <c r="O42" i="210"/>
  <c r="BV7" i="212"/>
  <c r="R17" i="212"/>
  <c r="BO18" i="212"/>
  <c r="BW21" i="212"/>
  <c r="V21" i="212"/>
  <c r="AA21" i="212" s="1"/>
  <c r="BT23" i="212"/>
  <c r="O53" i="209"/>
  <c r="O34" i="210"/>
  <c r="O43" i="210"/>
  <c r="O50" i="210"/>
  <c r="O10" i="211"/>
  <c r="O30" i="211"/>
  <c r="BQ27" i="212"/>
  <c r="BN27" i="212"/>
  <c r="Z27" i="212"/>
  <c r="BO27" i="212"/>
  <c r="Y27" i="212"/>
  <c r="X27" i="212"/>
  <c r="W27" i="212"/>
  <c r="V27" i="212"/>
  <c r="AA27" i="212" s="1"/>
  <c r="BW49" i="212"/>
  <c r="BT49" i="212"/>
  <c r="W49" i="212"/>
  <c r="O46" i="209"/>
  <c r="O31" i="211"/>
  <c r="BV8" i="212"/>
  <c r="BS31" i="212"/>
  <c r="BQ34" i="212"/>
  <c r="BU49" i="212"/>
  <c r="O47" i="209"/>
  <c r="O35" i="210"/>
  <c r="O44" i="210"/>
  <c r="O22" i="211"/>
  <c r="BR8" i="212"/>
  <c r="BQ8" i="212"/>
  <c r="BP8" i="212"/>
  <c r="BO8" i="212"/>
  <c r="BQ14" i="212"/>
  <c r="BR16" i="212"/>
  <c r="BP16" i="212"/>
  <c r="BO16" i="212"/>
  <c r="Y16" i="212"/>
  <c r="X16" i="212"/>
  <c r="W16" i="212"/>
  <c r="V16" i="212"/>
  <c r="W17" i="212"/>
  <c r="BR18" i="212"/>
  <c r="X21" i="212"/>
  <c r="BQ31" i="212"/>
  <c r="BS34" i="212"/>
  <c r="BR39" i="212"/>
  <c r="BT39" i="212"/>
  <c r="W39" i="212"/>
  <c r="AA39" i="212" s="1"/>
  <c r="O13" i="210"/>
  <c r="O49" i="210"/>
  <c r="U7" i="210" s="1"/>
  <c r="O7" i="210"/>
  <c r="O33" i="209"/>
  <c r="O14" i="210"/>
  <c r="O28" i="210"/>
  <c r="O36" i="210"/>
  <c r="O51" i="210"/>
  <c r="O43" i="211"/>
  <c r="BU8" i="212"/>
  <c r="BR11" i="212"/>
  <c r="BN11" i="212"/>
  <c r="Z11" i="212"/>
  <c r="Y11" i="212"/>
  <c r="X11" i="212"/>
  <c r="W11" i="212"/>
  <c r="V11" i="212"/>
  <c r="BU13" i="212"/>
  <c r="BT13" i="212"/>
  <c r="BQ13" i="212"/>
  <c r="BP13" i="212"/>
  <c r="BS18" i="212"/>
  <c r="BT34" i="212"/>
  <c r="BV39" i="212"/>
  <c r="BQ40" i="212"/>
  <c r="BP40" i="212"/>
  <c r="BO40" i="212"/>
  <c r="O11" i="209"/>
  <c r="O21" i="210"/>
  <c r="O48" i="209"/>
  <c r="O45" i="210"/>
  <c r="BS11" i="212"/>
  <c r="BT18" i="212"/>
  <c r="BN19" i="212"/>
  <c r="BP25" i="212"/>
  <c r="Z25" i="212"/>
  <c r="BU34" i="212"/>
  <c r="BU39" i="212"/>
  <c r="BR40" i="212"/>
  <c r="BR42" i="212"/>
  <c r="X18" i="212"/>
  <c r="W18" i="212"/>
  <c r="BN18" i="212"/>
  <c r="Z18" i="212"/>
  <c r="Y18" i="212"/>
  <c r="BW18" i="212"/>
  <c r="V18" i="212"/>
  <c r="BQ18" i="212"/>
  <c r="O10" i="209"/>
  <c r="O32" i="209"/>
  <c r="O39" i="209"/>
  <c r="O20" i="210"/>
  <c r="O19" i="209"/>
  <c r="O20" i="209"/>
  <c r="O27" i="209"/>
  <c r="O41" i="209"/>
  <c r="O22" i="210"/>
  <c r="BW7" i="212"/>
  <c r="BS13" i="212"/>
  <c r="BV15" i="212"/>
  <c r="BT17" i="212"/>
  <c r="BU18" i="212"/>
  <c r="BU19" i="212"/>
  <c r="BW23" i="212"/>
  <c r="BV27" i="212"/>
  <c r="BS40" i="212"/>
  <c r="BO45" i="212"/>
  <c r="BV45" i="212"/>
  <c r="BT45" i="212"/>
  <c r="O38" i="209"/>
  <c r="O25" i="209"/>
  <c r="O40" i="209"/>
  <c r="O12" i="209"/>
  <c r="O13" i="209"/>
  <c r="O34" i="209"/>
  <c r="O37" i="210"/>
  <c r="O14" i="211"/>
  <c r="BV26" i="212"/>
  <c r="BW27" i="212"/>
  <c r="BW34" i="212"/>
  <c r="S41" i="212"/>
  <c r="P41" i="212"/>
  <c r="O25" i="210"/>
  <c r="BR26" i="212"/>
  <c r="BQ26" i="212"/>
  <c r="BP26" i="212"/>
  <c r="BO26" i="212"/>
  <c r="Z26" i="212"/>
  <c r="BN26" i="212"/>
  <c r="Y26" i="212"/>
  <c r="X26" i="212"/>
  <c r="W26" i="212"/>
  <c r="O35" i="209"/>
  <c r="O46" i="210"/>
  <c r="O53" i="211"/>
  <c r="O47" i="211"/>
  <c r="O46" i="211"/>
  <c r="BV17" i="212"/>
  <c r="BU17" i="212"/>
  <c r="Y17" i="212"/>
  <c r="BV20" i="212"/>
  <c r="BR20" i="212"/>
  <c r="BW33" i="212"/>
  <c r="BU33" i="212"/>
  <c r="BT33" i="212"/>
  <c r="X33" i="212"/>
  <c r="V33" i="212"/>
  <c r="AA33" i="212" s="1"/>
  <c r="BU44" i="212"/>
  <c r="BR50" i="212"/>
  <c r="BW50" i="212"/>
  <c r="O41" i="210"/>
  <c r="O7" i="209"/>
  <c r="O49" i="209"/>
  <c r="U7" i="209" s="1"/>
  <c r="O15" i="210"/>
  <c r="O30" i="210"/>
  <c r="O53" i="210"/>
  <c r="O25" i="211"/>
  <c r="O35" i="211"/>
  <c r="O8" i="209"/>
  <c r="O21" i="209"/>
  <c r="O42" i="209"/>
  <c r="O9" i="210"/>
  <c r="O23" i="210"/>
  <c r="O15" i="211"/>
  <c r="BR7" i="212"/>
  <c r="BW11" i="212"/>
  <c r="BV12" i="212"/>
  <c r="BO14" i="212"/>
  <c r="BW17" i="212"/>
  <c r="BU24" i="212"/>
  <c r="BT24" i="212"/>
  <c r="BQ24" i="212"/>
  <c r="BP24" i="212"/>
  <c r="BO24" i="212"/>
  <c r="BV33" i="212"/>
  <c r="BV35" i="212"/>
  <c r="BR38" i="212"/>
  <c r="BW38" i="212"/>
  <c r="BU38" i="212"/>
  <c r="Z38" i="212"/>
  <c r="BN38" i="212"/>
  <c r="Y38" i="212"/>
  <c r="X38" i="212"/>
  <c r="W38" i="212"/>
  <c r="V38" i="212"/>
  <c r="BR45" i="212"/>
  <c r="O43" i="209"/>
  <c r="O31" i="210"/>
  <c r="O11" i="211"/>
  <c r="Q16" i="212"/>
  <c r="P16" i="212"/>
  <c r="S16" i="212"/>
  <c r="BR23" i="212"/>
  <c r="BU23" i="212"/>
  <c r="BT35" i="212"/>
  <c r="BR35" i="212"/>
  <c r="BP35" i="212"/>
  <c r="Z35" i="212"/>
  <c r="BQ15" i="212"/>
  <c r="BP15" i="212"/>
  <c r="BO15" i="212"/>
  <c r="Z15" i="212"/>
  <c r="BN15" i="212"/>
  <c r="Y15" i="212"/>
  <c r="X15" i="212"/>
  <c r="W15" i="212"/>
  <c r="O47" i="210"/>
  <c r="O15" i="209"/>
  <c r="O29" i="209"/>
  <c r="O50" i="209"/>
  <c r="O10" i="210"/>
  <c r="O16" i="210"/>
  <c r="O24" i="210"/>
  <c r="O39" i="210"/>
  <c r="O37" i="211"/>
  <c r="BT7" i="212"/>
  <c r="BO11" i="212"/>
  <c r="BS12" i="212"/>
  <c r="Y14" i="212"/>
  <c r="V15" i="212"/>
  <c r="AA15" i="212" s="1"/>
  <c r="Z16" i="212"/>
  <c r="BV19" i="212"/>
  <c r="BO20" i="212"/>
  <c r="BS22" i="212"/>
  <c r="BU22" i="212"/>
  <c r="Z22" i="212"/>
  <c r="BN22" i="212"/>
  <c r="Y22" i="212"/>
  <c r="X22" i="212"/>
  <c r="W22" i="212"/>
  <c r="V22" i="212"/>
  <c r="BS23" i="212"/>
  <c r="BO25" i="212"/>
  <c r="BQ35" i="212"/>
  <c r="BQ42" i="212"/>
  <c r="O22" i="209"/>
  <c r="O44" i="209"/>
  <c r="O17" i="210"/>
  <c r="O17" i="211"/>
  <c r="W10" i="212"/>
  <c r="V12" i="212"/>
  <c r="AA12" i="212" s="1"/>
  <c r="BT12" i="212"/>
  <c r="V17" i="212"/>
  <c r="V26" i="212"/>
  <c r="BQ29" i="212"/>
  <c r="BS29" i="212"/>
  <c r="BP29" i="212"/>
  <c r="BR31" i="212"/>
  <c r="BO35" i="212"/>
  <c r="X49" i="212"/>
  <c r="O17" i="209"/>
  <c r="O28" i="209"/>
  <c r="O14" i="209"/>
  <c r="O36" i="209"/>
  <c r="O51" i="209"/>
  <c r="O16" i="209"/>
  <c r="O23" i="209"/>
  <c r="O32" i="210"/>
  <c r="O40" i="210"/>
  <c r="O48" i="210"/>
  <c r="O27" i="211"/>
  <c r="O38" i="211"/>
  <c r="W12" i="212"/>
  <c r="BV18" i="212"/>
  <c r="Y19" i="212"/>
  <c r="X19" i="212"/>
  <c r="W19" i="212"/>
  <c r="V19" i="212"/>
  <c r="BW19" i="212"/>
  <c r="BT19" i="212"/>
  <c r="BS19" i="212"/>
  <c r="BQ19" i="212"/>
  <c r="Z19" i="212"/>
  <c r="BU28" i="212"/>
  <c r="BV34" i="212"/>
  <c r="BW35" i="212"/>
  <c r="BV38" i="212"/>
  <c r="BS39" i="212"/>
  <c r="BV47" i="212"/>
  <c r="BR47" i="212"/>
  <c r="BS50" i="212"/>
  <c r="BT22" i="212"/>
  <c r="BR27" i="212"/>
  <c r="V28" i="212"/>
  <c r="BS28" i="212"/>
  <c r="Y30" i="212"/>
  <c r="BO30" i="212"/>
  <c r="S30" i="212" s="1"/>
  <c r="X34" i="212"/>
  <c r="W34" i="212"/>
  <c r="BN34" i="212"/>
  <c r="Z34" i="212"/>
  <c r="Y34" i="212"/>
  <c r="BS38" i="212"/>
  <c r="R46" i="212"/>
  <c r="T46" i="212"/>
  <c r="O41" i="211"/>
  <c r="BT11" i="212"/>
  <c r="X12" i="212"/>
  <c r="BU12" i="212"/>
  <c r="BS16" i="212"/>
  <c r="T16" i="212" s="1"/>
  <c r="BP18" i="212"/>
  <c r="BS20" i="212"/>
  <c r="BV23" i="212"/>
  <c r="BQ25" i="212"/>
  <c r="BS27" i="212"/>
  <c r="W28" i="212"/>
  <c r="BT28" i="212"/>
  <c r="Z30" i="212"/>
  <c r="BP30" i="212"/>
  <c r="BR32" i="212"/>
  <c r="BO34" i="212"/>
  <c r="BN35" i="212"/>
  <c r="BR36" i="212"/>
  <c r="BT38" i="212"/>
  <c r="Z41" i="212"/>
  <c r="BP41" i="212"/>
  <c r="R41" i="212" s="1"/>
  <c r="BR43" i="212"/>
  <c r="V44" i="212"/>
  <c r="AA44" i="212" s="1"/>
  <c r="BS44" i="212"/>
  <c r="Y46" i="212"/>
  <c r="BO46" i="212"/>
  <c r="BS47" i="212"/>
  <c r="BQ48" i="212"/>
  <c r="X50" i="212"/>
  <c r="W50" i="212"/>
  <c r="BN50" i="212"/>
  <c r="Z50" i="212"/>
  <c r="Y50" i="212"/>
  <c r="BQ52" i="212"/>
  <c r="O21" i="211"/>
  <c r="Y7" i="212"/>
  <c r="X7" i="212"/>
  <c r="BN7" i="212"/>
  <c r="Z7" i="212"/>
  <c r="BV9" i="212"/>
  <c r="BU11" i="212"/>
  <c r="BT16" i="212"/>
  <c r="V20" i="212"/>
  <c r="BT20" i="212"/>
  <c r="BR21" i="212"/>
  <c r="BT27" i="212"/>
  <c r="X28" i="212"/>
  <c r="BS32" i="212"/>
  <c r="W33" i="212"/>
  <c r="BP34" i="212"/>
  <c r="BS36" i="212"/>
  <c r="BQ41" i="212"/>
  <c r="BS43" i="212"/>
  <c r="W44" i="212"/>
  <c r="Z46" i="212"/>
  <c r="BR48" i="212"/>
  <c r="V49" i="212"/>
  <c r="BO50" i="212"/>
  <c r="BN51" i="212"/>
  <c r="BO7" i="212"/>
  <c r="BT9" i="212"/>
  <c r="BS10" i="212"/>
  <c r="BS14" i="212"/>
  <c r="BU16" i="212"/>
  <c r="BS21" i="212"/>
  <c r="Y23" i="212"/>
  <c r="X23" i="212"/>
  <c r="BN23" i="212"/>
  <c r="Z23" i="212"/>
  <c r="BV25" i="212"/>
  <c r="BS25" i="212"/>
  <c r="BU27" i="212"/>
  <c r="BT32" i="212"/>
  <c r="BT36" i="212"/>
  <c r="BR37" i="212"/>
  <c r="BT43" i="212"/>
  <c r="X44" i="212"/>
  <c r="BQ46" i="212"/>
  <c r="S46" i="212" s="1"/>
  <c r="BS48" i="212"/>
  <c r="BP50" i="212"/>
  <c r="BO51" i="212"/>
  <c r="O52" i="211"/>
  <c r="O48" i="211"/>
  <c r="O44" i="211"/>
  <c r="O40" i="211"/>
  <c r="O36" i="211"/>
  <c r="O32" i="211"/>
  <c r="O28" i="211"/>
  <c r="O24" i="211"/>
  <c r="O20" i="211"/>
  <c r="O16" i="211"/>
  <c r="O12" i="211"/>
  <c r="O26" i="211"/>
  <c r="O7" i="211"/>
  <c r="BP7" i="212"/>
  <c r="W9" i="212"/>
  <c r="V9" i="212"/>
  <c r="BU9" i="212"/>
  <c r="BT10" i="212"/>
  <c r="BV16" i="212"/>
  <c r="BT21" i="212"/>
  <c r="BO23" i="212"/>
  <c r="BS26" i="212"/>
  <c r="V32" i="212"/>
  <c r="AA32" i="212" s="1"/>
  <c r="BU32" i="212"/>
  <c r="BS37" i="212"/>
  <c r="Y39" i="212"/>
  <c r="X39" i="212"/>
  <c r="BN39" i="212"/>
  <c r="Z39" i="212"/>
  <c r="BV41" i="212"/>
  <c r="BS41" i="212"/>
  <c r="V43" i="212"/>
  <c r="BU43" i="212"/>
  <c r="BT48" i="212"/>
  <c r="Z51" i="212"/>
  <c r="V52" i="212"/>
  <c r="BT52" i="212"/>
  <c r="BR53" i="212"/>
  <c r="BQ7" i="212"/>
  <c r="BU10" i="212"/>
  <c r="BN12" i="212"/>
  <c r="Z12" i="212"/>
  <c r="Y12" i="212"/>
  <c r="X14" i="212"/>
  <c r="W14" i="212"/>
  <c r="V14" i="212"/>
  <c r="BU14" i="212"/>
  <c r="BT15" i="212"/>
  <c r="BU21" i="212"/>
  <c r="BP23" i="212"/>
  <c r="W25" i="212"/>
  <c r="V25" i="212"/>
  <c r="BU25" i="212"/>
  <c r="BT26" i="212"/>
  <c r="BT30" i="212"/>
  <c r="BT37" i="212"/>
  <c r="BO39" i="212"/>
  <c r="BS42" i="212"/>
  <c r="W43" i="212"/>
  <c r="BS46" i="212"/>
  <c r="V48" i="212"/>
  <c r="BU48" i="212"/>
  <c r="Y49" i="212"/>
  <c r="BS53" i="212"/>
  <c r="BP53" i="212"/>
  <c r="V10" i="212"/>
  <c r="BV10" i="212"/>
  <c r="BO12" i="212"/>
  <c r="BU15" i="212"/>
  <c r="W21" i="212"/>
  <c r="BV21" i="212"/>
  <c r="BQ23" i="212"/>
  <c r="BU26" i="212"/>
  <c r="BN28" i="212"/>
  <c r="Z28" i="212"/>
  <c r="Y28" i="212"/>
  <c r="X30" i="212"/>
  <c r="W30" i="212"/>
  <c r="V30" i="212"/>
  <c r="BU30" i="212"/>
  <c r="BT31" i="212"/>
  <c r="X32" i="212"/>
  <c r="BS35" i="212"/>
  <c r="V37" i="212"/>
  <c r="BU37" i="212"/>
  <c r="BP39" i="212"/>
  <c r="W41" i="212"/>
  <c r="V41" i="212"/>
  <c r="BU41" i="212"/>
  <c r="BT42" i="212"/>
  <c r="X43" i="212"/>
  <c r="W48" i="212"/>
  <c r="BV48" i="212"/>
  <c r="BT53" i="212"/>
  <c r="BQ39" i="212"/>
  <c r="BU42" i="212"/>
  <c r="Y43" i="212"/>
  <c r="BN44" i="212"/>
  <c r="Z44" i="212"/>
  <c r="Y44" i="212"/>
  <c r="X46" i="212"/>
  <c r="W46" i="212"/>
  <c r="V46" i="212"/>
  <c r="AA46" i="212" s="1"/>
  <c r="BU46" i="212"/>
  <c r="BT47" i="212"/>
  <c r="BS51" i="212"/>
  <c r="BU31" i="212"/>
  <c r="O8" i="211"/>
  <c r="O13" i="211"/>
  <c r="BT8" i="212"/>
  <c r="X10" i="212"/>
  <c r="BQ12" i="212"/>
  <c r="BW15" i="212"/>
  <c r="BO17" i="212"/>
  <c r="S17" i="212" s="1"/>
  <c r="BU20" i="212"/>
  <c r="Y21" i="212"/>
  <c r="BW26" i="212"/>
  <c r="BP28" i="212"/>
  <c r="V31" i="212"/>
  <c r="AA31" i="212" s="1"/>
  <c r="Z32" i="212"/>
  <c r="BN32" i="212"/>
  <c r="BN33" i="212"/>
  <c r="Y35" i="212"/>
  <c r="X35" i="212"/>
  <c r="W35" i="212"/>
  <c r="V35" i="212"/>
  <c r="BU35" i="212"/>
  <c r="X37" i="212"/>
  <c r="BW37" i="212"/>
  <c r="V42" i="212"/>
  <c r="Z43" i="212"/>
  <c r="BN43" i="212"/>
  <c r="BO44" i="212"/>
  <c r="BU47" i="212"/>
  <c r="Y48" i="212"/>
  <c r="W53" i="212"/>
  <c r="AA53" i="212" s="1"/>
  <c r="BV53" i="212"/>
  <c r="BO28" i="212"/>
  <c r="O33" i="211"/>
  <c r="O49" i="211"/>
  <c r="U7" i="211" s="1"/>
  <c r="Y10" i="212"/>
  <c r="BN10" i="212"/>
  <c r="BR12" i="212"/>
  <c r="BP17" i="212"/>
  <c r="Z21" i="212"/>
  <c r="BN21" i="212"/>
  <c r="BQ28" i="212"/>
  <c r="W31" i="212"/>
  <c r="BW31" i="212"/>
  <c r="BO32" i="212"/>
  <c r="BO33" i="212"/>
  <c r="BU36" i="212"/>
  <c r="Y37" i="212"/>
  <c r="W42" i="212"/>
  <c r="BW42" i="212"/>
  <c r="BO43" i="212"/>
  <c r="BP44" i="212"/>
  <c r="V47" i="212"/>
  <c r="Z48" i="212"/>
  <c r="BN48" i="212"/>
  <c r="BN49" i="212"/>
  <c r="Y51" i="212"/>
  <c r="X51" i="212"/>
  <c r="W51" i="212"/>
  <c r="V51" i="212"/>
  <c r="BU51" i="212"/>
  <c r="BW53" i="212"/>
  <c r="O23" i="211"/>
  <c r="V8" i="212"/>
  <c r="BN8" i="212"/>
  <c r="Z8" i="212"/>
  <c r="Y8" i="212"/>
  <c r="X8" i="212"/>
  <c r="W8" i="212"/>
  <c r="Z10" i="212"/>
  <c r="BO10" i="212"/>
  <c r="BQ17" i="212"/>
  <c r="W20" i="212"/>
  <c r="BW20" i="212"/>
  <c r="BO21" i="212"/>
  <c r="BR28" i="212"/>
  <c r="X31" i="212"/>
  <c r="BP32" i="212"/>
  <c r="BP33" i="212"/>
  <c r="BV36" i="212"/>
  <c r="Z37" i="212"/>
  <c r="BN37" i="212"/>
  <c r="BT40" i="212"/>
  <c r="X42" i="212"/>
  <c r="BQ44" i="212"/>
  <c r="W47" i="212"/>
  <c r="BW47" i="212"/>
  <c r="BO48" i="212"/>
  <c r="BO49" i="212"/>
  <c r="BQ50" i="212"/>
  <c r="BU52" i="212"/>
  <c r="Y53" i="212"/>
  <c r="O52" i="210"/>
  <c r="O9" i="211"/>
  <c r="BW8" i="212"/>
  <c r="BW9" i="212"/>
  <c r="BP10" i="212"/>
  <c r="BR17" i="212"/>
  <c r="X20" i="212"/>
  <c r="BP21" i="212"/>
  <c r="BO22" i="212"/>
  <c r="V24" i="212"/>
  <c r="BN24" i="212"/>
  <c r="Z24" i="212"/>
  <c r="Y24" i="212"/>
  <c r="X24" i="212"/>
  <c r="W24" i="212"/>
  <c r="Y31" i="212"/>
  <c r="BN31" i="212"/>
  <c r="BQ33" i="212"/>
  <c r="W36" i="212"/>
  <c r="BW36" i="212"/>
  <c r="BO37" i="212"/>
  <c r="BU40" i="212"/>
  <c r="Y42" i="212"/>
  <c r="BN42" i="212"/>
  <c r="BR44" i="212"/>
  <c r="X47" i="212"/>
  <c r="BP48" i="212"/>
  <c r="BP49" i="212"/>
  <c r="BW51" i="212"/>
  <c r="BV52" i="212"/>
  <c r="Z53" i="212"/>
  <c r="BN53" i="212"/>
  <c r="O29" i="211"/>
  <c r="W13" i="212"/>
  <c r="V13" i="212"/>
  <c r="BN13" i="212"/>
  <c r="Z13" i="212"/>
  <c r="Y13" i="212"/>
  <c r="X13" i="212"/>
  <c r="BW13" i="212"/>
  <c r="BW14" i="212"/>
  <c r="BS17" i="212"/>
  <c r="Y20" i="212"/>
  <c r="BN20" i="212"/>
  <c r="BQ21" i="212"/>
  <c r="BP22" i="212"/>
  <c r="BW24" i="212"/>
  <c r="BW25" i="212"/>
  <c r="Z31" i="212"/>
  <c r="BO31" i="212"/>
  <c r="BR33" i="212"/>
  <c r="V34" i="212"/>
  <c r="X36" i="212"/>
  <c r="BP37" i="212"/>
  <c r="BO38" i="212"/>
  <c r="V40" i="212"/>
  <c r="BN40" i="212"/>
  <c r="Z40" i="212"/>
  <c r="Y40" i="212"/>
  <c r="X40" i="212"/>
  <c r="W40" i="212"/>
  <c r="Z42" i="212"/>
  <c r="BO42" i="212"/>
  <c r="Y47" i="212"/>
  <c r="BN47" i="212"/>
  <c r="BQ49" i="212"/>
  <c r="W52" i="212"/>
  <c r="BW52" i="212"/>
  <c r="BO53" i="212"/>
  <c r="O27" i="210"/>
  <c r="O19" i="211"/>
  <c r="O34" i="211"/>
  <c r="O39" i="211"/>
  <c r="O45" i="211"/>
  <c r="O50" i="211"/>
  <c r="V7" i="212"/>
  <c r="X9" i="212"/>
  <c r="BN9" i="212"/>
  <c r="BR10" i="212"/>
  <c r="BP11" i="212"/>
  <c r="BO13" i="212"/>
  <c r="Z20" i="212"/>
  <c r="BQ22" i="212"/>
  <c r="W29" i="212"/>
  <c r="V29" i="212"/>
  <c r="BN29" i="212"/>
  <c r="Z29" i="212"/>
  <c r="Y29" i="212"/>
  <c r="X29" i="212"/>
  <c r="BW29" i="212"/>
  <c r="BW30" i="212"/>
  <c r="BP31" i="212"/>
  <c r="BS33" i="212"/>
  <c r="Y36" i="212"/>
  <c r="BN36" i="212"/>
  <c r="BQ37" i="212"/>
  <c r="BP38" i="212"/>
  <c r="BW41" i="212"/>
  <c r="BP42" i="212"/>
  <c r="Z47" i="212"/>
  <c r="BR49" i="212"/>
  <c r="V50" i="212"/>
  <c r="AA50" i="212" s="1"/>
  <c r="BQ53" i="212"/>
  <c r="W7" i="212"/>
  <c r="Y9" i="212"/>
  <c r="BQ11" i="212"/>
  <c r="BN14" i="212"/>
  <c r="BP20" i="212"/>
  <c r="BR22" i="212"/>
  <c r="V23" i="212"/>
  <c r="AA23" i="212" s="1"/>
  <c r="X25" i="212"/>
  <c r="BN25" i="212"/>
  <c r="BP27" i="212"/>
  <c r="BO29" i="212"/>
  <c r="Z36" i="212"/>
  <c r="BQ38" i="212"/>
  <c r="W45" i="212"/>
  <c r="V45" i="212"/>
  <c r="BN45" i="212"/>
  <c r="Z45" i="212"/>
  <c r="Y45" i="212"/>
  <c r="X45" i="212"/>
  <c r="BW45" i="212"/>
  <c r="BW46" i="212"/>
  <c r="BS49" i="212"/>
  <c r="Y52" i="212"/>
  <c r="BN52" i="212"/>
  <c r="Z17" i="212"/>
  <c r="Z33" i="212"/>
  <c r="Z49" i="212"/>
  <c r="R25" i="212" l="1"/>
  <c r="Q25" i="212"/>
  <c r="T25" i="212"/>
  <c r="S25" i="212"/>
  <c r="P25" i="212"/>
  <c r="R53" i="212"/>
  <c r="Q53" i="212"/>
  <c r="P53" i="212"/>
  <c r="T53" i="212"/>
  <c r="S53" i="212"/>
  <c r="AA51" i="212"/>
  <c r="T7" i="212"/>
  <c r="S7" i="212"/>
  <c r="R7" i="212"/>
  <c r="Q7" i="212"/>
  <c r="P7" i="212"/>
  <c r="S26" i="212"/>
  <c r="R26" i="212"/>
  <c r="Q26" i="212"/>
  <c r="P26" i="212"/>
  <c r="T26" i="212"/>
  <c r="P11" i="212"/>
  <c r="Q11" i="212"/>
  <c r="T11" i="212"/>
  <c r="S11" i="212"/>
  <c r="R11" i="212"/>
  <c r="Q52" i="212"/>
  <c r="P52" i="212"/>
  <c r="T52" i="212"/>
  <c r="S52" i="212"/>
  <c r="R52" i="212"/>
  <c r="Q36" i="212"/>
  <c r="P36" i="212"/>
  <c r="T36" i="212"/>
  <c r="S36" i="212"/>
  <c r="R36" i="212"/>
  <c r="P43" i="212"/>
  <c r="T43" i="212"/>
  <c r="S43" i="212"/>
  <c r="R43" i="212"/>
  <c r="Q43" i="212"/>
  <c r="AA37" i="212"/>
  <c r="AA25" i="212"/>
  <c r="AA52" i="212"/>
  <c r="T18" i="212"/>
  <c r="S18" i="212"/>
  <c r="R18" i="212"/>
  <c r="P18" i="212"/>
  <c r="Q18" i="212"/>
  <c r="Q30" i="212"/>
  <c r="P17" i="212"/>
  <c r="T23" i="212"/>
  <c r="S23" i="212"/>
  <c r="R23" i="212"/>
  <c r="Q23" i="212"/>
  <c r="P23" i="212"/>
  <c r="AA28" i="212"/>
  <c r="T17" i="212"/>
  <c r="Q17" i="212"/>
  <c r="R21" i="212"/>
  <c r="Q21" i="212"/>
  <c r="P21" i="212"/>
  <c r="T21" i="212"/>
  <c r="S21" i="212"/>
  <c r="AA42" i="212"/>
  <c r="R44" i="212"/>
  <c r="Q44" i="212"/>
  <c r="P44" i="212"/>
  <c r="T44" i="212"/>
  <c r="S44" i="212"/>
  <c r="AA10" i="212"/>
  <c r="AA19" i="212"/>
  <c r="Q20" i="212"/>
  <c r="P20" i="212"/>
  <c r="T20" i="212"/>
  <c r="S20" i="212"/>
  <c r="R20" i="212"/>
  <c r="Q49" i="212"/>
  <c r="P49" i="212"/>
  <c r="T49" i="212"/>
  <c r="S49" i="212"/>
  <c r="R49" i="212"/>
  <c r="P27" i="212"/>
  <c r="T27" i="212"/>
  <c r="R27" i="212"/>
  <c r="S27" i="212"/>
  <c r="Q27" i="212"/>
  <c r="P31" i="212"/>
  <c r="T31" i="212"/>
  <c r="S31" i="212"/>
  <c r="R31" i="212"/>
  <c r="Q31" i="212"/>
  <c r="AA7" i="212"/>
  <c r="S14" i="212"/>
  <c r="R14" i="212"/>
  <c r="T14" i="212"/>
  <c r="Q14" i="212"/>
  <c r="P14" i="212"/>
  <c r="T24" i="212"/>
  <c r="S24" i="212"/>
  <c r="R24" i="212"/>
  <c r="Q24" i="212"/>
  <c r="P24" i="212"/>
  <c r="Q48" i="212"/>
  <c r="P48" i="212"/>
  <c r="T48" i="212"/>
  <c r="S48" i="212"/>
  <c r="R48" i="212"/>
  <c r="AA43" i="212"/>
  <c r="AA9" i="212"/>
  <c r="T35" i="212"/>
  <c r="S35" i="212"/>
  <c r="R35" i="212"/>
  <c r="Q35" i="212"/>
  <c r="P35" i="212"/>
  <c r="P15" i="212"/>
  <c r="T15" i="212"/>
  <c r="S15" i="212"/>
  <c r="R15" i="212"/>
  <c r="Q15" i="212"/>
  <c r="AA16" i="212"/>
  <c r="AA24" i="212"/>
  <c r="AA30" i="212"/>
  <c r="R9" i="212"/>
  <c r="Q9" i="212"/>
  <c r="T9" i="212"/>
  <c r="S9" i="212"/>
  <c r="P9" i="212"/>
  <c r="T40" i="212"/>
  <c r="S40" i="212"/>
  <c r="R40" i="212"/>
  <c r="Q40" i="212"/>
  <c r="P40" i="212"/>
  <c r="AA47" i="212"/>
  <c r="S10" i="212"/>
  <c r="R10" i="212"/>
  <c r="Q10" i="212"/>
  <c r="P10" i="212"/>
  <c r="T10" i="212"/>
  <c r="AA35" i="212"/>
  <c r="AA14" i="212"/>
  <c r="T50" i="212"/>
  <c r="S50" i="212"/>
  <c r="R50" i="212"/>
  <c r="Q50" i="212"/>
  <c r="P50" i="212"/>
  <c r="AA40" i="212"/>
  <c r="S42" i="212"/>
  <c r="R42" i="212"/>
  <c r="Q42" i="212"/>
  <c r="P42" i="212"/>
  <c r="T42" i="212"/>
  <c r="AA48" i="212"/>
  <c r="R51" i="211"/>
  <c r="R47" i="211"/>
  <c r="R43" i="211"/>
  <c r="R39" i="211"/>
  <c r="R35" i="211"/>
  <c r="R52" i="211"/>
  <c r="R48" i="211"/>
  <c r="R44" i="211"/>
  <c r="R40" i="211"/>
  <c r="R36" i="211"/>
  <c r="R32" i="211"/>
  <c r="R28" i="211"/>
  <c r="R24" i="211"/>
  <c r="R20" i="211"/>
  <c r="R16" i="211"/>
  <c r="R12" i="211"/>
  <c r="Q52" i="211"/>
  <c r="Q48" i="211"/>
  <c r="Q44" i="211"/>
  <c r="Q40" i="211"/>
  <c r="Q36" i="211"/>
  <c r="Q32" i="211"/>
  <c r="Q28" i="211"/>
  <c r="Q24" i="211"/>
  <c r="Q20" i="211"/>
  <c r="Q16" i="211"/>
  <c r="Q12" i="211"/>
  <c r="R8" i="211"/>
  <c r="Q8" i="211"/>
  <c r="Q50" i="211"/>
  <c r="Q45" i="211"/>
  <c r="Q39" i="211"/>
  <c r="Q34" i="211"/>
  <c r="R29" i="211"/>
  <c r="Q19" i="211"/>
  <c r="R14" i="211"/>
  <c r="Q29" i="211"/>
  <c r="Q14" i="211"/>
  <c r="R9" i="211"/>
  <c r="R23" i="211"/>
  <c r="Q9" i="211"/>
  <c r="R49" i="211"/>
  <c r="R38" i="211"/>
  <c r="R33" i="211"/>
  <c r="Q23" i="211"/>
  <c r="R18" i="211"/>
  <c r="Q49" i="211"/>
  <c r="Q43" i="211"/>
  <c r="Q38" i="211"/>
  <c r="Q33" i="211"/>
  <c r="Q18" i="211"/>
  <c r="R13" i="211"/>
  <c r="R27" i="211"/>
  <c r="Q13" i="211"/>
  <c r="Q27" i="211"/>
  <c r="R22" i="211"/>
  <c r="Q53" i="211"/>
  <c r="Q47" i="211"/>
  <c r="Q42" i="211"/>
  <c r="Q37" i="211"/>
  <c r="R31" i="211"/>
  <c r="Q17" i="211"/>
  <c r="R7" i="211"/>
  <c r="Q26" i="211"/>
  <c r="R21" i="211"/>
  <c r="Q11" i="211"/>
  <c r="R46" i="211"/>
  <c r="R41" i="211"/>
  <c r="Q21" i="211"/>
  <c r="Q51" i="211"/>
  <c r="Q46" i="211"/>
  <c r="Q41" i="211"/>
  <c r="Q35" i="211"/>
  <c r="R30" i="211"/>
  <c r="R15" i="211"/>
  <c r="Q30" i="211"/>
  <c r="R25" i="211"/>
  <c r="Q15" i="211"/>
  <c r="R10" i="211"/>
  <c r="R50" i="211"/>
  <c r="R17" i="211"/>
  <c r="R37" i="211"/>
  <c r="R26" i="211"/>
  <c r="Q7" i="211"/>
  <c r="Q25" i="211"/>
  <c r="R45" i="211"/>
  <c r="R34" i="211"/>
  <c r="Q22" i="211"/>
  <c r="R11" i="211"/>
  <c r="R42" i="211"/>
  <c r="Q31" i="211"/>
  <c r="Q10" i="211"/>
  <c r="R53" i="211"/>
  <c r="R19" i="211"/>
  <c r="AA22" i="212"/>
  <c r="AA38" i="212"/>
  <c r="T39" i="212"/>
  <c r="S39" i="212"/>
  <c r="R39" i="212"/>
  <c r="Q39" i="212"/>
  <c r="P39" i="212"/>
  <c r="R47" i="209"/>
  <c r="R43" i="209"/>
  <c r="R39" i="209"/>
  <c r="R31" i="209"/>
  <c r="R23" i="209"/>
  <c r="R15" i="209"/>
  <c r="R51" i="209"/>
  <c r="R35" i="209"/>
  <c r="R27" i="209"/>
  <c r="R19" i="209"/>
  <c r="R11" i="209"/>
  <c r="Q14" i="209"/>
  <c r="Q51" i="209"/>
  <c r="Q47" i="209"/>
  <c r="Q43" i="209"/>
  <c r="Q39" i="209"/>
  <c r="Q35" i="209"/>
  <c r="Q31" i="209"/>
  <c r="Q27" i="209"/>
  <c r="Q23" i="209"/>
  <c r="Q19" i="209"/>
  <c r="Q15" i="209"/>
  <c r="Q11" i="209"/>
  <c r="Q7" i="209"/>
  <c r="Q38" i="209"/>
  <c r="Q18" i="209"/>
  <c r="R7" i="209"/>
  <c r="Q42" i="209"/>
  <c r="Q26" i="209"/>
  <c r="R50" i="209"/>
  <c r="R46" i="209"/>
  <c r="R42" i="209"/>
  <c r="R38" i="209"/>
  <c r="R34" i="209"/>
  <c r="R30" i="209"/>
  <c r="R26" i="209"/>
  <c r="R22" i="209"/>
  <c r="R18" i="209"/>
  <c r="R14" i="209"/>
  <c r="R10" i="209"/>
  <c r="Q46" i="209"/>
  <c r="Q34" i="209"/>
  <c r="Q22" i="209"/>
  <c r="Q50" i="209"/>
  <c r="Q30" i="209"/>
  <c r="Q10" i="209"/>
  <c r="Q53" i="209"/>
  <c r="Q49" i="209"/>
  <c r="Q45" i="209"/>
  <c r="Q41" i="209"/>
  <c r="Q37" i="209"/>
  <c r="Q33" i="209"/>
  <c r="Q29" i="209"/>
  <c r="Q25" i="209"/>
  <c r="Q21" i="209"/>
  <c r="Q17" i="209"/>
  <c r="Q13" i="209"/>
  <c r="Q9" i="209"/>
  <c r="R52" i="209"/>
  <c r="R44" i="209"/>
  <c r="R36" i="209"/>
  <c r="R28" i="209"/>
  <c r="R20" i="209"/>
  <c r="R16" i="209"/>
  <c r="R48" i="209"/>
  <c r="R40" i="209"/>
  <c r="R32" i="209"/>
  <c r="R24" i="209"/>
  <c r="R12" i="209"/>
  <c r="Q44" i="209"/>
  <c r="R29" i="209"/>
  <c r="Q8" i="209"/>
  <c r="Q36" i="209"/>
  <c r="R8" i="209"/>
  <c r="R21" i="209"/>
  <c r="R13" i="209"/>
  <c r="Q24" i="209"/>
  <c r="R37" i="209"/>
  <c r="R49" i="209"/>
  <c r="Q28" i="209"/>
  <c r="Q52" i="209"/>
  <c r="R41" i="209"/>
  <c r="Q20" i="209"/>
  <c r="R25" i="209"/>
  <c r="Q48" i="209"/>
  <c r="Q40" i="209"/>
  <c r="R53" i="209"/>
  <c r="R33" i="209"/>
  <c r="Q12" i="209"/>
  <c r="Q32" i="209"/>
  <c r="R17" i="209"/>
  <c r="Q16" i="209"/>
  <c r="R9" i="209"/>
  <c r="R45" i="209"/>
  <c r="T41" i="212"/>
  <c r="R45" i="210"/>
  <c r="Q42" i="210"/>
  <c r="R29" i="210"/>
  <c r="R49" i="210"/>
  <c r="Q46" i="210"/>
  <c r="R33" i="210"/>
  <c r="Q30" i="210"/>
  <c r="Q52" i="210"/>
  <c r="R42" i="210"/>
  <c r="Q41" i="210"/>
  <c r="Q34" i="210"/>
  <c r="Q27" i="210"/>
  <c r="R20" i="210"/>
  <c r="Q17" i="210"/>
  <c r="Q7" i="210"/>
  <c r="R48" i="210"/>
  <c r="R37" i="210"/>
  <c r="R23" i="210"/>
  <c r="Q20" i="210"/>
  <c r="Q13" i="210"/>
  <c r="R52" i="210"/>
  <c r="Q48" i="210"/>
  <c r="Q37" i="210"/>
  <c r="R30" i="210"/>
  <c r="Q23" i="210"/>
  <c r="R10" i="210"/>
  <c r="Q26" i="210"/>
  <c r="R44" i="210"/>
  <c r="R26" i="210"/>
  <c r="R13" i="210"/>
  <c r="Q10" i="210"/>
  <c r="R7" i="210"/>
  <c r="R40" i="210"/>
  <c r="R16" i="210"/>
  <c r="R51" i="210"/>
  <c r="Q44" i="210"/>
  <c r="Q33" i="210"/>
  <c r="Q51" i="210"/>
  <c r="Q40" i="210"/>
  <c r="R19" i="210"/>
  <c r="Q16" i="210"/>
  <c r="R47" i="210"/>
  <c r="R36" i="210"/>
  <c r="Q29" i="210"/>
  <c r="R22" i="210"/>
  <c r="Q19" i="210"/>
  <c r="R43" i="210"/>
  <c r="R39" i="210"/>
  <c r="R32" i="210"/>
  <c r="R25" i="210"/>
  <c r="R12" i="210"/>
  <c r="Q9" i="210"/>
  <c r="Q50" i="210"/>
  <c r="R35" i="210"/>
  <c r="R28" i="210"/>
  <c r="R18" i="210"/>
  <c r="Q15" i="210"/>
  <c r="Q35" i="210"/>
  <c r="R21" i="210"/>
  <c r="R46" i="210"/>
  <c r="Q28" i="210"/>
  <c r="R38" i="210"/>
  <c r="Q21" i="210"/>
  <c r="R53" i="210"/>
  <c r="Q38" i="210"/>
  <c r="R31" i="210"/>
  <c r="R24" i="210"/>
  <c r="R11" i="210"/>
  <c r="R8" i="210"/>
  <c r="R17" i="210"/>
  <c r="Q39" i="210"/>
  <c r="R9" i="210"/>
  <c r="Q24" i="210"/>
  <c r="Q18" i="210"/>
  <c r="Q47" i="210"/>
  <c r="Q31" i="210"/>
  <c r="Q25" i="210"/>
  <c r="Q53" i="210"/>
  <c r="R15" i="210"/>
  <c r="Q22" i="210"/>
  <c r="Q43" i="210"/>
  <c r="Q45" i="210"/>
  <c r="R14" i="210"/>
  <c r="Q8" i="210"/>
  <c r="R27" i="210"/>
  <c r="Q36" i="210"/>
  <c r="Q14" i="210"/>
  <c r="R41" i="210"/>
  <c r="R34" i="210"/>
  <c r="R50" i="210"/>
  <c r="Q32" i="210"/>
  <c r="Q12" i="210"/>
  <c r="Q49" i="210"/>
  <c r="Q11" i="210"/>
  <c r="R16" i="212"/>
  <c r="P47" i="212"/>
  <c r="T47" i="212"/>
  <c r="S47" i="212"/>
  <c r="R47" i="212"/>
  <c r="Q47" i="212"/>
  <c r="R29" i="212"/>
  <c r="T29" i="212"/>
  <c r="S29" i="212"/>
  <c r="Q29" i="212"/>
  <c r="P29" i="212"/>
  <c r="R37" i="212"/>
  <c r="Q37" i="212"/>
  <c r="P37" i="212"/>
  <c r="T37" i="212"/>
  <c r="S37" i="212"/>
  <c r="Q41" i="212"/>
  <c r="T19" i="212"/>
  <c r="S19" i="212"/>
  <c r="R19" i="212"/>
  <c r="Q19" i="212"/>
  <c r="P19" i="212"/>
  <c r="T45" i="212"/>
  <c r="S45" i="212"/>
  <c r="R45" i="212"/>
  <c r="Q45" i="212"/>
  <c r="P45" i="212"/>
  <c r="T8" i="212"/>
  <c r="S8" i="212"/>
  <c r="R8" i="212"/>
  <c r="Q8" i="212"/>
  <c r="P8" i="212"/>
  <c r="R33" i="212"/>
  <c r="Q33" i="212"/>
  <c r="P33" i="212"/>
  <c r="T33" i="212"/>
  <c r="S33" i="212"/>
  <c r="S28" i="212"/>
  <c r="R28" i="212"/>
  <c r="Q28" i="212"/>
  <c r="P28" i="212"/>
  <c r="T28" i="212"/>
  <c r="T51" i="212"/>
  <c r="S51" i="212"/>
  <c r="R51" i="212"/>
  <c r="Q51" i="212"/>
  <c r="P51" i="212"/>
  <c r="AA20" i="212"/>
  <c r="AA26" i="212"/>
  <c r="AA11" i="212"/>
  <c r="T30" i="212"/>
  <c r="AA29" i="212"/>
  <c r="AA34" i="212"/>
  <c r="T13" i="212"/>
  <c r="R13" i="212"/>
  <c r="Q13" i="212"/>
  <c r="P13" i="212"/>
  <c r="S13" i="212"/>
  <c r="AA8" i="212"/>
  <c r="Q32" i="212"/>
  <c r="P32" i="212"/>
  <c r="T32" i="212"/>
  <c r="S32" i="212"/>
  <c r="R32" i="212"/>
  <c r="T12" i="212"/>
  <c r="S12" i="212"/>
  <c r="R12" i="212"/>
  <c r="Q12" i="212"/>
  <c r="P12" i="212"/>
  <c r="Q46" i="212"/>
  <c r="T34" i="212"/>
  <c r="S34" i="212"/>
  <c r="P34" i="212"/>
  <c r="R34" i="212"/>
  <c r="Q34" i="212"/>
  <c r="AA17" i="212"/>
  <c r="Q22" i="212"/>
  <c r="P22" i="212"/>
  <c r="T22" i="212"/>
  <c r="S22" i="212"/>
  <c r="R22" i="212"/>
  <c r="P38" i="212"/>
  <c r="T38" i="212"/>
  <c r="S38" i="212"/>
  <c r="R38" i="212"/>
  <c r="Q38" i="212"/>
  <c r="R30" i="212"/>
  <c r="AA45" i="212"/>
  <c r="AA13" i="212"/>
  <c r="AA36" i="212"/>
  <c r="AA41" i="212"/>
  <c r="AA49" i="212"/>
  <c r="AA18" i="212"/>
  <c r="R5" i="210" l="1"/>
  <c r="R5" i="209"/>
  <c r="R5" i="211"/>
  <c r="M69" i="212"/>
  <c r="M68" i="212"/>
  <c r="M67" i="212"/>
  <c r="M66" i="212"/>
  <c r="M65" i="212"/>
  <c r="M64" i="212"/>
  <c r="M63" i="212"/>
  <c r="M62" i="212"/>
  <c r="M61" i="212"/>
  <c r="M60" i="212"/>
  <c r="M71" i="212" s="1"/>
  <c r="AH25" i="152" l="1"/>
  <c r="AI34" i="152"/>
  <c r="AI10" i="152"/>
  <c r="O29" i="213" s="1" a="1"/>
  <c r="I9" i="130"/>
  <c r="J9" i="130"/>
  <c r="K9" i="130"/>
  <c r="L9" i="130"/>
  <c r="I8" i="130"/>
  <c r="J8" i="130"/>
  <c r="K8" i="130"/>
  <c r="L8" i="130"/>
  <c r="M8" i="130"/>
  <c r="J7" i="130"/>
  <c r="K7" i="130"/>
  <c r="L7" i="130"/>
  <c r="M7" i="130"/>
  <c r="I7" i="130"/>
  <c r="AF6" i="130"/>
  <c r="AE6" i="130" s="1"/>
  <c r="AD6" i="130" s="1"/>
  <c r="AC6" i="130" s="1"/>
  <c r="AB6" i="130" s="1"/>
  <c r="AA6" i="130" s="1"/>
  <c r="Z6" i="130" s="1"/>
  <c r="Y6" i="130" s="1"/>
  <c r="X6" i="130" s="1"/>
  <c r="W6" i="130" s="1"/>
  <c r="V6" i="130" s="1"/>
  <c r="U6" i="130" s="1"/>
  <c r="T6" i="130" s="1"/>
  <c r="S6" i="130" s="1"/>
  <c r="AG6" i="130"/>
  <c r="AG11" i="130"/>
  <c r="M9" i="130" s="1"/>
  <c r="O29" i="213" l="1"/>
  <c r="D25" i="213" s="1"/>
  <c r="H25" i="213"/>
  <c r="F25" i="213"/>
  <c r="J25" i="213"/>
  <c r="I25" i="213"/>
  <c r="G25" i="213"/>
  <c r="AH10" i="130"/>
  <c r="N8" i="130" s="1"/>
  <c r="AH9" i="130"/>
  <c r="N7" i="130" s="1"/>
  <c r="AD40" i="92"/>
  <c r="AE7" i="154" l="1"/>
  <c r="AE31" i="154"/>
  <c r="AE32" i="154" s="1"/>
  <c r="AE33" i="154"/>
  <c r="AC18" i="92"/>
  <c r="AD18" i="92"/>
  <c r="AD16" i="92" l="1"/>
  <c r="U32" i="154" l="1"/>
  <c r="V32" i="154"/>
  <c r="W32" i="154"/>
  <c r="X32" i="154"/>
  <c r="Y32" i="154"/>
  <c r="Z32" i="154"/>
  <c r="AB32" i="154"/>
  <c r="T32" i="154"/>
  <c r="R25" i="198" l="1"/>
  <c r="E28" i="200"/>
  <c r="F28" i="200"/>
  <c r="G28" i="200"/>
  <c r="H28" i="200"/>
  <c r="E29" i="200"/>
  <c r="E51" i="200" s="1"/>
  <c r="F29" i="200"/>
  <c r="F51" i="200" s="1"/>
  <c r="G29" i="200"/>
  <c r="G51" i="200" s="1"/>
  <c r="H29" i="200"/>
  <c r="H51" i="200" s="1"/>
  <c r="D29" i="200"/>
  <c r="D51" i="200" s="1"/>
  <c r="D28" i="200"/>
  <c r="S8" i="196" l="1"/>
  <c r="S9" i="196"/>
  <c r="S10" i="196"/>
  <c r="S11" i="196"/>
  <c r="S12" i="196"/>
  <c r="S13" i="196"/>
  <c r="S14" i="196"/>
  <c r="S15" i="196"/>
  <c r="S16" i="196"/>
  <c r="S17" i="196"/>
  <c r="S18" i="196"/>
  <c r="S19" i="196"/>
  <c r="U7" i="196"/>
  <c r="V7" i="196"/>
  <c r="W7" i="196"/>
  <c r="X7" i="196"/>
  <c r="T7" i="196"/>
  <c r="Z36" i="200"/>
  <c r="Z9" i="200"/>
  <c r="Y9" i="200" s="1"/>
  <c r="X9" i="200" s="1"/>
  <c r="W9" i="200" s="1"/>
  <c r="V9" i="200" s="1"/>
  <c r="Z40" i="200" l="1" a="1"/>
  <c r="Z40" i="200" s="1"/>
  <c r="X10" i="196" s="1"/>
  <c r="Y38" i="200" a="1"/>
  <c r="Y38" i="200" s="1"/>
  <c r="W8" i="196" s="1"/>
  <c r="W40" i="200" a="1"/>
  <c r="W40" i="200" s="1"/>
  <c r="U10" i="196" s="1"/>
  <c r="Y41" i="200" a="1"/>
  <c r="Y41" i="200" s="1"/>
  <c r="W11" i="196" s="1"/>
  <c r="W43" i="200" a="1"/>
  <c r="W43" i="200" s="1"/>
  <c r="U13" i="196" s="1"/>
  <c r="Y44" i="200" a="1"/>
  <c r="Y44" i="200" s="1"/>
  <c r="W14" i="196" s="1"/>
  <c r="W46" i="200" a="1"/>
  <c r="W46" i="200" s="1"/>
  <c r="U16" i="196" s="1"/>
  <c r="Y47" i="200" a="1"/>
  <c r="Y47" i="200" s="1"/>
  <c r="W17" i="196" s="1"/>
  <c r="V39" i="200" a="1"/>
  <c r="V39" i="200" s="1"/>
  <c r="X40" i="200" a="1"/>
  <c r="X40" i="200" s="1"/>
  <c r="V10" i="196" s="1"/>
  <c r="V42" i="200" a="1"/>
  <c r="V42" i="200" s="1"/>
  <c r="T12" i="196" s="1"/>
  <c r="X43" i="200" a="1"/>
  <c r="X43" i="200" s="1"/>
  <c r="V13" i="196" s="1"/>
  <c r="V45" i="200" a="1"/>
  <c r="V45" i="200" s="1"/>
  <c r="T15" i="196" s="1"/>
  <c r="X46" i="200" a="1"/>
  <c r="X46" i="200" s="1"/>
  <c r="V16" i="196" s="1"/>
  <c r="V48" i="200" a="1"/>
  <c r="V48" i="200" s="1"/>
  <c r="T18" i="196" s="1"/>
  <c r="W48" i="200" a="1"/>
  <c r="W48" i="200" s="1"/>
  <c r="U18" i="196" s="1"/>
  <c r="X48" i="200" a="1"/>
  <c r="X48" i="200" s="1"/>
  <c r="V18" i="196" s="1"/>
  <c r="W47" i="200" a="1"/>
  <c r="W47" i="200" s="1"/>
  <c r="U17" i="196" s="1"/>
  <c r="V38" i="200" a="1"/>
  <c r="V38" i="200" s="1"/>
  <c r="T8" i="196" s="1"/>
  <c r="W39" i="200" a="1"/>
  <c r="W39" i="200" s="1"/>
  <c r="U9" i="196" s="1"/>
  <c r="Y40" i="200" a="1"/>
  <c r="Y40" i="200" s="1"/>
  <c r="W10" i="196" s="1"/>
  <c r="W42" i="200" a="1"/>
  <c r="W42" i="200" s="1"/>
  <c r="U12" i="196" s="1"/>
  <c r="Y43" i="200" a="1"/>
  <c r="Y43" i="200" s="1"/>
  <c r="W13" i="196" s="1"/>
  <c r="W45" i="200" a="1"/>
  <c r="W45" i="200" s="1"/>
  <c r="U15" i="196" s="1"/>
  <c r="Y46" i="200" a="1"/>
  <c r="Y46" i="200" s="1"/>
  <c r="W16" i="196" s="1"/>
  <c r="X45" i="200" a="1"/>
  <c r="X45" i="200" s="1"/>
  <c r="V15" i="196" s="1"/>
  <c r="Y45" i="200" a="1"/>
  <c r="Y45" i="200" s="1"/>
  <c r="W15" i="196" s="1"/>
  <c r="Z38" i="200" a="1"/>
  <c r="Z38" i="200" s="1"/>
  <c r="X8" i="196" s="1"/>
  <c r="W38" i="200" a="1"/>
  <c r="W38" i="200" s="1"/>
  <c r="U8" i="196" s="1"/>
  <c r="X39" i="200" a="1"/>
  <c r="X39" i="200" s="1"/>
  <c r="V9" i="196" s="1"/>
  <c r="V41" i="200" a="1"/>
  <c r="V41" i="200" s="1"/>
  <c r="T11" i="196" s="1"/>
  <c r="X42" i="200" a="1"/>
  <c r="X42" i="200" s="1"/>
  <c r="V12" i="196" s="1"/>
  <c r="V44" i="200" a="1"/>
  <c r="V44" i="200" s="1"/>
  <c r="T14" i="196" s="1"/>
  <c r="V47" i="200" a="1"/>
  <c r="V47" i="200" s="1"/>
  <c r="T17" i="196" s="1"/>
  <c r="W44" i="200" a="1"/>
  <c r="W44" i="200" s="1"/>
  <c r="U14" i="196" s="1"/>
  <c r="Z43" i="200" a="1"/>
  <c r="Z43" i="200" s="1"/>
  <c r="X13" i="196" s="1"/>
  <c r="X38" i="200" a="1"/>
  <c r="X38" i="200" s="1"/>
  <c r="V8" i="196" s="1"/>
  <c r="Y39" i="200" a="1"/>
  <c r="Y39" i="200" s="1"/>
  <c r="W9" i="196" s="1"/>
  <c r="W41" i="200" a="1"/>
  <c r="W41" i="200" s="1"/>
  <c r="U11" i="196" s="1"/>
  <c r="Y42" i="200" a="1"/>
  <c r="Y42" i="200" s="1"/>
  <c r="W12" i="196" s="1"/>
  <c r="Y48" i="200" a="1"/>
  <c r="Y48" i="200" s="1"/>
  <c r="W18" i="196" s="1"/>
  <c r="V40" i="200" a="1"/>
  <c r="V40" i="200" s="1"/>
  <c r="T10" i="196" s="1"/>
  <c r="X41" i="200" a="1"/>
  <c r="X41" i="200" s="1"/>
  <c r="V11" i="196" s="1"/>
  <c r="V43" i="200" a="1"/>
  <c r="V43" i="200" s="1"/>
  <c r="T13" i="196" s="1"/>
  <c r="X44" i="200" a="1"/>
  <c r="X44" i="200" s="1"/>
  <c r="V14" i="196" s="1"/>
  <c r="V46" i="200" a="1"/>
  <c r="V46" i="200" s="1"/>
  <c r="T16" i="196" s="1"/>
  <c r="X47" i="200" a="1"/>
  <c r="X47" i="200" s="1"/>
  <c r="V17" i="196" s="1"/>
  <c r="Z45" i="200" a="1"/>
  <c r="Z45" i="200" s="1"/>
  <c r="X15" i="196" s="1"/>
  <c r="Z44" i="200" a="1"/>
  <c r="Z44" i="200" s="1"/>
  <c r="X14" i="196" s="1"/>
  <c r="Z39" i="200" a="1"/>
  <c r="Z39" i="200" s="1"/>
  <c r="X9" i="196" s="1"/>
  <c r="Z48" i="200" a="1"/>
  <c r="Z48" i="200" s="1"/>
  <c r="X18" i="196" s="1"/>
  <c r="Z42" i="200" a="1"/>
  <c r="Z42" i="200" s="1"/>
  <c r="X12" i="196" s="1"/>
  <c r="Z47" i="200" a="1"/>
  <c r="Z47" i="200" s="1"/>
  <c r="X17" i="196" s="1"/>
  <c r="Z41" i="200" a="1"/>
  <c r="Z41" i="200" s="1"/>
  <c r="X11" i="196" s="1"/>
  <c r="Z46" i="200" a="1"/>
  <c r="Z46" i="200" s="1"/>
  <c r="X16" i="196" s="1"/>
  <c r="T9" i="196"/>
  <c r="AB48" i="207"/>
  <c r="N40" i="207" s="1"/>
  <c r="AA48" i="207"/>
  <c r="N37" i="207"/>
  <c r="N34" i="207"/>
  <c r="N31" i="207"/>
  <c r="N28" i="207"/>
  <c r="N25" i="207"/>
  <c r="N22" i="207"/>
  <c r="N19" i="207"/>
  <c r="N16" i="207"/>
  <c r="N13" i="207"/>
  <c r="N10" i="207"/>
  <c r="N7" i="207"/>
  <c r="W49" i="200" l="1"/>
  <c r="U19" i="196" s="1"/>
  <c r="V20" i="196"/>
  <c r="X20" i="196"/>
  <c r="W20" i="196"/>
  <c r="X49" i="200"/>
  <c r="V19" i="196" s="1"/>
  <c r="Y49" i="200"/>
  <c r="W19" i="196" s="1"/>
  <c r="Z49" i="200"/>
  <c r="X19" i="196" s="1"/>
  <c r="V49" i="200"/>
  <c r="T19" i="196" s="1"/>
  <c r="AC40" i="92" l="1"/>
  <c r="AH34" i="152" l="1"/>
  <c r="U39" i="152"/>
  <c r="V39" i="152"/>
  <c r="W39" i="152"/>
  <c r="X39" i="152"/>
  <c r="T39" i="152"/>
  <c r="AH10" i="152"/>
  <c r="U21" i="130" l="1"/>
  <c r="V21" i="130"/>
  <c r="W21" i="130"/>
  <c r="W18" i="130"/>
  <c r="T21" i="130"/>
  <c r="S18" i="130"/>
  <c r="S22" i="130"/>
  <c r="S21" i="130"/>
  <c r="T18" i="130"/>
  <c r="U18" i="130"/>
  <c r="V18" i="130"/>
  <c r="T22" i="130"/>
  <c r="U22" i="130"/>
  <c r="V22" i="130"/>
  <c r="W22" i="130"/>
  <c r="W23" i="130" l="1"/>
  <c r="T23" i="130"/>
  <c r="V23" i="130"/>
  <c r="S23" i="130"/>
  <c r="U23" i="130"/>
  <c r="AF11" i="130"/>
  <c r="AC12" i="189" l="1"/>
  <c r="U7" i="194"/>
  <c r="V7" i="194"/>
  <c r="W7" i="194"/>
  <c r="X7" i="194"/>
  <c r="U8" i="194"/>
  <c r="V8" i="194"/>
  <c r="W8" i="194"/>
  <c r="X8" i="194"/>
  <c r="U9" i="194"/>
  <c r="V9" i="194"/>
  <c r="W9" i="194"/>
  <c r="X9" i="194"/>
  <c r="U10" i="194"/>
  <c r="V10" i="194"/>
  <c r="W10" i="194"/>
  <c r="X10" i="194"/>
  <c r="U11" i="194"/>
  <c r="V11" i="194"/>
  <c r="W11" i="194"/>
  <c r="X11" i="194"/>
  <c r="U12" i="194"/>
  <c r="V12" i="194"/>
  <c r="W12" i="194"/>
  <c r="X12" i="194"/>
  <c r="U13" i="194"/>
  <c r="V13" i="194"/>
  <c r="W13" i="194"/>
  <c r="X13" i="194"/>
  <c r="U14" i="194"/>
  <c r="V14" i="194"/>
  <c r="W14" i="194"/>
  <c r="X14" i="194"/>
  <c r="U15" i="194"/>
  <c r="V15" i="194"/>
  <c r="W15" i="194"/>
  <c r="X15" i="194"/>
  <c r="U16" i="194"/>
  <c r="V16" i="194"/>
  <c r="W16" i="194"/>
  <c r="X16" i="194"/>
  <c r="U17" i="194"/>
  <c r="V17" i="194"/>
  <c r="W17" i="194"/>
  <c r="X17" i="194"/>
  <c r="T8" i="194"/>
  <c r="T9" i="194"/>
  <c r="T10" i="194"/>
  <c r="T11" i="194"/>
  <c r="T12" i="194"/>
  <c r="T13" i="194"/>
  <c r="T14" i="194"/>
  <c r="T15" i="194"/>
  <c r="T16" i="194"/>
  <c r="T17" i="194"/>
  <c r="T7" i="194"/>
  <c r="AC32" i="189"/>
  <c r="AC31" i="189"/>
  <c r="M28" i="189" s="1"/>
  <c r="AC30" i="189"/>
  <c r="M27" i="189" s="1"/>
  <c r="AC29" i="189"/>
  <c r="M26" i="189" s="1"/>
  <c r="AC28" i="189"/>
  <c r="M25" i="189" s="1"/>
  <c r="AC27" i="189"/>
  <c r="M24" i="189" s="1"/>
  <c r="AC26" i="189"/>
  <c r="M23" i="189" s="1"/>
  <c r="AC25" i="189"/>
  <c r="M22" i="189" s="1"/>
  <c r="AC24" i="189"/>
  <c r="M21" i="189" s="1"/>
  <c r="AC23" i="189"/>
  <c r="M20" i="189" s="1"/>
  <c r="AC22" i="189"/>
  <c r="M19" i="189" s="1"/>
  <c r="AC21" i="189"/>
  <c r="M18" i="189" s="1"/>
  <c r="AC20" i="189"/>
  <c r="M17" i="189" s="1"/>
  <c r="AC19" i="189"/>
  <c r="M16" i="189" s="1"/>
  <c r="AC18" i="189"/>
  <c r="M15" i="189" s="1"/>
  <c r="AC17" i="189"/>
  <c r="M14" i="189" s="1"/>
  <c r="AC16" i="189"/>
  <c r="M13" i="189" s="1"/>
  <c r="AC15" i="189"/>
  <c r="M12" i="189" s="1"/>
  <c r="AC14" i="189"/>
  <c r="M11" i="189" s="1"/>
  <c r="AC13" i="189"/>
  <c r="M10" i="189" s="1"/>
  <c r="M9" i="189"/>
  <c r="AC11" i="189"/>
  <c r="M8" i="189" s="1"/>
  <c r="AC10" i="189"/>
  <c r="M7" i="189" s="1"/>
  <c r="AC9" i="189"/>
  <c r="M6" i="189" s="1"/>
  <c r="M29" i="189" l="1"/>
  <c r="X18" i="194"/>
  <c r="AC16" i="92"/>
  <c r="AB16" i="92" s="1"/>
  <c r="AA16" i="92" s="1"/>
  <c r="Z16" i="92" s="1"/>
  <c r="Y16" i="92" s="1"/>
  <c r="X16" i="92" s="1"/>
  <c r="W16" i="92" s="1"/>
  <c r="V16" i="92" s="1"/>
  <c r="U16" i="92" s="1"/>
  <c r="T16" i="92" s="1"/>
  <c r="S16" i="92" s="1"/>
  <c r="AB18" i="92" l="1"/>
  <c r="AA18" i="92"/>
  <c r="R18" i="92"/>
  <c r="S18" i="92"/>
  <c r="T18" i="92"/>
  <c r="U18" i="92"/>
  <c r="V18" i="92"/>
  <c r="W18" i="92"/>
  <c r="X18" i="92"/>
  <c r="Y18" i="92"/>
  <c r="Q18" i="92"/>
  <c r="R40" i="92"/>
  <c r="S40" i="92"/>
  <c r="T40" i="92"/>
  <c r="U40" i="92"/>
  <c r="V40" i="92"/>
  <c r="W40" i="92"/>
  <c r="X40" i="92"/>
  <c r="Y40" i="92"/>
  <c r="Z40" i="92"/>
  <c r="AA40" i="92"/>
  <c r="AB40" i="92"/>
  <c r="Q40" i="92"/>
  <c r="AH30" i="62" l="1"/>
  <c r="AG30" i="62"/>
  <c r="AH18" i="62"/>
  <c r="V18" i="62"/>
  <c r="AD33" i="154" l="1"/>
  <c r="AD7" i="154"/>
  <c r="AC7" i="154" s="1"/>
  <c r="AB7" i="154" s="1"/>
  <c r="AA7" i="154" s="1"/>
  <c r="Z7" i="154" s="1"/>
  <c r="Y7" i="154" s="1"/>
  <c r="X7" i="154" s="1"/>
  <c r="W7" i="154" s="1"/>
  <c r="V7" i="154" s="1"/>
  <c r="U7" i="154" s="1"/>
  <c r="T7" i="154" s="1"/>
  <c r="U31" i="154"/>
  <c r="V31" i="154"/>
  <c r="W31" i="154"/>
  <c r="X31" i="154"/>
  <c r="Y31" i="154"/>
  <c r="T31" i="154"/>
  <c r="AE48" i="154" l="1"/>
  <c r="AH39" i="207" s="1"/>
  <c r="AE54" i="154"/>
  <c r="AH45" i="207" s="1"/>
  <c r="AE52" i="154"/>
  <c r="AH43" i="207" s="1"/>
  <c r="AE49" i="154"/>
  <c r="AH40" i="207" s="1"/>
  <c r="AE55" i="154"/>
  <c r="AH46" i="207" s="1"/>
  <c r="AE46" i="154"/>
  <c r="AH37" i="207" s="1"/>
  <c r="AE53" i="154"/>
  <c r="AH44" i="207" s="1"/>
  <c r="AE50" i="154"/>
  <c r="AH41" i="207" s="1"/>
  <c r="AE56" i="154"/>
  <c r="AH47" i="207" s="1"/>
  <c r="AE47" i="154"/>
  <c r="AH38" i="207" s="1"/>
  <c r="AE51" i="154"/>
  <c r="AH42" i="207" s="1"/>
  <c r="AE34" i="154"/>
  <c r="AD52" i="154"/>
  <c r="AD54" i="154"/>
  <c r="AD49" i="154"/>
  <c r="AD46" i="154"/>
  <c r="AG37" i="207" s="1"/>
  <c r="AD51" i="154"/>
  <c r="AD48" i="154"/>
  <c r="AD55" i="154"/>
  <c r="AD47" i="154"/>
  <c r="AD31" i="154"/>
  <c r="AD32" i="154" s="1"/>
  <c r="AD50" i="154"/>
  <c r="AD53" i="154"/>
  <c r="AD34" i="154"/>
  <c r="AD56" i="154"/>
  <c r="AC33" i="154"/>
  <c r="T22" i="207" l="1"/>
  <c r="AG42" i="207"/>
  <c r="T19" i="207"/>
  <c r="AG41" i="207"/>
  <c r="T16" i="207"/>
  <c r="AG40" i="207"/>
  <c r="T13" i="207"/>
  <c r="AG39" i="207"/>
  <c r="T10" i="207"/>
  <c r="AG38" i="207"/>
  <c r="T31" i="207"/>
  <c r="AG45" i="207"/>
  <c r="T28" i="207"/>
  <c r="AG44" i="207"/>
  <c r="T37" i="207"/>
  <c r="AG47" i="207"/>
  <c r="T34" i="207"/>
  <c r="AG46" i="207"/>
  <c r="T25" i="207"/>
  <c r="AG43" i="207"/>
  <c r="AE58" i="154"/>
  <c r="AH48" i="207"/>
  <c r="T40" i="207" s="1"/>
  <c r="T7" i="207"/>
  <c r="AC53" i="154"/>
  <c r="AC50" i="154"/>
  <c r="AC47" i="154"/>
  <c r="AC55" i="154"/>
  <c r="AC51" i="154"/>
  <c r="AC52" i="154"/>
  <c r="AC56" i="154"/>
  <c r="AC49" i="154"/>
  <c r="AC54" i="154"/>
  <c r="AC46" i="154"/>
  <c r="AF37" i="207" s="1"/>
  <c r="AC48" i="154"/>
  <c r="AB33" i="154"/>
  <c r="AC34" i="154"/>
  <c r="R16" i="92"/>
  <c r="Q16" i="92" s="1"/>
  <c r="W18" i="62"/>
  <c r="X18" i="62"/>
  <c r="Y18" i="62"/>
  <c r="Z18" i="62"/>
  <c r="AA18" i="62"/>
  <c r="AB18" i="62"/>
  <c r="AC18" i="62"/>
  <c r="AD18" i="62"/>
  <c r="AE18" i="62"/>
  <c r="AF18" i="62"/>
  <c r="AG18" i="62"/>
  <c r="S28" i="207" l="1"/>
  <c r="AF44" i="207"/>
  <c r="S22" i="207"/>
  <c r="AF42" i="207"/>
  <c r="S34" i="207"/>
  <c r="AF46" i="207"/>
  <c r="S37" i="207"/>
  <c r="AF47" i="207"/>
  <c r="S25" i="207"/>
  <c r="AF43" i="207"/>
  <c r="S31" i="207"/>
  <c r="AF45" i="207"/>
  <c r="S10" i="207"/>
  <c r="AF38" i="207"/>
  <c r="S13" i="207"/>
  <c r="AF39" i="207"/>
  <c r="S16" i="207"/>
  <c r="AF40" i="207"/>
  <c r="S19" i="207"/>
  <c r="AF41" i="207"/>
  <c r="AG48" i="207"/>
  <c r="S40" i="207" s="1"/>
  <c r="S7" i="207"/>
  <c r="Q46" i="92"/>
  <c r="Y46" i="92"/>
  <c r="W47" i="92"/>
  <c r="I9" i="92" s="1"/>
  <c r="U48" i="92"/>
  <c r="G10" i="92" s="1"/>
  <c r="S49" i="92"/>
  <c r="Q50" i="92"/>
  <c r="Y50" i="92"/>
  <c r="W51" i="92"/>
  <c r="U52" i="92"/>
  <c r="G14" i="92" s="1"/>
  <c r="S53" i="92"/>
  <c r="E15" i="92" s="1"/>
  <c r="Q54" i="92"/>
  <c r="C16" i="92" s="1"/>
  <c r="Y54" i="92"/>
  <c r="K16" i="92" s="1"/>
  <c r="W55" i="92"/>
  <c r="U56" i="92"/>
  <c r="S57" i="92"/>
  <c r="E19" i="92" s="1"/>
  <c r="Q58" i="92"/>
  <c r="C20" i="92" s="1"/>
  <c r="Y58" i="92"/>
  <c r="K20" i="92" s="1"/>
  <c r="W59" i="92"/>
  <c r="U60" i="92"/>
  <c r="S61" i="92"/>
  <c r="Q62" i="92"/>
  <c r="C24" i="92" s="1"/>
  <c r="Y62" i="92"/>
  <c r="K24" i="92" s="1"/>
  <c r="W63" i="92"/>
  <c r="U64" i="92"/>
  <c r="G26" i="92" s="1"/>
  <c r="S65" i="92"/>
  <c r="E27" i="92" s="1"/>
  <c r="R45" i="92"/>
  <c r="Z45" i="92"/>
  <c r="L7" i="92" s="1"/>
  <c r="W44" i="92"/>
  <c r="I5" i="92" s="1"/>
  <c r="R46" i="92"/>
  <c r="Z46" i="92"/>
  <c r="L8" i="92" s="1"/>
  <c r="Z7" i="92" s="1"/>
  <c r="X47" i="92"/>
  <c r="J9" i="92" s="1"/>
  <c r="V48" i="92"/>
  <c r="H10" i="92" s="1"/>
  <c r="T49" i="92"/>
  <c r="F11" i="92" s="1"/>
  <c r="R50" i="92"/>
  <c r="D12" i="92" s="1"/>
  <c r="Z50" i="92"/>
  <c r="X51" i="92"/>
  <c r="V52" i="92"/>
  <c r="T53" i="92"/>
  <c r="R54" i="92"/>
  <c r="Z54" i="92"/>
  <c r="L16" i="92" s="1"/>
  <c r="X55" i="92"/>
  <c r="V56" i="92"/>
  <c r="T57" i="92"/>
  <c r="R58" i="92"/>
  <c r="D20" i="92" s="1"/>
  <c r="Z58" i="92"/>
  <c r="L20" i="92" s="1"/>
  <c r="X59" i="92"/>
  <c r="J21" i="92" s="1"/>
  <c r="V60" i="92"/>
  <c r="H22" i="92" s="1"/>
  <c r="T61" i="92"/>
  <c r="F23" i="92" s="1"/>
  <c r="R62" i="92"/>
  <c r="Z62" i="92"/>
  <c r="X63" i="92"/>
  <c r="V64" i="92"/>
  <c r="H26" i="92" s="1"/>
  <c r="T65" i="92"/>
  <c r="S45" i="92"/>
  <c r="Q45" i="92"/>
  <c r="C7" i="92" s="1"/>
  <c r="X44" i="92"/>
  <c r="J5" i="92" s="1"/>
  <c r="S46" i="92"/>
  <c r="Q47" i="92"/>
  <c r="Y47" i="92"/>
  <c r="W48" i="92"/>
  <c r="U49" i="92"/>
  <c r="S50" i="92"/>
  <c r="Q51" i="92"/>
  <c r="C13" i="92" s="1"/>
  <c r="Y51" i="92"/>
  <c r="K13" i="92" s="1"/>
  <c r="W52" i="92"/>
  <c r="U53" i="92"/>
  <c r="S54" i="92"/>
  <c r="E16" i="92" s="1"/>
  <c r="Q55" i="92"/>
  <c r="Y55" i="92"/>
  <c r="W56" i="92"/>
  <c r="U57" i="92"/>
  <c r="S58" i="92"/>
  <c r="E20" i="92" s="1"/>
  <c r="Q59" i="92"/>
  <c r="Y59" i="92"/>
  <c r="W60" i="92"/>
  <c r="U61" i="92"/>
  <c r="G23" i="92" s="1"/>
  <c r="S62" i="92"/>
  <c r="Q63" i="92"/>
  <c r="Y63" i="92"/>
  <c r="K25" i="92" s="1"/>
  <c r="W64" i="92"/>
  <c r="I26" i="92" s="1"/>
  <c r="U65" i="92"/>
  <c r="G27" i="92" s="1"/>
  <c r="T45" i="92"/>
  <c r="Q5" i="92"/>
  <c r="Y44" i="92"/>
  <c r="K5" i="92" s="1"/>
  <c r="T46" i="92"/>
  <c r="R47" i="92"/>
  <c r="Z47" i="92"/>
  <c r="X48" i="92"/>
  <c r="J10" i="92" s="1"/>
  <c r="V49" i="92"/>
  <c r="T50" i="92"/>
  <c r="R51" i="92"/>
  <c r="Z51" i="92"/>
  <c r="X52" i="92"/>
  <c r="V53" i="92"/>
  <c r="H15" i="92" s="1"/>
  <c r="T54" i="92"/>
  <c r="F16" i="92" s="1"/>
  <c r="R55" i="92"/>
  <c r="D17" i="92" s="1"/>
  <c r="Z55" i="92"/>
  <c r="X56" i="92"/>
  <c r="V57" i="92"/>
  <c r="H19" i="92" s="1"/>
  <c r="T58" i="92"/>
  <c r="F20" i="92" s="1"/>
  <c r="R59" i="92"/>
  <c r="D21" i="92" s="1"/>
  <c r="Z59" i="92"/>
  <c r="X60" i="92"/>
  <c r="V61" i="92"/>
  <c r="T62" i="92"/>
  <c r="F24" i="92" s="1"/>
  <c r="R63" i="92"/>
  <c r="D25" i="92" s="1"/>
  <c r="Z63" i="92"/>
  <c r="X64" i="92"/>
  <c r="J26" i="92" s="1"/>
  <c r="V65" i="92"/>
  <c r="H27" i="92" s="1"/>
  <c r="U45" i="92"/>
  <c r="R44" i="92"/>
  <c r="D5" i="92" s="1"/>
  <c r="Z44" i="92"/>
  <c r="L5" i="92" s="1"/>
  <c r="U46" i="92"/>
  <c r="G8" i="92" s="1"/>
  <c r="S47" i="92"/>
  <c r="Q48" i="92"/>
  <c r="Y48" i="92"/>
  <c r="W49" i="92"/>
  <c r="I11" i="92" s="1"/>
  <c r="U50" i="92"/>
  <c r="G12" i="92" s="1"/>
  <c r="S51" i="92"/>
  <c r="Q52" i="92"/>
  <c r="Y52" i="92"/>
  <c r="W53" i="92"/>
  <c r="U54" i="92"/>
  <c r="G16" i="92" s="1"/>
  <c r="S55" i="92"/>
  <c r="E17" i="92" s="1"/>
  <c r="Q56" i="92"/>
  <c r="Y56" i="92"/>
  <c r="K18" i="92" s="1"/>
  <c r="W57" i="92"/>
  <c r="I19" i="92" s="1"/>
  <c r="U58" i="92"/>
  <c r="G20" i="92" s="1"/>
  <c r="S59" i="92"/>
  <c r="E21" i="92" s="1"/>
  <c r="Q60" i="92"/>
  <c r="C22" i="92" s="1"/>
  <c r="Y60" i="92"/>
  <c r="W61" i="92"/>
  <c r="U62" i="92"/>
  <c r="S63" i="92"/>
  <c r="Q64" i="92"/>
  <c r="C26" i="92" s="1"/>
  <c r="Y64" i="92"/>
  <c r="K26" i="92" s="1"/>
  <c r="W65" i="92"/>
  <c r="I27" i="92" s="1"/>
  <c r="V45" i="92"/>
  <c r="S44" i="92"/>
  <c r="Q44" i="92"/>
  <c r="C5" i="92" s="1"/>
  <c r="V46" i="92"/>
  <c r="H8" i="92" s="1"/>
  <c r="T47" i="92"/>
  <c r="F9" i="92" s="1"/>
  <c r="R48" i="92"/>
  <c r="D10" i="92" s="1"/>
  <c r="Z48" i="92"/>
  <c r="X49" i="92"/>
  <c r="V50" i="92"/>
  <c r="T51" i="92"/>
  <c r="F13" i="92" s="1"/>
  <c r="R52" i="92"/>
  <c r="D14" i="92" s="1"/>
  <c r="Z52" i="92"/>
  <c r="L14" i="92" s="1"/>
  <c r="X53" i="92"/>
  <c r="V54" i="92"/>
  <c r="H16" i="92" s="1"/>
  <c r="T55" i="92"/>
  <c r="R56" i="92"/>
  <c r="Z56" i="92"/>
  <c r="L18" i="92" s="1"/>
  <c r="X57" i="92"/>
  <c r="V58" i="92"/>
  <c r="H20" i="92" s="1"/>
  <c r="T59" i="92"/>
  <c r="R60" i="92"/>
  <c r="D22" i="92" s="1"/>
  <c r="Z60" i="92"/>
  <c r="L22" i="92" s="1"/>
  <c r="X61" i="92"/>
  <c r="J23" i="92" s="1"/>
  <c r="V62" i="92"/>
  <c r="H24" i="92" s="1"/>
  <c r="T63" i="92"/>
  <c r="R64" i="92"/>
  <c r="D26" i="92" s="1"/>
  <c r="Z64" i="92"/>
  <c r="L26" i="92" s="1"/>
  <c r="X65" i="92"/>
  <c r="J27" i="92" s="1"/>
  <c r="W45" i="92"/>
  <c r="T44" i="92"/>
  <c r="F5" i="92" s="1"/>
  <c r="W46" i="92"/>
  <c r="I8" i="92" s="1"/>
  <c r="U47" i="92"/>
  <c r="S48" i="92"/>
  <c r="Q49" i="92"/>
  <c r="C11" i="92" s="1"/>
  <c r="Y49" i="92"/>
  <c r="K11" i="92" s="1"/>
  <c r="W50" i="92"/>
  <c r="U51" i="92"/>
  <c r="G13" i="92" s="1"/>
  <c r="S52" i="92"/>
  <c r="E14" i="92" s="1"/>
  <c r="Q53" i="92"/>
  <c r="C15" i="92" s="1"/>
  <c r="Y53" i="92"/>
  <c r="K15" i="92" s="1"/>
  <c r="W54" i="92"/>
  <c r="I16" i="92" s="1"/>
  <c r="U55" i="92"/>
  <c r="S56" i="92"/>
  <c r="Q57" i="92"/>
  <c r="Y57" i="92"/>
  <c r="W58" i="92"/>
  <c r="I20" i="92" s="1"/>
  <c r="U59" i="92"/>
  <c r="G21" i="92" s="1"/>
  <c r="S60" i="92"/>
  <c r="Q61" i="92"/>
  <c r="C23" i="92" s="1"/>
  <c r="Y61" i="92"/>
  <c r="W62" i="92"/>
  <c r="U63" i="92"/>
  <c r="G25" i="92" s="1"/>
  <c r="S64" i="92"/>
  <c r="E26" i="92" s="1"/>
  <c r="Q65" i="92"/>
  <c r="C27" i="92" s="1"/>
  <c r="Y65" i="92"/>
  <c r="K27" i="92" s="1"/>
  <c r="X45" i="92"/>
  <c r="U44" i="92"/>
  <c r="G5" i="92" s="1"/>
  <c r="X46" i="92"/>
  <c r="V47" i="92"/>
  <c r="H9" i="92" s="1"/>
  <c r="T48" i="92"/>
  <c r="R49" i="92"/>
  <c r="Z49" i="92"/>
  <c r="X50" i="92"/>
  <c r="V51" i="92"/>
  <c r="H13" i="92" s="1"/>
  <c r="T52" i="92"/>
  <c r="F14" i="92" s="1"/>
  <c r="R53" i="92"/>
  <c r="D15" i="92" s="1"/>
  <c r="Z53" i="92"/>
  <c r="L15" i="92" s="1"/>
  <c r="X54" i="92"/>
  <c r="J16" i="92" s="1"/>
  <c r="V55" i="92"/>
  <c r="H17" i="92" s="1"/>
  <c r="T56" i="92"/>
  <c r="F18" i="92" s="1"/>
  <c r="R57" i="92"/>
  <c r="D19" i="92" s="1"/>
  <c r="Z57" i="92"/>
  <c r="L19" i="92" s="1"/>
  <c r="X58" i="92"/>
  <c r="V59" i="92"/>
  <c r="H21" i="92" s="1"/>
  <c r="T60" i="92"/>
  <c r="F22" i="92" s="1"/>
  <c r="R61" i="92"/>
  <c r="D23" i="92" s="1"/>
  <c r="Z61" i="92"/>
  <c r="L23" i="92" s="1"/>
  <c r="X62" i="92"/>
  <c r="J24" i="92" s="1"/>
  <c r="V63" i="92"/>
  <c r="H25" i="92" s="1"/>
  <c r="T64" i="92"/>
  <c r="F26" i="92" s="1"/>
  <c r="R65" i="92"/>
  <c r="D27" i="92" s="1"/>
  <c r="Z65" i="92"/>
  <c r="L27" i="92" s="1"/>
  <c r="Z12" i="92" s="1"/>
  <c r="Y45" i="92"/>
  <c r="V44" i="92"/>
  <c r="H5" i="92" s="1"/>
  <c r="AB50" i="154"/>
  <c r="AB47" i="154"/>
  <c r="AB55" i="154"/>
  <c r="AB54" i="154"/>
  <c r="AB52" i="154"/>
  <c r="AB46" i="154"/>
  <c r="AE37" i="207" s="1"/>
  <c r="AB51" i="154"/>
  <c r="AB56" i="154"/>
  <c r="AB49" i="154"/>
  <c r="AB53" i="154"/>
  <c r="AB48" i="154"/>
  <c r="R5" i="92"/>
  <c r="U6" i="175" s="1"/>
  <c r="X5" i="92"/>
  <c r="AA6" i="175" s="1"/>
  <c r="L12" i="92"/>
  <c r="F27" i="92"/>
  <c r="T5" i="92"/>
  <c r="I18" i="92"/>
  <c r="S5" i="92"/>
  <c r="Y5" i="92"/>
  <c r="C10" i="92"/>
  <c r="I13" i="92"/>
  <c r="G24" i="92"/>
  <c r="V5" i="92"/>
  <c r="J12" i="92"/>
  <c r="E5" i="92"/>
  <c r="W5" i="92"/>
  <c r="Z5" i="92"/>
  <c r="U5" i="92"/>
  <c r="C18" i="92"/>
  <c r="I21" i="92"/>
  <c r="J15" i="92"/>
  <c r="T6" i="175"/>
  <c r="J8" i="92"/>
  <c r="G9" i="92"/>
  <c r="I10" i="92"/>
  <c r="C8" i="92"/>
  <c r="E9" i="92"/>
  <c r="K9" i="92"/>
  <c r="E12" i="92"/>
  <c r="K12" i="92"/>
  <c r="C14" i="92"/>
  <c r="I14" i="92"/>
  <c r="C17" i="92"/>
  <c r="I17" i="92"/>
  <c r="E18" i="92"/>
  <c r="G19" i="92"/>
  <c r="K21" i="92"/>
  <c r="G22" i="92"/>
  <c r="I23" i="92"/>
  <c r="E24" i="92"/>
  <c r="D8" i="92"/>
  <c r="L9" i="92"/>
  <c r="Z8" i="92" s="1"/>
  <c r="D11" i="92"/>
  <c r="J11" i="92"/>
  <c r="F12" i="92"/>
  <c r="J14" i="92"/>
  <c r="F15" i="92"/>
  <c r="J17" i="92"/>
  <c r="J20" i="92"/>
  <c r="F21" i="92"/>
  <c r="L21" i="92"/>
  <c r="L24" i="92"/>
  <c r="E8" i="92"/>
  <c r="K8" i="92"/>
  <c r="E11" i="92"/>
  <c r="K19" i="92"/>
  <c r="C25" i="92"/>
  <c r="D16" i="92"/>
  <c r="E25" i="92"/>
  <c r="K10" i="92"/>
  <c r="J19" i="92"/>
  <c r="C19" i="92"/>
  <c r="G15" i="92"/>
  <c r="I22" i="92"/>
  <c r="H12" i="92"/>
  <c r="J13" i="92"/>
  <c r="H14" i="92"/>
  <c r="F17" i="92"/>
  <c r="D18" i="92"/>
  <c r="J22" i="92"/>
  <c r="H23" i="92"/>
  <c r="F25" i="92"/>
  <c r="H11" i="92"/>
  <c r="H18" i="92"/>
  <c r="J25" i="92"/>
  <c r="F8" i="92"/>
  <c r="L11" i="92"/>
  <c r="D13" i="92"/>
  <c r="E23" i="92"/>
  <c r="E13" i="92"/>
  <c r="J18" i="92"/>
  <c r="D24" i="92"/>
  <c r="G11" i="92"/>
  <c r="I12" i="92"/>
  <c r="K14" i="92"/>
  <c r="I15" i="92"/>
  <c r="G17" i="92"/>
  <c r="G18" i="92"/>
  <c r="C21" i="92"/>
  <c r="K22" i="92"/>
  <c r="K23" i="92"/>
  <c r="I24" i="92"/>
  <c r="I25" i="92"/>
  <c r="D9" i="92"/>
  <c r="F10" i="92"/>
  <c r="L13" i="92"/>
  <c r="F19" i="92"/>
  <c r="K17" i="92"/>
  <c r="E22" i="92"/>
  <c r="C12" i="92"/>
  <c r="L17" i="92"/>
  <c r="L25" i="92"/>
  <c r="AA33" i="154"/>
  <c r="AB34" i="154"/>
  <c r="R34" i="207" l="1"/>
  <c r="AE46" i="207"/>
  <c r="R37" i="207"/>
  <c r="AE47" i="207"/>
  <c r="R22" i="207"/>
  <c r="AE42" i="207"/>
  <c r="R19" i="207"/>
  <c r="AE41" i="207"/>
  <c r="R10" i="207"/>
  <c r="AE38" i="207"/>
  <c r="R13" i="207"/>
  <c r="AE39" i="207"/>
  <c r="R25" i="207"/>
  <c r="AE43" i="207"/>
  <c r="R16" i="207"/>
  <c r="AE40" i="207"/>
  <c r="R28" i="207"/>
  <c r="AE44" i="207"/>
  <c r="R31" i="207"/>
  <c r="AE45" i="207"/>
  <c r="AF48" i="207"/>
  <c r="R40" i="207" s="1"/>
  <c r="R7" i="207"/>
  <c r="Z66" i="92"/>
  <c r="L28" i="92" s="1"/>
  <c r="Z14" i="92" s="1"/>
  <c r="L10" i="92"/>
  <c r="Z9" i="92" s="1"/>
  <c r="Q66" i="92"/>
  <c r="C28" i="92" s="1"/>
  <c r="R66" i="92"/>
  <c r="D28" i="92" s="1"/>
  <c r="AA47" i="154"/>
  <c r="AA55" i="154"/>
  <c r="AA52" i="154"/>
  <c r="AA56" i="154"/>
  <c r="AA49" i="154"/>
  <c r="AA46" i="154"/>
  <c r="AD37" i="207" s="1"/>
  <c r="AA54" i="154"/>
  <c r="AA51" i="154"/>
  <c r="AA53" i="154"/>
  <c r="AA48" i="154"/>
  <c r="AA50" i="154"/>
  <c r="Y66" i="92"/>
  <c r="K28" i="92" s="1"/>
  <c r="T66" i="92"/>
  <c r="F28" i="92" s="1"/>
  <c r="U66" i="92"/>
  <c r="G28" i="92" s="1"/>
  <c r="S66" i="92"/>
  <c r="E28" i="92" s="1"/>
  <c r="W66" i="92"/>
  <c r="I28" i="92" s="1"/>
  <c r="E10" i="92"/>
  <c r="C9" i="92"/>
  <c r="V66" i="92"/>
  <c r="H28" i="92" s="1"/>
  <c r="X66" i="92"/>
  <c r="J28" i="92" s="1"/>
  <c r="Z11" i="92"/>
  <c r="Z10" i="92"/>
  <c r="J7" i="92"/>
  <c r="F7" i="92"/>
  <c r="D7" i="92"/>
  <c r="K7" i="92"/>
  <c r="Q6" i="92"/>
  <c r="H7" i="92"/>
  <c r="Z6" i="92"/>
  <c r="AC7" i="175" s="1"/>
  <c r="E7" i="92"/>
  <c r="G7" i="92"/>
  <c r="I7" i="92"/>
  <c r="Z33" i="154"/>
  <c r="AA34" i="154"/>
  <c r="AG25" i="152"/>
  <c r="AF25" i="152" s="1"/>
  <c r="AE25" i="152" s="1"/>
  <c r="AD25" i="152" s="1"/>
  <c r="AC25" i="152" s="1"/>
  <c r="AB25" i="152" s="1"/>
  <c r="AA25" i="152" s="1"/>
  <c r="Z25" i="152" s="1"/>
  <c r="Y25" i="152" s="1"/>
  <c r="X25" i="152" s="1"/>
  <c r="W25" i="152" s="1"/>
  <c r="V25" i="152" s="1"/>
  <c r="U25" i="152" s="1"/>
  <c r="T25" i="152" s="1"/>
  <c r="AC34" i="152"/>
  <c r="AC10" i="152"/>
  <c r="Q28" i="207" l="1"/>
  <c r="AD44" i="207"/>
  <c r="Q34" i="207"/>
  <c r="AD46" i="207"/>
  <c r="Q37" i="207"/>
  <c r="AD47" i="207"/>
  <c r="Q10" i="207"/>
  <c r="AD38" i="207"/>
  <c r="Q13" i="207"/>
  <c r="AD39" i="207"/>
  <c r="Q22" i="207"/>
  <c r="AD42" i="207"/>
  <c r="Q25" i="207"/>
  <c r="AD43" i="207"/>
  <c r="Q31" i="207"/>
  <c r="AD45" i="207"/>
  <c r="Q19" i="207"/>
  <c r="AD41" i="207"/>
  <c r="Q16" i="207"/>
  <c r="AD40" i="207"/>
  <c r="AE48" i="207"/>
  <c r="Q40" i="207" s="1"/>
  <c r="Q7" i="207"/>
  <c r="T37" i="152"/>
  <c r="X40" i="152"/>
  <c r="T40" i="152"/>
  <c r="T16" i="152"/>
  <c r="U16" i="152"/>
  <c r="V16" i="152"/>
  <c r="W16" i="152"/>
  <c r="X16" i="152"/>
  <c r="U17" i="152"/>
  <c r="L8" i="152" s="1"/>
  <c r="W18" i="152"/>
  <c r="N9" i="152" s="1"/>
  <c r="U20" i="152"/>
  <c r="L11" i="152" s="1"/>
  <c r="X20" i="152"/>
  <c r="O11" i="152" s="1"/>
  <c r="W13" i="152"/>
  <c r="V17" i="152"/>
  <c r="M8" i="152" s="1"/>
  <c r="T19" i="152"/>
  <c r="K10" i="152" s="1"/>
  <c r="V20" i="152"/>
  <c r="M11" i="152" s="1"/>
  <c r="V18" i="152"/>
  <c r="M9" i="152" s="1"/>
  <c r="W17" i="152"/>
  <c r="N8" i="152" s="1"/>
  <c r="U19" i="152"/>
  <c r="L10" i="152" s="1"/>
  <c r="W20" i="152"/>
  <c r="N11" i="152" s="1"/>
  <c r="X13" i="152"/>
  <c r="O5" i="152" s="1"/>
  <c r="T17" i="152"/>
  <c r="K8" i="152" s="1"/>
  <c r="V13" i="152"/>
  <c r="T18" i="152"/>
  <c r="K9" i="152" s="1"/>
  <c r="V19" i="152"/>
  <c r="M10" i="152" s="1"/>
  <c r="X17" i="152"/>
  <c r="O8" i="152" s="1"/>
  <c r="T13" i="152"/>
  <c r="U18" i="152"/>
  <c r="L9" i="152" s="1"/>
  <c r="W19" i="152"/>
  <c r="N10" i="152" s="1"/>
  <c r="X18" i="152"/>
  <c r="O9" i="152" s="1"/>
  <c r="U13" i="152"/>
  <c r="T20" i="152"/>
  <c r="K11" i="152" s="1"/>
  <c r="X19" i="152"/>
  <c r="O10" i="152" s="1"/>
  <c r="X42" i="152"/>
  <c r="O21" i="152" s="1"/>
  <c r="W44" i="152"/>
  <c r="N23" i="152" s="1"/>
  <c r="U43" i="152"/>
  <c r="L22" i="152" s="1"/>
  <c r="W41" i="152"/>
  <c r="U40" i="152"/>
  <c r="X37" i="152"/>
  <c r="O17" i="152" s="1"/>
  <c r="X41" i="152"/>
  <c r="V44" i="152"/>
  <c r="M23" i="152" s="1"/>
  <c r="T43" i="152"/>
  <c r="K22" i="152" s="1"/>
  <c r="V41" i="152"/>
  <c r="W45" i="152"/>
  <c r="N24" i="152" s="1"/>
  <c r="U44" i="152"/>
  <c r="L23" i="152" s="1"/>
  <c r="W42" i="152"/>
  <c r="N21" i="152" s="1"/>
  <c r="U41" i="152"/>
  <c r="W37" i="152"/>
  <c r="X45" i="152"/>
  <c r="O24" i="152" s="1"/>
  <c r="V45" i="152"/>
  <c r="M24" i="152" s="1"/>
  <c r="T44" i="152"/>
  <c r="K23" i="152" s="1"/>
  <c r="V42" i="152"/>
  <c r="M21" i="152" s="1"/>
  <c r="T41" i="152"/>
  <c r="V37" i="152"/>
  <c r="X44" i="152"/>
  <c r="O23" i="152" s="1"/>
  <c r="U45" i="152"/>
  <c r="L24" i="152" s="1"/>
  <c r="W43" i="152"/>
  <c r="N22" i="152" s="1"/>
  <c r="U42" i="152"/>
  <c r="L21" i="152" s="1"/>
  <c r="W40" i="152"/>
  <c r="U37" i="152"/>
  <c r="X43" i="152"/>
  <c r="O22" i="152" s="1"/>
  <c r="T45" i="152"/>
  <c r="K24" i="152" s="1"/>
  <c r="V43" i="152"/>
  <c r="M22" i="152" s="1"/>
  <c r="T42" i="152"/>
  <c r="K21" i="152" s="1"/>
  <c r="V40" i="152"/>
  <c r="Z52" i="154"/>
  <c r="Z49" i="154"/>
  <c r="Z50" i="154"/>
  <c r="Z55" i="154"/>
  <c r="Z46" i="154"/>
  <c r="AC37" i="207" s="1"/>
  <c r="Z54" i="154"/>
  <c r="Z51" i="154"/>
  <c r="Z53" i="154"/>
  <c r="Z48" i="154"/>
  <c r="Z56" i="154"/>
  <c r="Z47" i="154"/>
  <c r="Z13" i="92"/>
  <c r="Z34" i="154"/>
  <c r="Y33" i="154"/>
  <c r="P25" i="207" l="1"/>
  <c r="AC43" i="207"/>
  <c r="P13" i="207"/>
  <c r="AC39" i="207"/>
  <c r="P28" i="207"/>
  <c r="AC44" i="207"/>
  <c r="P22" i="207"/>
  <c r="AC42" i="207"/>
  <c r="P31" i="207"/>
  <c r="AC45" i="207"/>
  <c r="P16" i="207"/>
  <c r="AC40" i="207"/>
  <c r="P19" i="207"/>
  <c r="AC41" i="207"/>
  <c r="P10" i="207"/>
  <c r="AC38" i="207"/>
  <c r="P37" i="207"/>
  <c r="AC47" i="207"/>
  <c r="P34" i="207"/>
  <c r="AC46" i="207"/>
  <c r="V46" i="152"/>
  <c r="W46" i="152"/>
  <c r="Y51" i="154"/>
  <c r="O22" i="207" s="1"/>
  <c r="Y53" i="154"/>
  <c r="O28" i="207" s="1"/>
  <c r="Y54" i="154"/>
  <c r="Y55" i="154"/>
  <c r="O34" i="207" s="1"/>
  <c r="Y50" i="154"/>
  <c r="O19" i="207" s="1"/>
  <c r="Y46" i="154"/>
  <c r="Y52" i="154"/>
  <c r="O25" i="207" s="1"/>
  <c r="Y48" i="154"/>
  <c r="O13" i="207" s="1"/>
  <c r="Y49" i="154"/>
  <c r="Y56" i="154"/>
  <c r="Y47" i="154"/>
  <c r="O10" i="207" s="1"/>
  <c r="P7" i="207"/>
  <c r="AD48" i="207"/>
  <c r="P40" i="207" s="1"/>
  <c r="T46" i="152"/>
  <c r="U46" i="152"/>
  <c r="X46" i="152"/>
  <c r="O30" i="213" s="1" a="1"/>
  <c r="T21" i="152"/>
  <c r="O20" i="152"/>
  <c r="U21" i="152"/>
  <c r="W21" i="152"/>
  <c r="K20" i="152"/>
  <c r="L20" i="152"/>
  <c r="M20" i="152"/>
  <c r="N20" i="152"/>
  <c r="X21" i="152"/>
  <c r="V21" i="152"/>
  <c r="O25" i="152"/>
  <c r="O19" i="152"/>
  <c r="N7" i="152"/>
  <c r="N12" i="152"/>
  <c r="L7" i="152"/>
  <c r="L12" i="152"/>
  <c r="K7" i="152"/>
  <c r="K12" i="152"/>
  <c r="K19" i="152"/>
  <c r="K25" i="152"/>
  <c r="L19" i="152"/>
  <c r="L25" i="152"/>
  <c r="N19" i="152"/>
  <c r="N25" i="152"/>
  <c r="O12" i="152"/>
  <c r="O7" i="152"/>
  <c r="M19" i="152"/>
  <c r="M25" i="152"/>
  <c r="M7" i="152"/>
  <c r="M12" i="152"/>
  <c r="Y34" i="154"/>
  <c r="X33" i="154"/>
  <c r="O30" i="213" l="1"/>
  <c r="D26" i="213" s="1"/>
  <c r="G26" i="213"/>
  <c r="H26" i="213"/>
  <c r="I26" i="213"/>
  <c r="J26" i="213"/>
  <c r="F26" i="213"/>
  <c r="E26" i="213"/>
  <c r="O31" i="207"/>
  <c r="O37" i="207"/>
  <c r="O16" i="207"/>
  <c r="O7" i="207"/>
  <c r="AC48" i="207"/>
  <c r="O40" i="207" s="1"/>
  <c r="X37" i="154"/>
  <c r="X45" i="154"/>
  <c r="X42" i="154"/>
  <c r="X41" i="154"/>
  <c r="X39" i="154"/>
  <c r="X36" i="154"/>
  <c r="X44" i="154"/>
  <c r="X38" i="154"/>
  <c r="X35" i="154"/>
  <c r="X43" i="154"/>
  <c r="X40" i="154"/>
  <c r="X34" i="154"/>
  <c r="W33" i="154"/>
  <c r="U20" i="196"/>
  <c r="T20" i="196"/>
  <c r="O52" i="199"/>
  <c r="N52" i="199"/>
  <c r="M52" i="199"/>
  <c r="L52" i="199"/>
  <c r="K52" i="199"/>
  <c r="J52" i="199"/>
  <c r="I52" i="199"/>
  <c r="H52" i="199"/>
  <c r="G52" i="199"/>
  <c r="F52" i="199"/>
  <c r="E52" i="199"/>
  <c r="D52" i="199"/>
  <c r="O51" i="199"/>
  <c r="N51" i="199"/>
  <c r="M51" i="199"/>
  <c r="L51" i="199"/>
  <c r="K51" i="199"/>
  <c r="J51" i="199"/>
  <c r="I51" i="199"/>
  <c r="H51" i="199"/>
  <c r="G51" i="199"/>
  <c r="F51" i="199"/>
  <c r="E51" i="199"/>
  <c r="D51" i="199"/>
  <c r="O50" i="199"/>
  <c r="N50" i="199"/>
  <c r="M50" i="199"/>
  <c r="L50" i="199"/>
  <c r="K50" i="199"/>
  <c r="J50" i="199"/>
  <c r="I50" i="199"/>
  <c r="H50" i="199"/>
  <c r="G50" i="199"/>
  <c r="F50" i="199"/>
  <c r="E50" i="199"/>
  <c r="D50" i="199"/>
  <c r="O49" i="199"/>
  <c r="N49" i="199"/>
  <c r="M49" i="199"/>
  <c r="L49" i="199"/>
  <c r="K49" i="199"/>
  <c r="J49" i="199"/>
  <c r="I49" i="199"/>
  <c r="H49" i="199"/>
  <c r="G49" i="199"/>
  <c r="F49" i="199"/>
  <c r="E49" i="199"/>
  <c r="D49" i="199"/>
  <c r="O48" i="199"/>
  <c r="N48" i="199"/>
  <c r="M48" i="199"/>
  <c r="L48" i="199"/>
  <c r="K48" i="199"/>
  <c r="J48" i="199"/>
  <c r="I48" i="199"/>
  <c r="H48" i="199"/>
  <c r="G48" i="199"/>
  <c r="F48" i="199"/>
  <c r="E48" i="199"/>
  <c r="D48" i="199"/>
  <c r="O47" i="199"/>
  <c r="N47" i="199"/>
  <c r="M47" i="199"/>
  <c r="L47" i="199"/>
  <c r="K47" i="199"/>
  <c r="J47" i="199"/>
  <c r="I47" i="199"/>
  <c r="H47" i="199"/>
  <c r="G47" i="199"/>
  <c r="F47" i="199"/>
  <c r="E47" i="199"/>
  <c r="D47" i="199"/>
  <c r="O46" i="199"/>
  <c r="N46" i="199"/>
  <c r="M46" i="199"/>
  <c r="L46" i="199"/>
  <c r="K46" i="199"/>
  <c r="J46" i="199"/>
  <c r="I46" i="199"/>
  <c r="H46" i="199"/>
  <c r="G46" i="199"/>
  <c r="F46" i="199"/>
  <c r="E46" i="199"/>
  <c r="D46" i="199"/>
  <c r="O45" i="199"/>
  <c r="N45" i="199"/>
  <c r="M45" i="199"/>
  <c r="L45" i="199"/>
  <c r="K45" i="199"/>
  <c r="J45" i="199"/>
  <c r="I45" i="199"/>
  <c r="H45" i="199"/>
  <c r="G45" i="199"/>
  <c r="F45" i="199"/>
  <c r="E45" i="199"/>
  <c r="D45" i="199"/>
  <c r="O44" i="199"/>
  <c r="N44" i="199"/>
  <c r="M44" i="199"/>
  <c r="L44" i="199"/>
  <c r="K44" i="199"/>
  <c r="J44" i="199"/>
  <c r="I44" i="199"/>
  <c r="H44" i="199"/>
  <c r="G44" i="199"/>
  <c r="F44" i="199"/>
  <c r="E44" i="199"/>
  <c r="D44" i="199"/>
  <c r="O43" i="199"/>
  <c r="N43" i="199"/>
  <c r="M43" i="199"/>
  <c r="L43" i="199"/>
  <c r="K43" i="199"/>
  <c r="J43" i="199"/>
  <c r="I43" i="199"/>
  <c r="H43" i="199"/>
  <c r="G43" i="199"/>
  <c r="F43" i="199"/>
  <c r="E43" i="199"/>
  <c r="D43" i="199"/>
  <c r="O42" i="199"/>
  <c r="N42" i="199"/>
  <c r="M42" i="199"/>
  <c r="L42" i="199"/>
  <c r="K42" i="199"/>
  <c r="J42" i="199"/>
  <c r="I42" i="199"/>
  <c r="H42" i="199"/>
  <c r="G42" i="199"/>
  <c r="F42" i="199"/>
  <c r="E42" i="199"/>
  <c r="D42" i="199"/>
  <c r="O41" i="199"/>
  <c r="N41" i="199"/>
  <c r="M41" i="199"/>
  <c r="L41" i="199"/>
  <c r="K41" i="199"/>
  <c r="J41" i="199"/>
  <c r="I41" i="199"/>
  <c r="H41" i="199"/>
  <c r="G41" i="199"/>
  <c r="F41" i="199"/>
  <c r="E41" i="199"/>
  <c r="D41" i="199"/>
  <c r="O40" i="199"/>
  <c r="N40" i="199"/>
  <c r="M40" i="199"/>
  <c r="L40" i="199"/>
  <c r="K40" i="199"/>
  <c r="J40" i="199"/>
  <c r="I40" i="199"/>
  <c r="H40" i="199"/>
  <c r="G40" i="199"/>
  <c r="F40" i="199"/>
  <c r="E40" i="199"/>
  <c r="D40" i="199"/>
  <c r="O39" i="199"/>
  <c r="N39" i="199"/>
  <c r="M39" i="199"/>
  <c r="L39" i="199"/>
  <c r="K39" i="199"/>
  <c r="J39" i="199"/>
  <c r="I39" i="199"/>
  <c r="H39" i="199"/>
  <c r="G39" i="199"/>
  <c r="F39" i="199"/>
  <c r="E39" i="199"/>
  <c r="D39" i="199"/>
  <c r="O38" i="199"/>
  <c r="N38" i="199"/>
  <c r="M38" i="199"/>
  <c r="L38" i="199"/>
  <c r="K38" i="199"/>
  <c r="J38" i="199"/>
  <c r="I38" i="199"/>
  <c r="H38" i="199"/>
  <c r="G38" i="199"/>
  <c r="F38" i="199"/>
  <c r="E38" i="199"/>
  <c r="D38" i="199"/>
  <c r="O37" i="199"/>
  <c r="N37" i="199"/>
  <c r="M37" i="199"/>
  <c r="L37" i="199"/>
  <c r="K37" i="199"/>
  <c r="J37" i="199"/>
  <c r="I37" i="199"/>
  <c r="H37" i="199"/>
  <c r="G37" i="199"/>
  <c r="F37" i="199"/>
  <c r="E37" i="199"/>
  <c r="D37" i="199"/>
  <c r="O36" i="199"/>
  <c r="N36" i="199"/>
  <c r="M36" i="199"/>
  <c r="L36" i="199"/>
  <c r="K36" i="199"/>
  <c r="J36" i="199"/>
  <c r="I36" i="199"/>
  <c r="H36" i="199"/>
  <c r="G36" i="199"/>
  <c r="F36" i="199"/>
  <c r="E36" i="199"/>
  <c r="D36" i="199"/>
  <c r="O35" i="199"/>
  <c r="N35" i="199"/>
  <c r="M35" i="199"/>
  <c r="L35" i="199"/>
  <c r="K35" i="199"/>
  <c r="J35" i="199"/>
  <c r="I35" i="199"/>
  <c r="H35" i="199"/>
  <c r="G35" i="199"/>
  <c r="F35" i="199"/>
  <c r="E35" i="199"/>
  <c r="D35" i="199"/>
  <c r="O34" i="199"/>
  <c r="N34" i="199"/>
  <c r="M34" i="199"/>
  <c r="L34" i="199"/>
  <c r="K34" i="199"/>
  <c r="J34" i="199"/>
  <c r="I34" i="199"/>
  <c r="H34" i="199"/>
  <c r="G34" i="199"/>
  <c r="F34" i="199"/>
  <c r="E34" i="199"/>
  <c r="D34" i="199"/>
  <c r="O33" i="199"/>
  <c r="N33" i="199"/>
  <c r="M33" i="199"/>
  <c r="L33" i="199"/>
  <c r="K33" i="199"/>
  <c r="J33" i="199"/>
  <c r="I33" i="199"/>
  <c r="H33" i="199"/>
  <c r="G33" i="199"/>
  <c r="F33" i="199"/>
  <c r="E33" i="199"/>
  <c r="D33" i="199"/>
  <c r="O32" i="199"/>
  <c r="N32" i="199"/>
  <c r="M32" i="199"/>
  <c r="L32" i="199"/>
  <c r="K32" i="199"/>
  <c r="J32" i="199"/>
  <c r="I32" i="199"/>
  <c r="H32" i="199"/>
  <c r="G32" i="199"/>
  <c r="F32" i="199"/>
  <c r="E32" i="199"/>
  <c r="D32" i="199"/>
  <c r="O31" i="199"/>
  <c r="N31" i="199"/>
  <c r="M31" i="199"/>
  <c r="L31" i="199"/>
  <c r="K31" i="199"/>
  <c r="J31" i="199"/>
  <c r="I31" i="199"/>
  <c r="H31" i="199"/>
  <c r="G31" i="199"/>
  <c r="F31" i="199"/>
  <c r="E31" i="199"/>
  <c r="D31" i="199"/>
  <c r="O30" i="199"/>
  <c r="N30" i="199"/>
  <c r="M30" i="199"/>
  <c r="L30" i="199"/>
  <c r="K30" i="199"/>
  <c r="J30" i="199"/>
  <c r="I30" i="199"/>
  <c r="H30" i="199"/>
  <c r="G30" i="199"/>
  <c r="F30" i="199"/>
  <c r="E30" i="199"/>
  <c r="D30" i="199"/>
  <c r="O29" i="199"/>
  <c r="N29" i="199"/>
  <c r="M29" i="199"/>
  <c r="L29" i="199"/>
  <c r="K29" i="199"/>
  <c r="J29" i="199"/>
  <c r="I29" i="199"/>
  <c r="H29" i="199"/>
  <c r="G29" i="199"/>
  <c r="F29" i="199"/>
  <c r="E29" i="199"/>
  <c r="D29" i="199"/>
  <c r="O28" i="199"/>
  <c r="N28" i="199"/>
  <c r="M28" i="199"/>
  <c r="L28" i="199"/>
  <c r="K28" i="199"/>
  <c r="J28" i="199"/>
  <c r="I28" i="199"/>
  <c r="H28" i="199"/>
  <c r="G28" i="199"/>
  <c r="F28" i="199"/>
  <c r="E28" i="199"/>
  <c r="D28" i="199"/>
  <c r="O27" i="199"/>
  <c r="N27" i="199"/>
  <c r="M27" i="199"/>
  <c r="L27" i="199"/>
  <c r="K27" i="199"/>
  <c r="J27" i="199"/>
  <c r="I27" i="199"/>
  <c r="H27" i="199"/>
  <c r="G27" i="199"/>
  <c r="F27" i="199"/>
  <c r="E27" i="199"/>
  <c r="D27" i="199"/>
  <c r="O26" i="199"/>
  <c r="N26" i="199"/>
  <c r="M26" i="199"/>
  <c r="L26" i="199"/>
  <c r="K26" i="199"/>
  <c r="J26" i="199"/>
  <c r="I26" i="199"/>
  <c r="H26" i="199"/>
  <c r="G26" i="199"/>
  <c r="F26" i="199"/>
  <c r="E26" i="199"/>
  <c r="D26" i="199"/>
  <c r="O25" i="199"/>
  <c r="N25" i="199"/>
  <c r="M25" i="199"/>
  <c r="L25" i="199"/>
  <c r="K25" i="199"/>
  <c r="J25" i="199"/>
  <c r="I25" i="199"/>
  <c r="H25" i="199"/>
  <c r="G25" i="199"/>
  <c r="F25" i="199"/>
  <c r="E25" i="199"/>
  <c r="D25" i="199"/>
  <c r="O24" i="199"/>
  <c r="N24" i="199"/>
  <c r="M24" i="199"/>
  <c r="L24" i="199"/>
  <c r="K24" i="199"/>
  <c r="J24" i="199"/>
  <c r="I24" i="199"/>
  <c r="H24" i="199"/>
  <c r="G24" i="199"/>
  <c r="F24" i="199"/>
  <c r="E24" i="199"/>
  <c r="D24" i="199"/>
  <c r="O23" i="199"/>
  <c r="N23" i="199"/>
  <c r="M23" i="199"/>
  <c r="L23" i="199"/>
  <c r="K23" i="199"/>
  <c r="J23" i="199"/>
  <c r="I23" i="199"/>
  <c r="H23" i="199"/>
  <c r="G23" i="199"/>
  <c r="F23" i="199"/>
  <c r="E23" i="199"/>
  <c r="D23" i="199"/>
  <c r="O22" i="199"/>
  <c r="N22" i="199"/>
  <c r="M22" i="199"/>
  <c r="L22" i="199"/>
  <c r="K22" i="199"/>
  <c r="J22" i="199"/>
  <c r="I22" i="199"/>
  <c r="H22" i="199"/>
  <c r="G22" i="199"/>
  <c r="F22" i="199"/>
  <c r="E22" i="199"/>
  <c r="D22" i="199"/>
  <c r="O21" i="199"/>
  <c r="N21" i="199"/>
  <c r="M21" i="199"/>
  <c r="L21" i="199"/>
  <c r="K21" i="199"/>
  <c r="J21" i="199"/>
  <c r="I21" i="199"/>
  <c r="H21" i="199"/>
  <c r="G21" i="199"/>
  <c r="F21" i="199"/>
  <c r="E21" i="199"/>
  <c r="D21" i="199"/>
  <c r="O20" i="199"/>
  <c r="N20" i="199"/>
  <c r="M20" i="199"/>
  <c r="L20" i="199"/>
  <c r="K20" i="199"/>
  <c r="J20" i="199"/>
  <c r="I20" i="199"/>
  <c r="H20" i="199"/>
  <c r="G20" i="199"/>
  <c r="F20" i="199"/>
  <c r="E20" i="199"/>
  <c r="D20" i="199"/>
  <c r="O19" i="199"/>
  <c r="N19" i="199"/>
  <c r="M19" i="199"/>
  <c r="L19" i="199"/>
  <c r="K19" i="199"/>
  <c r="J19" i="199"/>
  <c r="I19" i="199"/>
  <c r="H19" i="199"/>
  <c r="G19" i="199"/>
  <c r="F19" i="199"/>
  <c r="E19" i="199"/>
  <c r="D19" i="199"/>
  <c r="O18" i="199"/>
  <c r="N18" i="199"/>
  <c r="M18" i="199"/>
  <c r="L18" i="199"/>
  <c r="K18" i="199"/>
  <c r="J18" i="199"/>
  <c r="I18" i="199"/>
  <c r="H18" i="199"/>
  <c r="G18" i="199"/>
  <c r="F18" i="199"/>
  <c r="E18" i="199"/>
  <c r="D18" i="199"/>
  <c r="O17" i="199"/>
  <c r="N17" i="199"/>
  <c r="M17" i="199"/>
  <c r="L17" i="199"/>
  <c r="K17" i="199"/>
  <c r="J17" i="199"/>
  <c r="I17" i="199"/>
  <c r="H17" i="199"/>
  <c r="G17" i="199"/>
  <c r="F17" i="199"/>
  <c r="E17" i="199"/>
  <c r="D17" i="199"/>
  <c r="O16" i="199"/>
  <c r="N16" i="199"/>
  <c r="M16" i="199"/>
  <c r="L16" i="199"/>
  <c r="K16" i="199"/>
  <c r="J16" i="199"/>
  <c r="I16" i="199"/>
  <c r="H16" i="199"/>
  <c r="G16" i="199"/>
  <c r="F16" i="199"/>
  <c r="E16" i="199"/>
  <c r="D16" i="199"/>
  <c r="O15" i="199"/>
  <c r="N15" i="199"/>
  <c r="M15" i="199"/>
  <c r="L15" i="199"/>
  <c r="K15" i="199"/>
  <c r="J15" i="199"/>
  <c r="I15" i="199"/>
  <c r="H15" i="199"/>
  <c r="G15" i="199"/>
  <c r="F15" i="199"/>
  <c r="E15" i="199"/>
  <c r="D15" i="199"/>
  <c r="O14" i="199"/>
  <c r="N14" i="199"/>
  <c r="M14" i="199"/>
  <c r="L14" i="199"/>
  <c r="K14" i="199"/>
  <c r="J14" i="199"/>
  <c r="I14" i="199"/>
  <c r="H14" i="199"/>
  <c r="G14" i="199"/>
  <c r="F14" i="199"/>
  <c r="E14" i="199"/>
  <c r="D14" i="199"/>
  <c r="O13" i="199"/>
  <c r="N13" i="199"/>
  <c r="M13" i="199"/>
  <c r="L13" i="199"/>
  <c r="K13" i="199"/>
  <c r="J13" i="199"/>
  <c r="I13" i="199"/>
  <c r="H13" i="199"/>
  <c r="G13" i="199"/>
  <c r="F13" i="199"/>
  <c r="E13" i="199"/>
  <c r="D13" i="199"/>
  <c r="O12" i="199"/>
  <c r="N12" i="199"/>
  <c r="M12" i="199"/>
  <c r="L12" i="199"/>
  <c r="K12" i="199"/>
  <c r="J12" i="199"/>
  <c r="I12" i="199"/>
  <c r="H12" i="199"/>
  <c r="G12" i="199"/>
  <c r="F12" i="199"/>
  <c r="E12" i="199"/>
  <c r="D12" i="199"/>
  <c r="O11" i="199"/>
  <c r="N11" i="199"/>
  <c r="M11" i="199"/>
  <c r="L11" i="199"/>
  <c r="K11" i="199"/>
  <c r="J11" i="199"/>
  <c r="I11" i="199"/>
  <c r="H11" i="199"/>
  <c r="G11" i="199"/>
  <c r="F11" i="199"/>
  <c r="E11" i="199"/>
  <c r="D11" i="199"/>
  <c r="O10" i="199"/>
  <c r="N10" i="199"/>
  <c r="M10" i="199"/>
  <c r="L10" i="199"/>
  <c r="K10" i="199"/>
  <c r="J10" i="199"/>
  <c r="I10" i="199"/>
  <c r="H10" i="199"/>
  <c r="G10" i="199"/>
  <c r="F10" i="199"/>
  <c r="E10" i="199"/>
  <c r="D10" i="199"/>
  <c r="O9" i="199"/>
  <c r="N9" i="199"/>
  <c r="M9" i="199"/>
  <c r="L9" i="199"/>
  <c r="K9" i="199"/>
  <c r="J9" i="199"/>
  <c r="I9" i="199"/>
  <c r="H9" i="199"/>
  <c r="G9" i="199"/>
  <c r="F9" i="199"/>
  <c r="E9" i="199"/>
  <c r="D9" i="199"/>
  <c r="O8" i="199"/>
  <c r="N8" i="199"/>
  <c r="M8" i="199"/>
  <c r="L8" i="199"/>
  <c r="K8" i="199"/>
  <c r="J8" i="199"/>
  <c r="I8" i="199"/>
  <c r="H8" i="199"/>
  <c r="G8" i="199"/>
  <c r="F8" i="199"/>
  <c r="E8" i="199"/>
  <c r="D8" i="199"/>
  <c r="O7" i="199"/>
  <c r="N7" i="199"/>
  <c r="M7" i="199"/>
  <c r="L7" i="199"/>
  <c r="K7" i="199"/>
  <c r="J7" i="199"/>
  <c r="I7" i="199"/>
  <c r="H7" i="199"/>
  <c r="G7" i="199"/>
  <c r="F7" i="199"/>
  <c r="E7" i="199"/>
  <c r="D7" i="199"/>
  <c r="O6" i="199"/>
  <c r="N6" i="199"/>
  <c r="M6" i="199"/>
  <c r="L6" i="199"/>
  <c r="K6" i="199"/>
  <c r="J6" i="199"/>
  <c r="I6" i="199"/>
  <c r="H6" i="199"/>
  <c r="G6" i="199"/>
  <c r="F6" i="199"/>
  <c r="E6" i="199"/>
  <c r="D6" i="199"/>
  <c r="O5" i="199"/>
  <c r="N5" i="199"/>
  <c r="M5" i="199"/>
  <c r="L5" i="199"/>
  <c r="K5" i="199"/>
  <c r="J5" i="199"/>
  <c r="I5" i="199"/>
  <c r="H5" i="199"/>
  <c r="G5" i="199"/>
  <c r="F5" i="199"/>
  <c r="E5" i="199"/>
  <c r="D5" i="199"/>
  <c r="AI36" i="198"/>
  <c r="AI35" i="198"/>
  <c r="AI34" i="198"/>
  <c r="AI33" i="198"/>
  <c r="AI32" i="198"/>
  <c r="AI31" i="198"/>
  <c r="AI30" i="198"/>
  <c r="AI29" i="198"/>
  <c r="AI28" i="198"/>
  <c r="AI27" i="198"/>
  <c r="AI26" i="198"/>
  <c r="AI19" i="198"/>
  <c r="AI18" i="198"/>
  <c r="AI17" i="198"/>
  <c r="AI16" i="198"/>
  <c r="AI15" i="198"/>
  <c r="AI14" i="198"/>
  <c r="AI13" i="198"/>
  <c r="AI12" i="198"/>
  <c r="AI11" i="198"/>
  <c r="AI10" i="198"/>
  <c r="AI9" i="198"/>
  <c r="AG34" i="152"/>
  <c r="AF34" i="152"/>
  <c r="AE34" i="152"/>
  <c r="AD34" i="152"/>
  <c r="AB34" i="152"/>
  <c r="AA34" i="152"/>
  <c r="P24" i="152"/>
  <c r="P23" i="152"/>
  <c r="P22" i="152"/>
  <c r="P21" i="152"/>
  <c r="P20" i="152"/>
  <c r="P19" i="152"/>
  <c r="AG10" i="152"/>
  <c r="P10" i="152" s="1"/>
  <c r="AF10" i="152"/>
  <c r="AE10" i="152"/>
  <c r="K25" i="213" s="1"/>
  <c r="AD10" i="152"/>
  <c r="AB10" i="152"/>
  <c r="AA10" i="152"/>
  <c r="P11" i="152"/>
  <c r="P9" i="152"/>
  <c r="P8" i="152"/>
  <c r="P7" i="152"/>
  <c r="AE11" i="130"/>
  <c r="AC11" i="130"/>
  <c r="AB11" i="130"/>
  <c r="AA11" i="130"/>
  <c r="Z11" i="130"/>
  <c r="Y11" i="130"/>
  <c r="X11" i="130"/>
  <c r="K26" i="213" l="1"/>
  <c r="P26" i="198"/>
  <c r="P27" i="198"/>
  <c r="R27" i="198" s="1"/>
  <c r="J53" i="199"/>
  <c r="P11" i="199"/>
  <c r="R11" i="199" s="1"/>
  <c r="P12" i="199"/>
  <c r="R12" i="199" s="1"/>
  <c r="P38" i="199"/>
  <c r="R38" i="199" s="1"/>
  <c r="P39" i="199"/>
  <c r="R39" i="199" s="1"/>
  <c r="P40" i="199"/>
  <c r="R40" i="199" s="1"/>
  <c r="P35" i="199"/>
  <c r="R35" i="199" s="1"/>
  <c r="K53" i="199"/>
  <c r="P36" i="199"/>
  <c r="R36" i="199" s="1"/>
  <c r="P13" i="199"/>
  <c r="R13" i="199" s="1"/>
  <c r="L53" i="199"/>
  <c r="P14" i="199"/>
  <c r="R14" i="199" s="1"/>
  <c r="P37" i="199"/>
  <c r="R37" i="199" s="1"/>
  <c r="N53" i="199"/>
  <c r="P16" i="199"/>
  <c r="R16" i="199" s="1"/>
  <c r="P17" i="199"/>
  <c r="R17" i="199" s="1"/>
  <c r="P18" i="199"/>
  <c r="R18" i="199" s="1"/>
  <c r="P19" i="199"/>
  <c r="R19" i="199" s="1"/>
  <c r="P41" i="199"/>
  <c r="R41" i="199" s="1"/>
  <c r="P15" i="199"/>
  <c r="R15" i="199" s="1"/>
  <c r="O53" i="199"/>
  <c r="D53" i="199"/>
  <c r="P21" i="199"/>
  <c r="R21" i="199" s="1"/>
  <c r="P44" i="199"/>
  <c r="R44" i="199" s="1"/>
  <c r="P45" i="199"/>
  <c r="R45" i="199" s="1"/>
  <c r="P46" i="199"/>
  <c r="R46" i="199" s="1"/>
  <c r="P47" i="199"/>
  <c r="R47" i="199" s="1"/>
  <c r="P48" i="199"/>
  <c r="R48" i="199" s="1"/>
  <c r="P49" i="199"/>
  <c r="R49" i="199" s="1"/>
  <c r="P50" i="199"/>
  <c r="R50" i="199" s="1"/>
  <c r="P51" i="199"/>
  <c r="R51" i="199" s="1"/>
  <c r="P52" i="199"/>
  <c r="R52" i="199" s="1"/>
  <c r="E53" i="199"/>
  <c r="P6" i="199"/>
  <c r="R6" i="199" s="1"/>
  <c r="P22" i="199"/>
  <c r="R22" i="199" s="1"/>
  <c r="P23" i="199"/>
  <c r="R23" i="199" s="1"/>
  <c r="P43" i="199"/>
  <c r="R43" i="199" s="1"/>
  <c r="F53" i="199"/>
  <c r="P7" i="199"/>
  <c r="R7" i="199" s="1"/>
  <c r="P24" i="199"/>
  <c r="R24" i="199" s="1"/>
  <c r="G53" i="199"/>
  <c r="P8" i="199"/>
  <c r="R8" i="199" s="1"/>
  <c r="P25" i="199"/>
  <c r="R25" i="199" s="1"/>
  <c r="M53" i="199"/>
  <c r="P42" i="199"/>
  <c r="R42" i="199" s="1"/>
  <c r="H53" i="199"/>
  <c r="P9" i="199"/>
  <c r="R9" i="199" s="1"/>
  <c r="P26" i="199"/>
  <c r="R26" i="199" s="1"/>
  <c r="P27" i="199"/>
  <c r="R27" i="199" s="1"/>
  <c r="P28" i="199"/>
  <c r="R28" i="199" s="1"/>
  <c r="P29" i="199"/>
  <c r="R29" i="199" s="1"/>
  <c r="P20" i="199"/>
  <c r="R20" i="199" s="1"/>
  <c r="I53" i="199"/>
  <c r="P10" i="199"/>
  <c r="R10" i="199" s="1"/>
  <c r="P30" i="199"/>
  <c r="R30" i="199" s="1"/>
  <c r="P31" i="199"/>
  <c r="R31" i="199" s="1"/>
  <c r="P32" i="199"/>
  <c r="R32" i="199" s="1"/>
  <c r="P33" i="199"/>
  <c r="R33" i="199" s="1"/>
  <c r="P34" i="199"/>
  <c r="R34" i="199" s="1"/>
  <c r="K29" i="198"/>
  <c r="L29" i="198"/>
  <c r="P17" i="198"/>
  <c r="R17" i="198" s="1"/>
  <c r="I29" i="198"/>
  <c r="M29" i="198"/>
  <c r="N29" i="198"/>
  <c r="P19" i="198"/>
  <c r="R19" i="198" s="1"/>
  <c r="J29" i="198"/>
  <c r="O29" i="198"/>
  <c r="P21" i="198"/>
  <c r="R21" i="198" s="1"/>
  <c r="P23" i="198"/>
  <c r="R23" i="198" s="1"/>
  <c r="P7" i="198"/>
  <c r="R7" i="198" s="1"/>
  <c r="E29" i="198"/>
  <c r="F29" i="198"/>
  <c r="P11" i="198"/>
  <c r="R11" i="198" s="1"/>
  <c r="G29" i="198"/>
  <c r="P15" i="198"/>
  <c r="R15" i="198" s="1"/>
  <c r="H29" i="198"/>
  <c r="P13" i="198"/>
  <c r="R13" i="198" s="1"/>
  <c r="D29" i="198"/>
  <c r="L28" i="198"/>
  <c r="K28" i="198"/>
  <c r="O28" i="198"/>
  <c r="N28" i="198"/>
  <c r="M28" i="198"/>
  <c r="I28" i="198"/>
  <c r="J28" i="198"/>
  <c r="H28" i="198"/>
  <c r="P8" i="198"/>
  <c r="G28" i="198"/>
  <c r="P16" i="198"/>
  <c r="F28" i="198"/>
  <c r="P18" i="198"/>
  <c r="P20" i="198"/>
  <c r="P22" i="198"/>
  <c r="P10" i="198"/>
  <c r="P12" i="198"/>
  <c r="E28" i="198"/>
  <c r="P14" i="198"/>
  <c r="D28" i="198"/>
  <c r="W42" i="154"/>
  <c r="W39" i="154"/>
  <c r="W36" i="154"/>
  <c r="W44" i="154"/>
  <c r="W41" i="154"/>
  <c r="W38" i="154"/>
  <c r="W35" i="154"/>
  <c r="W43" i="154"/>
  <c r="W40" i="154"/>
  <c r="W37" i="154"/>
  <c r="W45" i="154"/>
  <c r="V33" i="154"/>
  <c r="W34" i="154"/>
  <c r="P5" i="199"/>
  <c r="R5" i="199" s="1"/>
  <c r="P6" i="198"/>
  <c r="P9" i="198"/>
  <c r="R9" i="198" s="1"/>
  <c r="AD11" i="130"/>
  <c r="H31" i="7"/>
  <c r="R36" i="7"/>
  <c r="R37" i="7"/>
  <c r="P28" i="198" l="1"/>
  <c r="Q36" i="7" s="1"/>
  <c r="U36" i="7" s="1"/>
  <c r="H36" i="7" s="1"/>
  <c r="P29" i="198"/>
  <c r="R29" i="198" s="1"/>
  <c r="P53" i="199"/>
  <c r="R53" i="199" s="1"/>
  <c r="V39" i="154"/>
  <c r="V36" i="154"/>
  <c r="V44" i="154"/>
  <c r="V41" i="154"/>
  <c r="V38" i="154"/>
  <c r="V35" i="154"/>
  <c r="V43" i="154"/>
  <c r="V40" i="154"/>
  <c r="V37" i="154"/>
  <c r="V45" i="154"/>
  <c r="V42" i="154"/>
  <c r="U33" i="154"/>
  <c r="V34" i="154"/>
  <c r="C31" i="7"/>
  <c r="F31" i="7"/>
  <c r="H32" i="7" l="1"/>
  <c r="C32" i="7"/>
  <c r="U36" i="154"/>
  <c r="U44" i="154"/>
  <c r="U41" i="154"/>
  <c r="U38" i="154"/>
  <c r="U35" i="154"/>
  <c r="U43" i="154"/>
  <c r="U40" i="154"/>
  <c r="U37" i="154"/>
  <c r="U45" i="154"/>
  <c r="U42" i="154"/>
  <c r="U39" i="154"/>
  <c r="T33" i="154"/>
  <c r="U34" i="154"/>
  <c r="H30" i="7"/>
  <c r="Q37" i="7"/>
  <c r="U37" i="7" s="1"/>
  <c r="H37" i="7" s="1"/>
  <c r="C40" i="176"/>
  <c r="C39" i="176"/>
  <c r="C37" i="176"/>
  <c r="C36" i="176"/>
  <c r="C34" i="176"/>
  <c r="C33" i="176"/>
  <c r="C31" i="176"/>
  <c r="C30" i="176"/>
  <c r="C28" i="176"/>
  <c r="C27" i="176"/>
  <c r="C25" i="176"/>
  <c r="C24" i="176"/>
  <c r="C22" i="176"/>
  <c r="C21" i="176"/>
  <c r="C19" i="176"/>
  <c r="C18" i="176"/>
  <c r="C16" i="176"/>
  <c r="C15" i="176"/>
  <c r="C13" i="176"/>
  <c r="C12" i="176"/>
  <c r="C10" i="176"/>
  <c r="C9" i="176"/>
  <c r="C34" i="178"/>
  <c r="C33" i="178"/>
  <c r="C31" i="178"/>
  <c r="C30" i="178"/>
  <c r="C28" i="178"/>
  <c r="C27" i="178"/>
  <c r="C25" i="178"/>
  <c r="C24" i="178"/>
  <c r="C22" i="178"/>
  <c r="C21" i="178"/>
  <c r="C19" i="178"/>
  <c r="C18" i="178"/>
  <c r="C16" i="178"/>
  <c r="C15" i="178"/>
  <c r="C13" i="178"/>
  <c r="C12" i="178"/>
  <c r="C10" i="178"/>
  <c r="C9" i="178"/>
  <c r="K37" i="178"/>
  <c r="K36" i="178"/>
  <c r="K34" i="178"/>
  <c r="K33" i="178"/>
  <c r="K31" i="178"/>
  <c r="K30" i="178"/>
  <c r="K28" i="178"/>
  <c r="K27" i="178"/>
  <c r="K25" i="178"/>
  <c r="K24" i="178"/>
  <c r="K22" i="178"/>
  <c r="K21" i="178"/>
  <c r="K19" i="178"/>
  <c r="K18" i="178"/>
  <c r="K16" i="178"/>
  <c r="K15" i="178"/>
  <c r="K13" i="178"/>
  <c r="K12" i="178"/>
  <c r="K10" i="178"/>
  <c r="K9" i="178"/>
  <c r="C40" i="68"/>
  <c r="C39" i="68"/>
  <c r="C37" i="68"/>
  <c r="C36" i="68"/>
  <c r="C34" i="68"/>
  <c r="C33" i="68"/>
  <c r="C31" i="68"/>
  <c r="C30" i="68"/>
  <c r="C28" i="68"/>
  <c r="C27" i="68"/>
  <c r="C25" i="68"/>
  <c r="C24" i="68"/>
  <c r="C22" i="68"/>
  <c r="C21" i="68"/>
  <c r="C19" i="68"/>
  <c r="C18" i="68"/>
  <c r="C16" i="68"/>
  <c r="C15" i="68"/>
  <c r="C13" i="68"/>
  <c r="C12" i="68"/>
  <c r="C10" i="68"/>
  <c r="C9" i="68"/>
  <c r="C40" i="65"/>
  <c r="C39" i="65"/>
  <c r="C37" i="65"/>
  <c r="C36" i="65"/>
  <c r="C34" i="65"/>
  <c r="C33" i="65"/>
  <c r="C31" i="65"/>
  <c r="C30" i="65"/>
  <c r="C28" i="65"/>
  <c r="C27" i="65"/>
  <c r="C25" i="65"/>
  <c r="C24" i="65"/>
  <c r="C22" i="65"/>
  <c r="C21" i="65"/>
  <c r="C19" i="65"/>
  <c r="C18" i="65"/>
  <c r="C16" i="65"/>
  <c r="C15" i="65"/>
  <c r="C13" i="65"/>
  <c r="C12" i="65"/>
  <c r="C10" i="65"/>
  <c r="C9" i="65"/>
  <c r="C40" i="62"/>
  <c r="C39" i="62"/>
  <c r="C37" i="62"/>
  <c r="C36" i="62"/>
  <c r="C34" i="62"/>
  <c r="C33" i="62"/>
  <c r="C31" i="62"/>
  <c r="C30" i="62"/>
  <c r="C28" i="62"/>
  <c r="C27" i="62"/>
  <c r="C25" i="62"/>
  <c r="C24" i="62"/>
  <c r="C22" i="62"/>
  <c r="C21" i="62"/>
  <c r="C19" i="62"/>
  <c r="C18" i="62"/>
  <c r="C16" i="62"/>
  <c r="C15" i="62"/>
  <c r="C13" i="62"/>
  <c r="C12" i="62"/>
  <c r="C10" i="62"/>
  <c r="C9" i="62"/>
  <c r="V6" i="175"/>
  <c r="W6" i="175"/>
  <c r="X6" i="175"/>
  <c r="Y6" i="175"/>
  <c r="Z6" i="175"/>
  <c r="AB6" i="175"/>
  <c r="AC6" i="175"/>
  <c r="R14" i="92"/>
  <c r="S14" i="92"/>
  <c r="T14" i="92"/>
  <c r="U14" i="92"/>
  <c r="V14" i="92"/>
  <c r="W14" i="92"/>
  <c r="X14" i="92"/>
  <c r="Y14" i="92"/>
  <c r="R6" i="92"/>
  <c r="S6" i="92"/>
  <c r="T6" i="92"/>
  <c r="U6" i="92"/>
  <c r="V6" i="92"/>
  <c r="W6" i="92"/>
  <c r="X6" i="92"/>
  <c r="Y6" i="92"/>
  <c r="Q7" i="92"/>
  <c r="R7" i="92"/>
  <c r="S7" i="92"/>
  <c r="T7" i="92"/>
  <c r="U7" i="92"/>
  <c r="V7" i="92"/>
  <c r="W7" i="92"/>
  <c r="X7" i="92"/>
  <c r="Y7" i="92"/>
  <c r="Q8" i="92"/>
  <c r="R8" i="92"/>
  <c r="S8" i="92"/>
  <c r="T8" i="92"/>
  <c r="U8" i="92"/>
  <c r="V8" i="92"/>
  <c r="W8" i="92"/>
  <c r="X8" i="92"/>
  <c r="Y8" i="92"/>
  <c r="Q9" i="92"/>
  <c r="R9" i="92"/>
  <c r="S9" i="92"/>
  <c r="T9" i="92"/>
  <c r="U9" i="92"/>
  <c r="V9" i="92"/>
  <c r="W9" i="92"/>
  <c r="X9" i="92"/>
  <c r="Y9" i="92"/>
  <c r="Q10" i="92"/>
  <c r="R10" i="92"/>
  <c r="S10" i="92"/>
  <c r="T10" i="92"/>
  <c r="U10" i="92"/>
  <c r="V10" i="92"/>
  <c r="W10" i="92"/>
  <c r="X10" i="92"/>
  <c r="Y10" i="92"/>
  <c r="Q11" i="92"/>
  <c r="R11" i="92"/>
  <c r="S11" i="92"/>
  <c r="T11" i="92"/>
  <c r="U11" i="92"/>
  <c r="V11" i="92"/>
  <c r="W11" i="92"/>
  <c r="X11" i="92"/>
  <c r="Y11" i="92"/>
  <c r="Q12" i="92"/>
  <c r="R12" i="92"/>
  <c r="S12" i="92"/>
  <c r="T12" i="92"/>
  <c r="U12" i="92"/>
  <c r="V12" i="92"/>
  <c r="W12" i="92"/>
  <c r="X12" i="92"/>
  <c r="Y12" i="92"/>
  <c r="Q14" i="92"/>
  <c r="R6" i="178"/>
  <c r="S34" i="178"/>
  <c r="R34" i="178"/>
  <c r="S33" i="178"/>
  <c r="R33" i="178"/>
  <c r="S31" i="178"/>
  <c r="R31" i="178"/>
  <c r="S30" i="178"/>
  <c r="R30" i="178"/>
  <c r="S28" i="178"/>
  <c r="R28" i="178"/>
  <c r="S27" i="178"/>
  <c r="R27" i="178"/>
  <c r="S25" i="178"/>
  <c r="R25" i="178"/>
  <c r="S24" i="178"/>
  <c r="R24" i="178"/>
  <c r="S22" i="178"/>
  <c r="R22" i="178"/>
  <c r="S21" i="178"/>
  <c r="R21" i="178"/>
  <c r="S19" i="178"/>
  <c r="R19" i="178"/>
  <c r="S18" i="178"/>
  <c r="R18" i="178"/>
  <c r="S16" i="178"/>
  <c r="R16" i="178"/>
  <c r="S15" i="178"/>
  <c r="R15" i="178"/>
  <c r="S13" i="178"/>
  <c r="R13" i="178"/>
  <c r="S12" i="178"/>
  <c r="R12" i="178"/>
  <c r="S10" i="178"/>
  <c r="R10" i="178"/>
  <c r="S9" i="178"/>
  <c r="R9" i="178"/>
  <c r="S7" i="178"/>
  <c r="S6" i="178"/>
  <c r="R7" i="178"/>
  <c r="T43" i="154" l="1"/>
  <c r="T36" i="154"/>
  <c r="T44" i="154"/>
  <c r="T37" i="154"/>
  <c r="T45" i="154"/>
  <c r="T39" i="154"/>
  <c r="T42" i="154"/>
  <c r="T38" i="154"/>
  <c r="T35" i="154"/>
  <c r="T40" i="154"/>
  <c r="T41" i="154"/>
  <c r="T34" i="154"/>
  <c r="Q13" i="92"/>
  <c r="C30" i="7"/>
  <c r="F30" i="7"/>
  <c r="R13" i="92"/>
  <c r="AI121" i="178" l="1"/>
  <c r="L34" i="178" s="1"/>
  <c r="AI120" i="178"/>
  <c r="L31" i="178" s="1"/>
  <c r="AI119" i="178"/>
  <c r="L28" i="178" s="1"/>
  <c r="AI118" i="178"/>
  <c r="L25" i="178" s="1"/>
  <c r="AI117" i="178"/>
  <c r="L22" i="178" s="1"/>
  <c r="AI116" i="178"/>
  <c r="L19" i="178" s="1"/>
  <c r="AI115" i="178"/>
  <c r="L16" i="178" s="1"/>
  <c r="AI114" i="178"/>
  <c r="L13" i="178" s="1"/>
  <c r="AI113" i="178"/>
  <c r="L10" i="178" s="1"/>
  <c r="AI112" i="178"/>
  <c r="AI111" i="178"/>
  <c r="AI110" i="178"/>
  <c r="AI109" i="178"/>
  <c r="D25" i="178" s="1"/>
  <c r="AI108" i="178"/>
  <c r="D22" i="178" s="1"/>
  <c r="AI107" i="178"/>
  <c r="D19" i="178" s="1"/>
  <c r="AI106" i="178"/>
  <c r="D7" i="178" s="1"/>
  <c r="AI105" i="178"/>
  <c r="D16" i="178" s="1"/>
  <c r="AI104" i="178"/>
  <c r="D13" i="178" s="1"/>
  <c r="AI103" i="178"/>
  <c r="D10" i="178" s="1"/>
  <c r="AI102" i="178"/>
  <c r="AI101" i="178"/>
  <c r="AI100" i="178"/>
  <c r="AI99" i="178"/>
  <c r="AI98" i="178"/>
  <c r="AI97" i="178"/>
  <c r="AI96" i="178"/>
  <c r="AI95" i="178"/>
  <c r="AI94" i="178"/>
  <c r="AI93" i="178"/>
  <c r="AI92" i="178"/>
  <c r="AI91" i="178"/>
  <c r="AI90" i="178"/>
  <c r="D31" i="178" s="1"/>
  <c r="AI89" i="178"/>
  <c r="AI88" i="178"/>
  <c r="AI87" i="178"/>
  <c r="AI86" i="178"/>
  <c r="AI85" i="178"/>
  <c r="AI84" i="178"/>
  <c r="AI83" i="178"/>
  <c r="AI82" i="178"/>
  <c r="AI81" i="178"/>
  <c r="AI80" i="178"/>
  <c r="AI79" i="178"/>
  <c r="AI78" i="178"/>
  <c r="AI77" i="178"/>
  <c r="D34" i="178" s="1"/>
  <c r="AI76" i="178"/>
  <c r="D28" i="178" s="1"/>
  <c r="AI75" i="178"/>
  <c r="AI74" i="178"/>
  <c r="AI73" i="178"/>
  <c r="AI72" i="178"/>
  <c r="AI71" i="178"/>
  <c r="AI70" i="178"/>
  <c r="AI69" i="178"/>
  <c r="AI68" i="178"/>
  <c r="AI67" i="178"/>
  <c r="AI66" i="178"/>
  <c r="AI65" i="178"/>
  <c r="AI64" i="178"/>
  <c r="L7" i="178" s="1"/>
  <c r="M17" i="125"/>
  <c r="M16" i="125"/>
  <c r="M15" i="125"/>
  <c r="M14" i="125"/>
  <c r="M13" i="125"/>
  <c r="M12" i="125"/>
  <c r="M11" i="125"/>
  <c r="M10" i="125"/>
  <c r="M9" i="125"/>
  <c r="M8" i="125"/>
  <c r="M7" i="125"/>
  <c r="M42" i="125"/>
  <c r="M41" i="125"/>
  <c r="M40" i="125"/>
  <c r="M39" i="125"/>
  <c r="M38" i="125"/>
  <c r="M37" i="125"/>
  <c r="M36" i="125"/>
  <c r="M35" i="125"/>
  <c r="M34" i="125"/>
  <c r="M33" i="125"/>
  <c r="M32" i="125"/>
  <c r="V30" i="68"/>
  <c r="W30" i="68"/>
  <c r="X30" i="68"/>
  <c r="Y30" i="68"/>
  <c r="Z30" i="68"/>
  <c r="AA30" i="68"/>
  <c r="AB30" i="68"/>
  <c r="AC30" i="68"/>
  <c r="AD30" i="68"/>
  <c r="AE30" i="68"/>
  <c r="AF30" i="68"/>
  <c r="AG30" i="68"/>
  <c r="AH30" i="68"/>
  <c r="O44" i="76"/>
  <c r="N44" i="76"/>
  <c r="M44" i="76"/>
  <c r="L44" i="76"/>
  <c r="K44" i="76"/>
  <c r="J44" i="76"/>
  <c r="I44" i="76"/>
  <c r="H44" i="76"/>
  <c r="G44" i="76"/>
  <c r="F44" i="76"/>
  <c r="E44" i="76"/>
  <c r="P43" i="76" l="1"/>
  <c r="AH18" i="65"/>
  <c r="P42" i="76" s="1"/>
  <c r="AH30" i="65"/>
  <c r="AG30" i="65"/>
  <c r="AF30" i="65"/>
  <c r="AE30" i="65"/>
  <c r="AD30" i="65"/>
  <c r="AC30" i="65"/>
  <c r="AB30" i="65"/>
  <c r="AA30" i="65"/>
  <c r="Z30" i="65"/>
  <c r="Y30" i="65"/>
  <c r="X30" i="65"/>
  <c r="W30" i="65"/>
  <c r="V30" i="65"/>
  <c r="L7" i="179"/>
  <c r="S42" i="76" l="1"/>
  <c r="R42" i="76"/>
  <c r="R43" i="76"/>
  <c r="S43" i="76"/>
  <c r="AF30" i="62"/>
  <c r="AE30" i="62"/>
  <c r="AD30" i="62"/>
  <c r="AC30" i="62"/>
  <c r="AB30" i="62"/>
  <c r="AA30" i="62"/>
  <c r="Z30" i="62"/>
  <c r="Y30" i="62"/>
  <c r="X30" i="62"/>
  <c r="W30" i="62"/>
  <c r="V30" i="62"/>
  <c r="T18" i="194"/>
  <c r="W9" i="189"/>
  <c r="X9" i="189"/>
  <c r="Y9" i="189"/>
  <c r="I6" i="189" s="1"/>
  <c r="Z9" i="189"/>
  <c r="J6" i="189" s="1"/>
  <c r="AA9" i="189"/>
  <c r="K6" i="189" s="1"/>
  <c r="L6" i="189"/>
  <c r="W10" i="189"/>
  <c r="X10" i="189"/>
  <c r="Y10" i="189"/>
  <c r="I7" i="189" s="1"/>
  <c r="Z10" i="189"/>
  <c r="J7" i="189" s="1"/>
  <c r="AA10" i="189"/>
  <c r="K7" i="189" s="1"/>
  <c r="L7" i="189"/>
  <c r="W11" i="189"/>
  <c r="X11" i="189"/>
  <c r="Y11" i="189"/>
  <c r="I8" i="189" s="1"/>
  <c r="Z11" i="189"/>
  <c r="J8" i="189" s="1"/>
  <c r="AA11" i="189"/>
  <c r="K8" i="189" s="1"/>
  <c r="L8" i="189"/>
  <c r="W12" i="189"/>
  <c r="X12" i="189"/>
  <c r="Y12" i="189"/>
  <c r="I9" i="189" s="1"/>
  <c r="Z12" i="189"/>
  <c r="J9" i="189" s="1"/>
  <c r="AA12" i="189"/>
  <c r="K9" i="189" s="1"/>
  <c r="L9" i="189"/>
  <c r="W13" i="189"/>
  <c r="X13" i="189"/>
  <c r="Y13" i="189"/>
  <c r="I10" i="189" s="1"/>
  <c r="Z13" i="189"/>
  <c r="J10" i="189" s="1"/>
  <c r="AA13" i="189"/>
  <c r="K10" i="189" s="1"/>
  <c r="L10" i="189"/>
  <c r="W14" i="189"/>
  <c r="X14" i="189"/>
  <c r="Y14" i="189"/>
  <c r="I11" i="189" s="1"/>
  <c r="Z14" i="189"/>
  <c r="J11" i="189" s="1"/>
  <c r="AA14" i="189"/>
  <c r="K11" i="189" s="1"/>
  <c r="L11" i="189"/>
  <c r="W15" i="189"/>
  <c r="X15" i="189"/>
  <c r="Y15" i="189"/>
  <c r="I12" i="189" s="1"/>
  <c r="Z15" i="189"/>
  <c r="J12" i="189" s="1"/>
  <c r="AA15" i="189"/>
  <c r="K12" i="189" s="1"/>
  <c r="L12" i="189"/>
  <c r="W16" i="189"/>
  <c r="X16" i="189"/>
  <c r="Y16" i="189"/>
  <c r="I13" i="189" s="1"/>
  <c r="Z16" i="189"/>
  <c r="J13" i="189" s="1"/>
  <c r="AA16" i="189"/>
  <c r="K13" i="189" s="1"/>
  <c r="L13" i="189"/>
  <c r="W17" i="189"/>
  <c r="X17" i="189"/>
  <c r="Y17" i="189"/>
  <c r="I14" i="189" s="1"/>
  <c r="Z17" i="189"/>
  <c r="J14" i="189" s="1"/>
  <c r="AA17" i="189"/>
  <c r="K14" i="189" s="1"/>
  <c r="L14" i="189"/>
  <c r="W18" i="189"/>
  <c r="X18" i="189"/>
  <c r="Y18" i="189"/>
  <c r="I15" i="189" s="1"/>
  <c r="Z18" i="189"/>
  <c r="J15" i="189" s="1"/>
  <c r="AA18" i="189"/>
  <c r="K15" i="189" s="1"/>
  <c r="L15" i="189"/>
  <c r="W19" i="189"/>
  <c r="X19" i="189"/>
  <c r="Y19" i="189"/>
  <c r="I16" i="189" s="1"/>
  <c r="Z19" i="189"/>
  <c r="J16" i="189" s="1"/>
  <c r="AA19" i="189"/>
  <c r="K16" i="189" s="1"/>
  <c r="L16" i="189"/>
  <c r="W20" i="189"/>
  <c r="X20" i="189"/>
  <c r="Y20" i="189"/>
  <c r="I17" i="189" s="1"/>
  <c r="Z20" i="189"/>
  <c r="J17" i="189" s="1"/>
  <c r="AA20" i="189"/>
  <c r="K17" i="189" s="1"/>
  <c r="L17" i="189"/>
  <c r="W21" i="189"/>
  <c r="X21" i="189"/>
  <c r="Y21" i="189"/>
  <c r="I18" i="189" s="1"/>
  <c r="Z21" i="189"/>
  <c r="J18" i="189" s="1"/>
  <c r="AA21" i="189"/>
  <c r="K18" i="189" s="1"/>
  <c r="L18" i="189"/>
  <c r="W22" i="189"/>
  <c r="X22" i="189"/>
  <c r="Y22" i="189"/>
  <c r="I19" i="189" s="1"/>
  <c r="Z22" i="189"/>
  <c r="J19" i="189" s="1"/>
  <c r="AA22" i="189"/>
  <c r="K19" i="189" s="1"/>
  <c r="L19" i="189"/>
  <c r="W23" i="189"/>
  <c r="X23" i="189"/>
  <c r="Y23" i="189"/>
  <c r="I20" i="189" s="1"/>
  <c r="Z23" i="189"/>
  <c r="J20" i="189" s="1"/>
  <c r="AA23" i="189"/>
  <c r="K20" i="189" s="1"/>
  <c r="L20" i="189"/>
  <c r="W24" i="189"/>
  <c r="X24" i="189"/>
  <c r="Y24" i="189"/>
  <c r="I21" i="189" s="1"/>
  <c r="Z24" i="189"/>
  <c r="J21" i="189" s="1"/>
  <c r="AA24" i="189"/>
  <c r="K21" i="189" s="1"/>
  <c r="L21" i="189"/>
  <c r="W25" i="189"/>
  <c r="X25" i="189"/>
  <c r="Y25" i="189"/>
  <c r="I22" i="189" s="1"/>
  <c r="Z25" i="189"/>
  <c r="J22" i="189" s="1"/>
  <c r="AA25" i="189"/>
  <c r="K22" i="189" s="1"/>
  <c r="L22" i="189"/>
  <c r="W26" i="189"/>
  <c r="X26" i="189"/>
  <c r="Y26" i="189"/>
  <c r="I23" i="189" s="1"/>
  <c r="Z26" i="189"/>
  <c r="J23" i="189" s="1"/>
  <c r="AA26" i="189"/>
  <c r="K23" i="189" s="1"/>
  <c r="L23" i="189"/>
  <c r="W27" i="189"/>
  <c r="X27" i="189"/>
  <c r="Y27" i="189"/>
  <c r="I24" i="189" s="1"/>
  <c r="Z27" i="189"/>
  <c r="J24" i="189" s="1"/>
  <c r="AA27" i="189"/>
  <c r="K24" i="189" s="1"/>
  <c r="L24" i="189"/>
  <c r="W28" i="189"/>
  <c r="X28" i="189"/>
  <c r="Y28" i="189"/>
  <c r="I25" i="189" s="1"/>
  <c r="Z28" i="189"/>
  <c r="J25" i="189" s="1"/>
  <c r="AA28" i="189"/>
  <c r="K25" i="189" s="1"/>
  <c r="L25" i="189"/>
  <c r="W29" i="189"/>
  <c r="X29" i="189"/>
  <c r="Y29" i="189"/>
  <c r="I26" i="189" s="1"/>
  <c r="Z29" i="189"/>
  <c r="J26" i="189" s="1"/>
  <c r="AA29" i="189"/>
  <c r="K26" i="189" s="1"/>
  <c r="L26" i="189"/>
  <c r="W30" i="189"/>
  <c r="X30" i="189"/>
  <c r="Y30" i="189"/>
  <c r="I27" i="189" s="1"/>
  <c r="Z30" i="189"/>
  <c r="J27" i="189" s="1"/>
  <c r="AA30" i="189"/>
  <c r="K27" i="189" s="1"/>
  <c r="L27" i="189"/>
  <c r="W31" i="189"/>
  <c r="X31" i="189"/>
  <c r="Y31" i="189"/>
  <c r="I28" i="189" s="1"/>
  <c r="Z31" i="189"/>
  <c r="AA31" i="189"/>
  <c r="K28" i="189" s="1"/>
  <c r="L28" i="189"/>
  <c r="W32" i="189"/>
  <c r="X32" i="189"/>
  <c r="Y32" i="189"/>
  <c r="I29" i="189" s="1"/>
  <c r="Z32" i="189"/>
  <c r="AA32" i="189"/>
  <c r="K29" i="189" s="1"/>
  <c r="V32" i="189"/>
  <c r="V31" i="189"/>
  <c r="V10" i="189"/>
  <c r="V11" i="189"/>
  <c r="V12" i="189"/>
  <c r="V13" i="189"/>
  <c r="V14" i="189"/>
  <c r="V15" i="189"/>
  <c r="V16" i="189"/>
  <c r="V17" i="189"/>
  <c r="V18" i="189"/>
  <c r="V19" i="189"/>
  <c r="V20" i="189"/>
  <c r="V21" i="189"/>
  <c r="V22" i="189"/>
  <c r="V23" i="189"/>
  <c r="V24" i="189"/>
  <c r="V25" i="189"/>
  <c r="V26" i="189"/>
  <c r="V27" i="189"/>
  <c r="V28" i="189"/>
  <c r="V29" i="189"/>
  <c r="V30" i="189"/>
  <c r="V9" i="189"/>
  <c r="J29" i="189" l="1"/>
  <c r="AE33" i="189"/>
  <c r="J28" i="189"/>
  <c r="AE32" i="189"/>
  <c r="L29" i="189"/>
  <c r="W18" i="194"/>
  <c r="V18" i="194"/>
  <c r="U18" i="194"/>
  <c r="X122" i="178"/>
  <c r="Y122" i="178"/>
  <c r="Z122" i="178"/>
  <c r="AA122" i="178"/>
  <c r="AB122" i="178"/>
  <c r="AC122" i="178"/>
  <c r="AD122" i="178"/>
  <c r="AE122" i="178"/>
  <c r="AF122" i="178"/>
  <c r="AG122" i="178"/>
  <c r="AH122" i="178"/>
  <c r="X123" i="178"/>
  <c r="Y123" i="178"/>
  <c r="Z123" i="178"/>
  <c r="AA123" i="178"/>
  <c r="AB123" i="178"/>
  <c r="AC123" i="178"/>
  <c r="AD123" i="178"/>
  <c r="AE123" i="178"/>
  <c r="AF123" i="178"/>
  <c r="AG123" i="178"/>
  <c r="AH123" i="178"/>
  <c r="AI123" i="178"/>
  <c r="L37" i="178" s="1"/>
  <c r="W123" i="178"/>
  <c r="W122" i="178"/>
  <c r="U123" i="178"/>
  <c r="U122" i="178"/>
  <c r="AI7" i="178"/>
  <c r="AJ7" i="178"/>
  <c r="AK7" i="178"/>
  <c r="AL7" i="178"/>
  <c r="AI8" i="178"/>
  <c r="AJ8" i="178"/>
  <c r="AK8" i="178"/>
  <c r="AL8" i="178"/>
  <c r="AI9" i="178"/>
  <c r="AJ9" i="178"/>
  <c r="AK9" i="178"/>
  <c r="AL9" i="178"/>
  <c r="AI10" i="178"/>
  <c r="AJ10" i="178"/>
  <c r="AK10" i="178"/>
  <c r="AL10" i="178"/>
  <c r="AI11" i="178"/>
  <c r="AJ11" i="178"/>
  <c r="AK11" i="178"/>
  <c r="AL11" i="178"/>
  <c r="AI12" i="178"/>
  <c r="AJ12" i="178"/>
  <c r="AK12" i="178"/>
  <c r="AL12" i="178"/>
  <c r="AI13" i="178"/>
  <c r="AJ13" i="178"/>
  <c r="AK13" i="178"/>
  <c r="AL13" i="178"/>
  <c r="AI14" i="178"/>
  <c r="AJ14" i="178"/>
  <c r="AK14" i="178"/>
  <c r="AL14" i="178"/>
  <c r="AI15" i="178"/>
  <c r="AJ15" i="178"/>
  <c r="AK15" i="178"/>
  <c r="AL15" i="178"/>
  <c r="AI16" i="178"/>
  <c r="AJ16" i="178"/>
  <c r="AK16" i="178"/>
  <c r="AL16" i="178"/>
  <c r="AI17" i="178"/>
  <c r="AJ17" i="178"/>
  <c r="AK17" i="178"/>
  <c r="AL17" i="178"/>
  <c r="AI18" i="178"/>
  <c r="D27" i="178" s="1"/>
  <c r="D29" i="178" s="1"/>
  <c r="AJ18" i="178"/>
  <c r="E27" i="178" s="1"/>
  <c r="AK18" i="178"/>
  <c r="F27" i="178" s="1"/>
  <c r="AL18" i="178"/>
  <c r="G27" i="178" s="1"/>
  <c r="AI19" i="178"/>
  <c r="D33" i="178" s="1"/>
  <c r="D35" i="178" s="1"/>
  <c r="AJ19" i="178"/>
  <c r="E33" i="178" s="1"/>
  <c r="AK19" i="178"/>
  <c r="F33" i="178" s="1"/>
  <c r="AL19" i="178"/>
  <c r="G33" i="178" s="1"/>
  <c r="AI20" i="178"/>
  <c r="AJ20" i="178"/>
  <c r="AK20" i="178"/>
  <c r="AL20" i="178"/>
  <c r="AI21" i="178"/>
  <c r="AJ21" i="178"/>
  <c r="AK21" i="178"/>
  <c r="AL21" i="178"/>
  <c r="AI22" i="178"/>
  <c r="AJ22" i="178"/>
  <c r="AK22" i="178"/>
  <c r="AL22" i="178"/>
  <c r="AI23" i="178"/>
  <c r="AJ23" i="178"/>
  <c r="AK23" i="178"/>
  <c r="AL23" i="178"/>
  <c r="AI24" i="178"/>
  <c r="AJ24" i="178"/>
  <c r="AK24" i="178"/>
  <c r="AL24" i="178"/>
  <c r="AI25" i="178"/>
  <c r="AJ25" i="178"/>
  <c r="AK25" i="178"/>
  <c r="AL25" i="178"/>
  <c r="AI26" i="178"/>
  <c r="AJ26" i="178"/>
  <c r="AK26" i="178"/>
  <c r="AL26" i="178"/>
  <c r="AI27" i="178"/>
  <c r="AJ27" i="178"/>
  <c r="AK27" i="178"/>
  <c r="AL27" i="178"/>
  <c r="AI28" i="178"/>
  <c r="AJ28" i="178"/>
  <c r="AK28" i="178"/>
  <c r="AL28" i="178"/>
  <c r="AI29" i="178"/>
  <c r="AJ29" i="178"/>
  <c r="AK29" i="178"/>
  <c r="AL29" i="178"/>
  <c r="AI30" i="178"/>
  <c r="AJ30" i="178"/>
  <c r="AK30" i="178"/>
  <c r="AL30" i="178"/>
  <c r="AI31" i="178"/>
  <c r="AJ31" i="178"/>
  <c r="AK31" i="178"/>
  <c r="AL31" i="178"/>
  <c r="AI32" i="178"/>
  <c r="D30" i="178" s="1"/>
  <c r="D32" i="178" s="1"/>
  <c r="AJ32" i="178"/>
  <c r="E30" i="178" s="1"/>
  <c r="AK32" i="178"/>
  <c r="F30" i="178" s="1"/>
  <c r="AL32" i="178"/>
  <c r="G30" i="178" s="1"/>
  <c r="AI33" i="178"/>
  <c r="AJ33" i="178"/>
  <c r="AK33" i="178"/>
  <c r="AL33" i="178"/>
  <c r="AI34" i="178"/>
  <c r="AJ34" i="178"/>
  <c r="AK34" i="178"/>
  <c r="AL34" i="178"/>
  <c r="AI35" i="178"/>
  <c r="AJ35" i="178"/>
  <c r="AK35" i="178"/>
  <c r="AL35" i="178"/>
  <c r="AI36" i="178"/>
  <c r="AJ36" i="178"/>
  <c r="AK36" i="178"/>
  <c r="AL36" i="178"/>
  <c r="AI37" i="178"/>
  <c r="AJ37" i="178"/>
  <c r="AK37" i="178"/>
  <c r="AL37" i="178"/>
  <c r="AI38" i="178"/>
  <c r="AJ38" i="178"/>
  <c r="AK38" i="178"/>
  <c r="AL38" i="178"/>
  <c r="AI39" i="178"/>
  <c r="AJ39" i="178"/>
  <c r="AK39" i="178"/>
  <c r="AL39" i="178"/>
  <c r="AI40" i="178"/>
  <c r="AJ40" i="178"/>
  <c r="AK40" i="178"/>
  <c r="AL40" i="178"/>
  <c r="AI41" i="178"/>
  <c r="AJ41" i="178"/>
  <c r="AK41" i="178"/>
  <c r="AL41" i="178"/>
  <c r="AI42" i="178"/>
  <c r="AJ42" i="178"/>
  <c r="AK42" i="178"/>
  <c r="AL42" i="178"/>
  <c r="AI43" i="178"/>
  <c r="AJ43" i="178"/>
  <c r="AK43" i="178"/>
  <c r="AL43" i="178"/>
  <c r="AI44" i="178"/>
  <c r="AJ44" i="178"/>
  <c r="AK44" i="178"/>
  <c r="AL44" i="178"/>
  <c r="AI45" i="178"/>
  <c r="D9" i="178" s="1"/>
  <c r="D11" i="178" s="1"/>
  <c r="AJ45" i="178"/>
  <c r="E9" i="178" s="1"/>
  <c r="AK45" i="178"/>
  <c r="F9" i="178" s="1"/>
  <c r="AL45" i="178"/>
  <c r="G9" i="178" s="1"/>
  <c r="AI46" i="178"/>
  <c r="D12" i="178" s="1"/>
  <c r="D14" i="178" s="1"/>
  <c r="AJ46" i="178"/>
  <c r="E12" i="178" s="1"/>
  <c r="AK46" i="178"/>
  <c r="F12" i="178" s="1"/>
  <c r="AL46" i="178"/>
  <c r="G12" i="178" s="1"/>
  <c r="AI47" i="178"/>
  <c r="D15" i="178" s="1"/>
  <c r="D17" i="178" s="1"/>
  <c r="AJ47" i="178"/>
  <c r="E15" i="178" s="1"/>
  <c r="AK47" i="178"/>
  <c r="F15" i="178" s="1"/>
  <c r="AL47" i="178"/>
  <c r="G15" i="178" s="1"/>
  <c r="AI48" i="178"/>
  <c r="D6" i="178" s="1"/>
  <c r="D8" i="178" s="1"/>
  <c r="AJ48" i="178"/>
  <c r="E6" i="178" s="1"/>
  <c r="AK48" i="178"/>
  <c r="F6" i="178" s="1"/>
  <c r="AL48" i="178"/>
  <c r="G6" i="178" s="1"/>
  <c r="AI49" i="178"/>
  <c r="D18" i="178" s="1"/>
  <c r="D20" i="178" s="1"/>
  <c r="AJ49" i="178"/>
  <c r="E18" i="178" s="1"/>
  <c r="AK49" i="178"/>
  <c r="F18" i="178" s="1"/>
  <c r="AL49" i="178"/>
  <c r="G18" i="178" s="1"/>
  <c r="AI50" i="178"/>
  <c r="D21" i="178" s="1"/>
  <c r="D23" i="178" s="1"/>
  <c r="AJ50" i="178"/>
  <c r="E21" i="178" s="1"/>
  <c r="AK50" i="178"/>
  <c r="F21" i="178" s="1"/>
  <c r="AL50" i="178"/>
  <c r="G21" i="178" s="1"/>
  <c r="AI51" i="178"/>
  <c r="D24" i="178" s="1"/>
  <c r="D26" i="178" s="1"/>
  <c r="AJ51" i="178"/>
  <c r="E24" i="178" s="1"/>
  <c r="AK51" i="178"/>
  <c r="F24" i="178" s="1"/>
  <c r="AL51" i="178"/>
  <c r="G24" i="178" s="1"/>
  <c r="AI52" i="178"/>
  <c r="AJ52" i="178"/>
  <c r="AK52" i="178"/>
  <c r="AL52" i="178"/>
  <c r="AI53" i="178"/>
  <c r="AJ53" i="178"/>
  <c r="AK53" i="178"/>
  <c r="AL53" i="178"/>
  <c r="AI54" i="178"/>
  <c r="AJ54" i="178"/>
  <c r="AK54" i="178"/>
  <c r="AL54" i="178"/>
  <c r="AI55" i="178"/>
  <c r="L9" i="178" s="1"/>
  <c r="L11" i="178" s="1"/>
  <c r="AJ55" i="178"/>
  <c r="M9" i="178" s="1"/>
  <c r="AK55" i="178"/>
  <c r="N9" i="178" s="1"/>
  <c r="AL55" i="178"/>
  <c r="O9" i="178" s="1"/>
  <c r="AI56" i="178"/>
  <c r="L12" i="178" s="1"/>
  <c r="L14" i="178" s="1"/>
  <c r="AJ56" i="178"/>
  <c r="M12" i="178" s="1"/>
  <c r="AK56" i="178"/>
  <c r="N12" i="178" s="1"/>
  <c r="AL56" i="178"/>
  <c r="O12" i="178" s="1"/>
  <c r="AI57" i="178"/>
  <c r="L15" i="178" s="1"/>
  <c r="L17" i="178" s="1"/>
  <c r="AJ57" i="178"/>
  <c r="M15" i="178" s="1"/>
  <c r="AK57" i="178"/>
  <c r="N15" i="178" s="1"/>
  <c r="AL57" i="178"/>
  <c r="O15" i="178" s="1"/>
  <c r="AI58" i="178"/>
  <c r="L18" i="178" s="1"/>
  <c r="L20" i="178" s="1"/>
  <c r="AJ58" i="178"/>
  <c r="M18" i="178" s="1"/>
  <c r="AK58" i="178"/>
  <c r="N18" i="178" s="1"/>
  <c r="AL58" i="178"/>
  <c r="O18" i="178" s="1"/>
  <c r="AI59" i="178"/>
  <c r="L21" i="178" s="1"/>
  <c r="L23" i="178" s="1"/>
  <c r="AJ59" i="178"/>
  <c r="M21" i="178" s="1"/>
  <c r="AK59" i="178"/>
  <c r="N21" i="178" s="1"/>
  <c r="AL59" i="178"/>
  <c r="O21" i="178" s="1"/>
  <c r="AI60" i="178"/>
  <c r="L24" i="178" s="1"/>
  <c r="L26" i="178" s="1"/>
  <c r="AJ60" i="178"/>
  <c r="M24" i="178" s="1"/>
  <c r="AK60" i="178"/>
  <c r="N24" i="178" s="1"/>
  <c r="AL60" i="178"/>
  <c r="O24" i="178" s="1"/>
  <c r="AI61" i="178"/>
  <c r="L27" i="178" s="1"/>
  <c r="L29" i="178" s="1"/>
  <c r="AJ61" i="178"/>
  <c r="M27" i="178" s="1"/>
  <c r="AK61" i="178"/>
  <c r="N27" i="178" s="1"/>
  <c r="AL61" i="178"/>
  <c r="O27" i="178" s="1"/>
  <c r="AI62" i="178"/>
  <c r="L30" i="178" s="1"/>
  <c r="L32" i="178" s="1"/>
  <c r="AJ62" i="178"/>
  <c r="M30" i="178" s="1"/>
  <c r="AK62" i="178"/>
  <c r="N30" i="178" s="1"/>
  <c r="AL62" i="178"/>
  <c r="O30" i="178" s="1"/>
  <c r="AI63" i="178"/>
  <c r="L33" i="178" s="1"/>
  <c r="L35" i="178" s="1"/>
  <c r="AJ63" i="178"/>
  <c r="M33" i="178" s="1"/>
  <c r="AK63" i="178"/>
  <c r="N33" i="178" s="1"/>
  <c r="AL63" i="178"/>
  <c r="O33" i="178" s="1"/>
  <c r="AJ64" i="178"/>
  <c r="AK64" i="178"/>
  <c r="AL64" i="178"/>
  <c r="AJ65" i="178"/>
  <c r="AK65" i="178"/>
  <c r="AL65" i="178"/>
  <c r="AJ66" i="178"/>
  <c r="AK66" i="178"/>
  <c r="AL66" i="178"/>
  <c r="AJ67" i="178"/>
  <c r="AK67" i="178"/>
  <c r="AL67" i="178"/>
  <c r="AJ68" i="178"/>
  <c r="AK68" i="178"/>
  <c r="AL68" i="178"/>
  <c r="AJ69" i="178"/>
  <c r="AK69" i="178"/>
  <c r="AL69" i="178"/>
  <c r="AJ70" i="178"/>
  <c r="AK70" i="178"/>
  <c r="AL70" i="178"/>
  <c r="AJ71" i="178"/>
  <c r="AK71" i="178"/>
  <c r="AL71" i="178"/>
  <c r="AJ72" i="178"/>
  <c r="AM72" i="178" s="1"/>
  <c r="AK72" i="178"/>
  <c r="AL72" i="178"/>
  <c r="AJ73" i="178"/>
  <c r="AK73" i="178"/>
  <c r="AL73" i="178"/>
  <c r="AJ74" i="178"/>
  <c r="AK74" i="178"/>
  <c r="AL74" i="178"/>
  <c r="AJ75" i="178"/>
  <c r="AK75" i="178"/>
  <c r="AL75" i="178"/>
  <c r="AJ76" i="178"/>
  <c r="E28" i="178" s="1"/>
  <c r="AK76" i="178"/>
  <c r="F28" i="178" s="1"/>
  <c r="AL76" i="178"/>
  <c r="G28" i="178" s="1"/>
  <c r="AJ77" i="178"/>
  <c r="E34" i="178" s="1"/>
  <c r="AK77" i="178"/>
  <c r="F34" i="178" s="1"/>
  <c r="AL77" i="178"/>
  <c r="G34" i="178" s="1"/>
  <c r="AJ78" i="178"/>
  <c r="AK78" i="178"/>
  <c r="AL78" i="178"/>
  <c r="AJ79" i="178"/>
  <c r="AK79" i="178"/>
  <c r="AL79" i="178"/>
  <c r="AJ80" i="178"/>
  <c r="AK80" i="178"/>
  <c r="AL80" i="178"/>
  <c r="AJ81" i="178"/>
  <c r="AK81" i="178"/>
  <c r="AL81" i="178"/>
  <c r="AJ82" i="178"/>
  <c r="AK82" i="178"/>
  <c r="AL82" i="178"/>
  <c r="AJ83" i="178"/>
  <c r="AM83" i="178" s="1"/>
  <c r="AK83" i="178"/>
  <c r="AL83" i="178"/>
  <c r="AJ84" i="178"/>
  <c r="AK84" i="178"/>
  <c r="AL84" i="178"/>
  <c r="AJ85" i="178"/>
  <c r="AK85" i="178"/>
  <c r="AL85" i="178"/>
  <c r="AJ86" i="178"/>
  <c r="AK86" i="178"/>
  <c r="AL86" i="178"/>
  <c r="AJ87" i="178"/>
  <c r="AK87" i="178"/>
  <c r="AL87" i="178"/>
  <c r="AJ88" i="178"/>
  <c r="AK88" i="178"/>
  <c r="AL88" i="178"/>
  <c r="AJ89" i="178"/>
  <c r="AK89" i="178"/>
  <c r="AL89" i="178"/>
  <c r="AJ90" i="178"/>
  <c r="E31" i="178" s="1"/>
  <c r="AK90" i="178"/>
  <c r="F31" i="178" s="1"/>
  <c r="AL90" i="178"/>
  <c r="G31" i="178" s="1"/>
  <c r="AJ91" i="178"/>
  <c r="AK91" i="178"/>
  <c r="AL91" i="178"/>
  <c r="AJ92" i="178"/>
  <c r="AK92" i="178"/>
  <c r="AL92" i="178"/>
  <c r="AJ93" i="178"/>
  <c r="AK93" i="178"/>
  <c r="AL93" i="178"/>
  <c r="AJ94" i="178"/>
  <c r="AK94" i="178"/>
  <c r="AL94" i="178"/>
  <c r="AJ95" i="178"/>
  <c r="AK95" i="178"/>
  <c r="AL95" i="178"/>
  <c r="AJ96" i="178"/>
  <c r="AM96" i="178" s="1"/>
  <c r="AK96" i="178"/>
  <c r="AL96" i="178"/>
  <c r="AJ97" i="178"/>
  <c r="AK97" i="178"/>
  <c r="AL97" i="178"/>
  <c r="AJ98" i="178"/>
  <c r="AK98" i="178"/>
  <c r="AL98" i="178"/>
  <c r="AJ99" i="178"/>
  <c r="AK99" i="178"/>
  <c r="AL99" i="178"/>
  <c r="AJ100" i="178"/>
  <c r="AK100" i="178"/>
  <c r="AL100" i="178"/>
  <c r="AJ101" i="178"/>
  <c r="AK101" i="178"/>
  <c r="AL101" i="178"/>
  <c r="AJ102" i="178"/>
  <c r="AK102" i="178"/>
  <c r="AL102" i="178"/>
  <c r="AJ103" i="178"/>
  <c r="E10" i="178" s="1"/>
  <c r="AK103" i="178"/>
  <c r="F10" i="178" s="1"/>
  <c r="AL103" i="178"/>
  <c r="G10" i="178" s="1"/>
  <c r="AJ104" i="178"/>
  <c r="E13" i="178" s="1"/>
  <c r="AK104" i="178"/>
  <c r="F13" i="178" s="1"/>
  <c r="AL104" i="178"/>
  <c r="G13" i="178" s="1"/>
  <c r="AJ105" i="178"/>
  <c r="E16" i="178" s="1"/>
  <c r="AK105" i="178"/>
  <c r="F16" i="178" s="1"/>
  <c r="AL105" i="178"/>
  <c r="G16" i="178" s="1"/>
  <c r="AJ106" i="178"/>
  <c r="E7" i="178" s="1"/>
  <c r="AK106" i="178"/>
  <c r="F7" i="178" s="1"/>
  <c r="AL106" i="178"/>
  <c r="G7" i="178" s="1"/>
  <c r="AJ107" i="178"/>
  <c r="E19" i="178" s="1"/>
  <c r="AK107" i="178"/>
  <c r="F19" i="178" s="1"/>
  <c r="AL107" i="178"/>
  <c r="G19" i="178" s="1"/>
  <c r="AJ108" i="178"/>
  <c r="AK108" i="178"/>
  <c r="F22" i="178" s="1"/>
  <c r="AL108" i="178"/>
  <c r="G22" i="178" s="1"/>
  <c r="AJ109" i="178"/>
  <c r="E25" i="178" s="1"/>
  <c r="AK109" i="178"/>
  <c r="F25" i="178" s="1"/>
  <c r="AL109" i="178"/>
  <c r="G25" i="178" s="1"/>
  <c r="AJ110" i="178"/>
  <c r="AK110" i="178"/>
  <c r="AL110" i="178"/>
  <c r="AJ111" i="178"/>
  <c r="AK111" i="178"/>
  <c r="AL111" i="178"/>
  <c r="AJ112" i="178"/>
  <c r="AK112" i="178"/>
  <c r="AL112" i="178"/>
  <c r="AJ113" i="178"/>
  <c r="AK113" i="178"/>
  <c r="N10" i="178" s="1"/>
  <c r="AL113" i="178"/>
  <c r="O10" i="178" s="1"/>
  <c r="AJ114" i="178"/>
  <c r="M13" i="178" s="1"/>
  <c r="AK114" i="178"/>
  <c r="N13" i="178" s="1"/>
  <c r="AL114" i="178"/>
  <c r="O13" i="178" s="1"/>
  <c r="AJ115" i="178"/>
  <c r="AK115" i="178"/>
  <c r="N16" i="178" s="1"/>
  <c r="N17" i="178" s="1"/>
  <c r="AL115" i="178"/>
  <c r="O16" i="178" s="1"/>
  <c r="AJ116" i="178"/>
  <c r="M19" i="178" s="1"/>
  <c r="AK116" i="178"/>
  <c r="N19" i="178" s="1"/>
  <c r="AL116" i="178"/>
  <c r="O19" i="178" s="1"/>
  <c r="AJ117" i="178"/>
  <c r="M22" i="178" s="1"/>
  <c r="AK117" i="178"/>
  <c r="N22" i="178" s="1"/>
  <c r="AL117" i="178"/>
  <c r="AJ118" i="178"/>
  <c r="M25" i="178" s="1"/>
  <c r="AK118" i="178"/>
  <c r="N25" i="178" s="1"/>
  <c r="AL118" i="178"/>
  <c r="O25" i="178" s="1"/>
  <c r="AJ119" i="178"/>
  <c r="M28" i="178" s="1"/>
  <c r="AK119" i="178"/>
  <c r="N28" i="178" s="1"/>
  <c r="AL119" i="178"/>
  <c r="O28" i="178" s="1"/>
  <c r="AJ120" i="178"/>
  <c r="M31" i="178" s="1"/>
  <c r="AK120" i="178"/>
  <c r="N31" i="178" s="1"/>
  <c r="AL120" i="178"/>
  <c r="O31" i="178" s="1"/>
  <c r="AJ121" i="178"/>
  <c r="M34" i="178" s="1"/>
  <c r="AK121" i="178"/>
  <c r="N34" i="178" s="1"/>
  <c r="AL121" i="178"/>
  <c r="O34" i="178" s="1"/>
  <c r="AL6" i="178"/>
  <c r="AK6" i="178"/>
  <c r="AJ6" i="178"/>
  <c r="M6" i="178" s="1"/>
  <c r="AI6" i="178"/>
  <c r="O6" i="178" l="1"/>
  <c r="AM67" i="178"/>
  <c r="N7" i="178"/>
  <c r="AM85" i="178"/>
  <c r="AM121" i="178"/>
  <c r="O17" i="178"/>
  <c r="N32" i="178"/>
  <c r="F35" i="178"/>
  <c r="F14" i="178"/>
  <c r="F26" i="178"/>
  <c r="N14" i="178"/>
  <c r="F11" i="178"/>
  <c r="F23" i="178"/>
  <c r="F29" i="178"/>
  <c r="N11" i="178"/>
  <c r="N26" i="178"/>
  <c r="N29" i="178"/>
  <c r="N6" i="178"/>
  <c r="N23" i="178"/>
  <c r="F20" i="178"/>
  <c r="F8" i="178"/>
  <c r="F32" i="178"/>
  <c r="N20" i="178"/>
  <c r="N35" i="178"/>
  <c r="F17" i="178"/>
  <c r="H27" i="178"/>
  <c r="P30" i="178"/>
  <c r="P18" i="178"/>
  <c r="H21" i="178"/>
  <c r="H12" i="178"/>
  <c r="P27" i="178"/>
  <c r="P15" i="178"/>
  <c r="H18" i="178"/>
  <c r="H9" i="178"/>
  <c r="H6" i="178"/>
  <c r="H30" i="178"/>
  <c r="P24" i="178"/>
  <c r="P12" i="178"/>
  <c r="AM36" i="178"/>
  <c r="L6" i="178"/>
  <c r="L8" i="178" s="1"/>
  <c r="P33" i="178"/>
  <c r="P21" i="178"/>
  <c r="H24" i="178"/>
  <c r="H33" i="178"/>
  <c r="P9" i="178"/>
  <c r="H15" i="178"/>
  <c r="O14" i="178"/>
  <c r="AM54" i="178"/>
  <c r="O29" i="178"/>
  <c r="AM61" i="178"/>
  <c r="O11" i="178"/>
  <c r="AL122" i="178"/>
  <c r="O36" i="178" s="1"/>
  <c r="O26" i="178"/>
  <c r="O32" i="178"/>
  <c r="O35" i="178"/>
  <c r="O20" i="178"/>
  <c r="G14" i="178"/>
  <c r="AM18" i="178"/>
  <c r="G26" i="178"/>
  <c r="G23" i="178"/>
  <c r="G11" i="178"/>
  <c r="AM37" i="178"/>
  <c r="G8" i="178"/>
  <c r="G32" i="178"/>
  <c r="AM52" i="178"/>
  <c r="AM12" i="178"/>
  <c r="G35" i="178"/>
  <c r="G29" i="178"/>
  <c r="G20" i="178"/>
  <c r="G17" i="178"/>
  <c r="AM43" i="178"/>
  <c r="AM7" i="178"/>
  <c r="E11" i="178"/>
  <c r="H10" i="178"/>
  <c r="E35" i="178"/>
  <c r="H34" i="178"/>
  <c r="M14" i="178"/>
  <c r="P13" i="178"/>
  <c r="AM108" i="178"/>
  <c r="E22" i="178"/>
  <c r="AM97" i="178"/>
  <c r="AM92" i="178"/>
  <c r="E29" i="178"/>
  <c r="H28" i="178"/>
  <c r="AM71" i="178"/>
  <c r="AM113" i="178"/>
  <c r="M10" i="178"/>
  <c r="M26" i="178"/>
  <c r="P25" i="178"/>
  <c r="AM117" i="178"/>
  <c r="O22" i="178"/>
  <c r="O23" i="178" s="1"/>
  <c r="AK123" i="178"/>
  <c r="N37" i="178" s="1"/>
  <c r="E20" i="178"/>
  <c r="H19" i="178"/>
  <c r="AM86" i="178"/>
  <c r="AM81" i="178"/>
  <c r="AM101" i="178"/>
  <c r="M23" i="178"/>
  <c r="O7" i="178"/>
  <c r="M29" i="178"/>
  <c r="P28" i="178"/>
  <c r="E8" i="178"/>
  <c r="H7" i="178"/>
  <c r="E32" i="178"/>
  <c r="H31" i="178"/>
  <c r="M7" i="178"/>
  <c r="M20" i="178"/>
  <c r="P19" i="178"/>
  <c r="P20" i="178" s="1"/>
  <c r="AM69" i="178"/>
  <c r="AM111" i="178"/>
  <c r="M35" i="178"/>
  <c r="P34" i="178"/>
  <c r="E17" i="178"/>
  <c r="H16" i="178"/>
  <c r="AM84" i="178"/>
  <c r="AM89" i="178"/>
  <c r="AM73" i="178"/>
  <c r="AM115" i="178"/>
  <c r="M16" i="178"/>
  <c r="M32" i="178"/>
  <c r="P31" i="178"/>
  <c r="E14" i="178"/>
  <c r="H13" i="178"/>
  <c r="E26" i="178"/>
  <c r="H25" i="178"/>
  <c r="AM93" i="178"/>
  <c r="AM116" i="178"/>
  <c r="AM102" i="178"/>
  <c r="AK122" i="178"/>
  <c r="N36" i="178" s="1"/>
  <c r="AM19" i="178"/>
  <c r="AM55" i="178"/>
  <c r="AM42" i="178"/>
  <c r="AM25" i="178"/>
  <c r="AM120" i="178"/>
  <c r="AM107" i="178"/>
  <c r="AM105" i="178"/>
  <c r="AM103" i="178"/>
  <c r="AM99" i="178"/>
  <c r="AM90" i="178"/>
  <c r="AM79" i="178"/>
  <c r="AM77" i="178"/>
  <c r="AM75" i="178"/>
  <c r="AM65" i="178"/>
  <c r="AJ122" i="178"/>
  <c r="M36" i="178" s="1"/>
  <c r="AM49" i="178"/>
  <c r="AM30" i="178"/>
  <c r="AM27" i="178"/>
  <c r="AM24" i="178"/>
  <c r="AM114" i="178"/>
  <c r="AM104" i="178"/>
  <c r="AM31" i="178"/>
  <c r="AM110" i="178"/>
  <c r="AM91" i="178"/>
  <c r="AM16" i="178"/>
  <c r="AM6" i="178"/>
  <c r="AM119" i="178"/>
  <c r="AL123" i="178"/>
  <c r="O37" i="178" s="1"/>
  <c r="O38" i="178" s="1"/>
  <c r="AM106" i="178"/>
  <c r="AM98" i="178"/>
  <c r="AM80" i="178"/>
  <c r="AM78" i="178"/>
  <c r="AM74" i="178"/>
  <c r="AM68" i="178"/>
  <c r="AM60" i="178"/>
  <c r="AM41" i="178"/>
  <c r="AM38" i="178"/>
  <c r="AM13" i="178"/>
  <c r="AM109" i="178"/>
  <c r="AM87" i="178"/>
  <c r="AM70" i="178"/>
  <c r="AM66" i="178"/>
  <c r="AM48" i="178"/>
  <c r="AM95" i="178"/>
  <c r="AM56" i="178"/>
  <c r="AM46" i="178"/>
  <c r="AM28" i="178"/>
  <c r="AM53" i="178"/>
  <c r="AM50" i="178"/>
  <c r="AM35" i="178"/>
  <c r="AM32" i="178"/>
  <c r="AM21" i="178"/>
  <c r="AM17" i="178"/>
  <c r="AM14" i="178"/>
  <c r="AM58" i="178"/>
  <c r="AM40" i="178"/>
  <c r="AM22" i="178"/>
  <c r="AM62" i="178"/>
  <c r="AM51" i="178"/>
  <c r="AM47" i="178"/>
  <c r="AM44" i="178"/>
  <c r="AM33" i="178"/>
  <c r="AM29" i="178"/>
  <c r="AM26" i="178"/>
  <c r="AM15" i="178"/>
  <c r="AM11" i="178"/>
  <c r="AM8" i="178"/>
  <c r="AM34" i="178"/>
  <c r="AM45" i="178"/>
  <c r="AM23" i="178"/>
  <c r="AM20" i="178"/>
  <c r="AM9" i="178"/>
  <c r="AI122" i="178"/>
  <c r="L36" i="178" s="1"/>
  <c r="L38" i="178" s="1"/>
  <c r="AM10" i="178"/>
  <c r="AM59" i="178"/>
  <c r="AM63" i="178"/>
  <c r="AM57" i="178"/>
  <c r="AM39" i="178"/>
  <c r="AM100" i="178"/>
  <c r="AM64" i="178"/>
  <c r="AM112" i="178"/>
  <c r="AM76" i="178"/>
  <c r="AM118" i="178"/>
  <c r="AM82" i="178"/>
  <c r="AJ123" i="178"/>
  <c r="M37" i="178" s="1"/>
  <c r="AM88" i="178"/>
  <c r="AM94" i="178"/>
  <c r="L8" i="179"/>
  <c r="M8" i="179"/>
  <c r="N8" i="179"/>
  <c r="O8" i="179"/>
  <c r="P8" i="179"/>
  <c r="Q8" i="179"/>
  <c r="R8" i="179"/>
  <c r="S8" i="179"/>
  <c r="T8" i="179"/>
  <c r="U8" i="179"/>
  <c r="V8" i="179"/>
  <c r="W8" i="179"/>
  <c r="X8" i="179"/>
  <c r="O8" i="178" l="1"/>
  <c r="N38" i="178"/>
  <c r="M38" i="178"/>
  <c r="H26" i="178"/>
  <c r="H35" i="178"/>
  <c r="P29" i="178"/>
  <c r="H29" i="178"/>
  <c r="H17" i="178"/>
  <c r="N8" i="178"/>
  <c r="P32" i="178"/>
  <c r="H8" i="178"/>
  <c r="P35" i="178"/>
  <c r="H20" i="178"/>
  <c r="H14" i="178"/>
  <c r="P14" i="178"/>
  <c r="H11" i="178"/>
  <c r="H32" i="178"/>
  <c r="P26" i="178"/>
  <c r="P6" i="178"/>
  <c r="M11" i="178"/>
  <c r="P10" i="178"/>
  <c r="P11" i="178" s="1"/>
  <c r="P22" i="178"/>
  <c r="P23" i="178" s="1"/>
  <c r="M17" i="178"/>
  <c r="P16" i="178"/>
  <c r="P17" i="178" s="1"/>
  <c r="E23" i="178"/>
  <c r="H22" i="178"/>
  <c r="H23" i="178" s="1"/>
  <c r="M8" i="178"/>
  <c r="P7" i="178"/>
  <c r="AM122" i="178"/>
  <c r="P36" i="178" s="1"/>
  <c r="AM123" i="178"/>
  <c r="P37" i="178" s="1"/>
  <c r="P38" i="178" l="1"/>
  <c r="P8" i="178"/>
  <c r="T18" i="176"/>
  <c r="T19" i="176"/>
  <c r="T20" i="176"/>
  <c r="T27" i="176"/>
  <c r="T28" i="176"/>
  <c r="T29" i="176"/>
  <c r="T30" i="176"/>
  <c r="T31" i="176"/>
  <c r="T32" i="176"/>
  <c r="V10" i="76"/>
  <c r="V11" i="76"/>
  <c r="V12" i="76"/>
  <c r="V13" i="76"/>
  <c r="V14" i="76"/>
  <c r="V15" i="76"/>
  <c r="V16" i="76"/>
  <c r="V17" i="76"/>
  <c r="V18" i="76"/>
  <c r="V19" i="76"/>
  <c r="V20" i="76"/>
  <c r="V21" i="76"/>
  <c r="V22" i="76"/>
  <c r="V23" i="76"/>
  <c r="V24" i="76"/>
  <c r="V25" i="76"/>
  <c r="V26" i="76"/>
  <c r="V27" i="76"/>
  <c r="V28" i="76"/>
  <c r="V29" i="76"/>
  <c r="V30" i="76"/>
  <c r="V31" i="76"/>
  <c r="V32" i="76"/>
  <c r="V33" i="76"/>
  <c r="V34" i="76"/>
  <c r="V35" i="76"/>
  <c r="V36" i="76"/>
  <c r="V37" i="76"/>
  <c r="V38" i="76"/>
  <c r="V39" i="76"/>
  <c r="V40" i="76"/>
  <c r="V41" i="76"/>
  <c r="V42" i="76"/>
  <c r="V43" i="76"/>
  <c r="V44" i="76"/>
  <c r="V9" i="76"/>
  <c r="P41" i="76"/>
  <c r="O41" i="76"/>
  <c r="N41" i="76"/>
  <c r="M41" i="76"/>
  <c r="L41" i="76"/>
  <c r="K41" i="76"/>
  <c r="J41" i="76"/>
  <c r="I41" i="76"/>
  <c r="H41" i="76"/>
  <c r="G41" i="76"/>
  <c r="F41" i="76"/>
  <c r="E41" i="76"/>
  <c r="D41" i="76"/>
  <c r="P40" i="76"/>
  <c r="O40" i="76"/>
  <c r="N40" i="76"/>
  <c r="M40" i="76"/>
  <c r="L40" i="76"/>
  <c r="K40" i="76"/>
  <c r="J40" i="76"/>
  <c r="I40" i="76"/>
  <c r="H40" i="76"/>
  <c r="G40" i="76"/>
  <c r="F40" i="76"/>
  <c r="E40" i="76"/>
  <c r="D40" i="76"/>
  <c r="P39" i="76"/>
  <c r="O39" i="76"/>
  <c r="N39" i="76"/>
  <c r="M39" i="76"/>
  <c r="L39" i="76"/>
  <c r="K39" i="76"/>
  <c r="J39" i="76"/>
  <c r="I39" i="76"/>
  <c r="H39" i="76"/>
  <c r="G39" i="76"/>
  <c r="F39" i="76"/>
  <c r="E39" i="76"/>
  <c r="D39" i="76"/>
  <c r="P38" i="76"/>
  <c r="O38" i="76"/>
  <c r="N38" i="76"/>
  <c r="M38" i="76"/>
  <c r="L38" i="76"/>
  <c r="K38" i="76"/>
  <c r="J38" i="76"/>
  <c r="I38" i="76"/>
  <c r="H38" i="76"/>
  <c r="G38" i="76"/>
  <c r="F38" i="76"/>
  <c r="E38" i="76"/>
  <c r="D38" i="76"/>
  <c r="P37" i="76"/>
  <c r="O37" i="76"/>
  <c r="N37" i="76"/>
  <c r="M37" i="76"/>
  <c r="L37" i="76"/>
  <c r="K37" i="76"/>
  <c r="J37" i="76"/>
  <c r="I37" i="76"/>
  <c r="H37" i="76"/>
  <c r="G37" i="76"/>
  <c r="F37" i="76"/>
  <c r="E37" i="76"/>
  <c r="D37" i="76"/>
  <c r="P36" i="76"/>
  <c r="O36" i="76"/>
  <c r="N36" i="76"/>
  <c r="M36" i="76"/>
  <c r="L36" i="76"/>
  <c r="K36" i="76"/>
  <c r="J36" i="76"/>
  <c r="I36" i="76"/>
  <c r="H36" i="76"/>
  <c r="G36" i="76"/>
  <c r="F36" i="76"/>
  <c r="E36" i="76"/>
  <c r="D36" i="76"/>
  <c r="P35" i="76"/>
  <c r="O35" i="76"/>
  <c r="N35" i="76"/>
  <c r="M35" i="76"/>
  <c r="L35" i="76"/>
  <c r="K35" i="76"/>
  <c r="J35" i="76"/>
  <c r="I35" i="76"/>
  <c r="H35" i="76"/>
  <c r="G35" i="76"/>
  <c r="F35" i="76"/>
  <c r="E35" i="76"/>
  <c r="D35" i="76"/>
  <c r="P34" i="76"/>
  <c r="O34" i="76"/>
  <c r="N34" i="76"/>
  <c r="M34" i="76"/>
  <c r="L34" i="76"/>
  <c r="K34" i="76"/>
  <c r="J34" i="76"/>
  <c r="I34" i="76"/>
  <c r="H34" i="76"/>
  <c r="G34" i="76"/>
  <c r="F34" i="76"/>
  <c r="E34" i="76"/>
  <c r="D34" i="76"/>
  <c r="P33" i="76"/>
  <c r="O33" i="76"/>
  <c r="N33" i="76"/>
  <c r="M33" i="76"/>
  <c r="L33" i="76"/>
  <c r="K33" i="76"/>
  <c r="J33" i="76"/>
  <c r="I33" i="76"/>
  <c r="H33" i="76"/>
  <c r="G33" i="76"/>
  <c r="F33" i="76"/>
  <c r="E33" i="76"/>
  <c r="D33" i="76"/>
  <c r="P32" i="76"/>
  <c r="O32" i="76"/>
  <c r="N32" i="76"/>
  <c r="M32" i="76"/>
  <c r="L32" i="76"/>
  <c r="K32" i="76"/>
  <c r="J32" i="76"/>
  <c r="I32" i="76"/>
  <c r="H32" i="76"/>
  <c r="G32" i="76"/>
  <c r="F32" i="76"/>
  <c r="E32" i="76"/>
  <c r="D32" i="76"/>
  <c r="P31" i="76"/>
  <c r="O31" i="76"/>
  <c r="N31" i="76"/>
  <c r="M31" i="76"/>
  <c r="L31" i="76"/>
  <c r="K31" i="76"/>
  <c r="J31" i="76"/>
  <c r="I31" i="76"/>
  <c r="H31" i="76"/>
  <c r="G31" i="76"/>
  <c r="F31" i="76"/>
  <c r="E31" i="76"/>
  <c r="D31" i="76"/>
  <c r="P30" i="76"/>
  <c r="O30" i="76"/>
  <c r="N30" i="76"/>
  <c r="M30" i="76"/>
  <c r="L30" i="76"/>
  <c r="K30" i="76"/>
  <c r="J30" i="76"/>
  <c r="I30" i="76"/>
  <c r="H30" i="76"/>
  <c r="G30" i="76"/>
  <c r="F30" i="76"/>
  <c r="E30" i="76"/>
  <c r="D30" i="76"/>
  <c r="P29" i="76"/>
  <c r="O29" i="76"/>
  <c r="N29" i="76"/>
  <c r="M29" i="76"/>
  <c r="L29" i="76"/>
  <c r="K29" i="76"/>
  <c r="J29" i="76"/>
  <c r="I29" i="76"/>
  <c r="H29" i="76"/>
  <c r="G29" i="76"/>
  <c r="F29" i="76"/>
  <c r="E29" i="76"/>
  <c r="D29" i="76"/>
  <c r="P28" i="76"/>
  <c r="O28" i="76"/>
  <c r="N28" i="76"/>
  <c r="M28" i="76"/>
  <c r="L28" i="76"/>
  <c r="K28" i="76"/>
  <c r="J28" i="76"/>
  <c r="G28" i="76"/>
  <c r="F28" i="76"/>
  <c r="E28" i="76"/>
  <c r="D28" i="76"/>
  <c r="P27" i="76"/>
  <c r="O27" i="76"/>
  <c r="N27" i="76"/>
  <c r="M27" i="76"/>
  <c r="L27" i="76"/>
  <c r="K27" i="76"/>
  <c r="J27" i="76"/>
  <c r="I27" i="76"/>
  <c r="H27" i="76"/>
  <c r="G27" i="76"/>
  <c r="F27" i="76"/>
  <c r="E27" i="76"/>
  <c r="D27" i="76"/>
  <c r="P26" i="76"/>
  <c r="O26" i="76"/>
  <c r="N26" i="76"/>
  <c r="M26" i="76"/>
  <c r="L26" i="76"/>
  <c r="K26" i="76"/>
  <c r="J26" i="76"/>
  <c r="I26" i="76"/>
  <c r="H26" i="76"/>
  <c r="G26" i="76"/>
  <c r="F26" i="76"/>
  <c r="E26" i="76"/>
  <c r="D26" i="76"/>
  <c r="P25" i="76"/>
  <c r="O25" i="76"/>
  <c r="N25" i="76"/>
  <c r="M25" i="76"/>
  <c r="L25" i="76"/>
  <c r="K25" i="76"/>
  <c r="J25" i="76"/>
  <c r="I25" i="76"/>
  <c r="H25" i="76"/>
  <c r="G25" i="76"/>
  <c r="F25" i="76"/>
  <c r="E25" i="76"/>
  <c r="D25" i="76"/>
  <c r="P24" i="76"/>
  <c r="O24" i="76"/>
  <c r="N24" i="76"/>
  <c r="M24" i="76"/>
  <c r="L24" i="76"/>
  <c r="K24" i="76"/>
  <c r="J24" i="76"/>
  <c r="I24" i="76"/>
  <c r="H24" i="76"/>
  <c r="G24" i="76"/>
  <c r="F24" i="76"/>
  <c r="E24" i="76"/>
  <c r="D24" i="76"/>
  <c r="P23" i="76"/>
  <c r="O23" i="76"/>
  <c r="N23" i="76"/>
  <c r="M23" i="76"/>
  <c r="L23" i="76"/>
  <c r="K23" i="76"/>
  <c r="J23" i="76"/>
  <c r="I23" i="76"/>
  <c r="H23" i="76"/>
  <c r="G23" i="76"/>
  <c r="F23" i="76"/>
  <c r="E23" i="76"/>
  <c r="D23" i="76"/>
  <c r="P22" i="76"/>
  <c r="O22" i="76"/>
  <c r="N22" i="76"/>
  <c r="M22" i="76"/>
  <c r="L22" i="76"/>
  <c r="K22" i="76"/>
  <c r="J22" i="76"/>
  <c r="I22" i="76"/>
  <c r="H22" i="76"/>
  <c r="G22" i="76"/>
  <c r="F22" i="76"/>
  <c r="E22" i="76"/>
  <c r="D22" i="76"/>
  <c r="P21" i="76"/>
  <c r="O21" i="76"/>
  <c r="N21" i="76"/>
  <c r="M21" i="76"/>
  <c r="L21" i="76"/>
  <c r="K21" i="76"/>
  <c r="J21" i="76"/>
  <c r="I21" i="76"/>
  <c r="H21" i="76"/>
  <c r="G21" i="76"/>
  <c r="F21" i="76"/>
  <c r="E21" i="76"/>
  <c r="D21" i="76"/>
  <c r="P20" i="76"/>
  <c r="O20" i="76"/>
  <c r="N20" i="76"/>
  <c r="M20" i="76"/>
  <c r="L20" i="76"/>
  <c r="K20" i="76"/>
  <c r="J20" i="76"/>
  <c r="I20" i="76"/>
  <c r="H20" i="76"/>
  <c r="G20" i="76"/>
  <c r="F20" i="76"/>
  <c r="E20" i="76"/>
  <c r="D20" i="76"/>
  <c r="P19" i="76"/>
  <c r="O19" i="76"/>
  <c r="N19" i="76"/>
  <c r="M19" i="76"/>
  <c r="L19" i="76"/>
  <c r="K19" i="76"/>
  <c r="J19" i="76"/>
  <c r="I19" i="76"/>
  <c r="H19" i="76"/>
  <c r="G19" i="76"/>
  <c r="F19" i="76"/>
  <c r="E19" i="76"/>
  <c r="D19" i="76"/>
  <c r="P18" i="76"/>
  <c r="O18" i="76"/>
  <c r="N18" i="76"/>
  <c r="M18" i="76"/>
  <c r="L18" i="76"/>
  <c r="K18" i="76"/>
  <c r="J18" i="76"/>
  <c r="I18" i="76"/>
  <c r="H18" i="76"/>
  <c r="G18" i="76"/>
  <c r="F18" i="76"/>
  <c r="E18" i="76"/>
  <c r="D18" i="76"/>
  <c r="P17" i="76"/>
  <c r="O17" i="76"/>
  <c r="N17" i="76"/>
  <c r="M17" i="76"/>
  <c r="L17" i="76"/>
  <c r="K17" i="76"/>
  <c r="J17" i="76"/>
  <c r="I17" i="76"/>
  <c r="H17" i="76"/>
  <c r="G17" i="76"/>
  <c r="F17" i="76"/>
  <c r="E17" i="76"/>
  <c r="D17" i="76"/>
  <c r="P16" i="76"/>
  <c r="O16" i="76"/>
  <c r="N16" i="76"/>
  <c r="M16" i="76"/>
  <c r="L16" i="76"/>
  <c r="K16" i="76"/>
  <c r="J16" i="76"/>
  <c r="I16" i="76"/>
  <c r="H16" i="76"/>
  <c r="G16" i="76"/>
  <c r="F16" i="76"/>
  <c r="E16" i="76"/>
  <c r="D16" i="76"/>
  <c r="P15" i="76"/>
  <c r="O15" i="76"/>
  <c r="N15" i="76"/>
  <c r="M15" i="76"/>
  <c r="L15" i="76"/>
  <c r="K15" i="76"/>
  <c r="J15" i="76"/>
  <c r="I15" i="76"/>
  <c r="H15" i="76"/>
  <c r="G15" i="76"/>
  <c r="F15" i="76"/>
  <c r="E15" i="76"/>
  <c r="D15" i="76"/>
  <c r="P14" i="76"/>
  <c r="O14" i="76"/>
  <c r="N14" i="76"/>
  <c r="M14" i="76"/>
  <c r="L14" i="76"/>
  <c r="K14" i="76"/>
  <c r="J14" i="76"/>
  <c r="I14" i="76"/>
  <c r="H14" i="76"/>
  <c r="G14" i="76"/>
  <c r="F14" i="76"/>
  <c r="E14" i="76"/>
  <c r="D14" i="76"/>
  <c r="P13" i="76"/>
  <c r="O13" i="76"/>
  <c r="N13" i="76"/>
  <c r="M13" i="76"/>
  <c r="L13" i="76"/>
  <c r="K13" i="76"/>
  <c r="J13" i="76"/>
  <c r="I13" i="76"/>
  <c r="H13" i="76"/>
  <c r="G13" i="76"/>
  <c r="F13" i="76"/>
  <c r="E13" i="76"/>
  <c r="D13" i="76"/>
  <c r="P12" i="76"/>
  <c r="O12" i="76"/>
  <c r="N12" i="76"/>
  <c r="M12" i="76"/>
  <c r="L12" i="76"/>
  <c r="K12" i="76"/>
  <c r="J12" i="76"/>
  <c r="I12" i="76"/>
  <c r="H12" i="76"/>
  <c r="G12" i="76"/>
  <c r="F12" i="76"/>
  <c r="E12" i="76"/>
  <c r="D12" i="76"/>
  <c r="E9" i="76"/>
  <c r="F9" i="76"/>
  <c r="G9" i="76"/>
  <c r="H9" i="76"/>
  <c r="I9" i="76"/>
  <c r="J9" i="76"/>
  <c r="K9" i="76"/>
  <c r="L9" i="76"/>
  <c r="M9" i="76"/>
  <c r="N9" i="76"/>
  <c r="O9" i="76"/>
  <c r="P9" i="76"/>
  <c r="E10" i="76"/>
  <c r="F10" i="76"/>
  <c r="G10" i="76"/>
  <c r="H10" i="76"/>
  <c r="I10" i="76"/>
  <c r="J10" i="76"/>
  <c r="K10" i="76"/>
  <c r="L10" i="76"/>
  <c r="M10" i="76"/>
  <c r="N10" i="76"/>
  <c r="O10" i="76"/>
  <c r="P10" i="76"/>
  <c r="E11" i="76"/>
  <c r="F11" i="76"/>
  <c r="G11" i="76"/>
  <c r="H11" i="76"/>
  <c r="I11" i="76"/>
  <c r="J11" i="76"/>
  <c r="K11" i="76"/>
  <c r="L11" i="76"/>
  <c r="M11" i="76"/>
  <c r="N11" i="76"/>
  <c r="O11" i="76"/>
  <c r="P11" i="76"/>
  <c r="W11" i="76" s="1"/>
  <c r="D11" i="76"/>
  <c r="D10" i="76"/>
  <c r="D9" i="76"/>
  <c r="O31" i="68"/>
  <c r="N31" i="68"/>
  <c r="M31" i="68"/>
  <c r="L31" i="68"/>
  <c r="K31" i="68"/>
  <c r="J31" i="68"/>
  <c r="I31" i="68"/>
  <c r="H31" i="68"/>
  <c r="G31" i="68"/>
  <c r="F31" i="68"/>
  <c r="E31" i="68"/>
  <c r="D31" i="68"/>
  <c r="P30" i="68"/>
  <c r="O30" i="68"/>
  <c r="N30" i="68"/>
  <c r="M30" i="68"/>
  <c r="L30" i="68"/>
  <c r="K30" i="68"/>
  <c r="K32" i="68" s="1"/>
  <c r="J30" i="68"/>
  <c r="I30" i="68"/>
  <c r="I32" i="68" s="1"/>
  <c r="H30" i="68"/>
  <c r="H32" i="68" s="1"/>
  <c r="G30" i="68"/>
  <c r="G32" i="68" s="1"/>
  <c r="F30" i="68"/>
  <c r="E30" i="68"/>
  <c r="E32" i="68" s="1"/>
  <c r="D30" i="68"/>
  <c r="O28" i="68"/>
  <c r="N28" i="68"/>
  <c r="M28" i="68"/>
  <c r="L28" i="68"/>
  <c r="K28" i="68"/>
  <c r="J28" i="68"/>
  <c r="I28" i="68"/>
  <c r="H28" i="68"/>
  <c r="G28" i="68"/>
  <c r="F28" i="68"/>
  <c r="E28" i="68"/>
  <c r="D28" i="68"/>
  <c r="P27" i="68"/>
  <c r="O27" i="68"/>
  <c r="N27" i="68"/>
  <c r="N29" i="68" s="1"/>
  <c r="M27" i="68"/>
  <c r="L27" i="68"/>
  <c r="L29" i="68" s="1"/>
  <c r="K27" i="68"/>
  <c r="J27" i="68"/>
  <c r="I27" i="68"/>
  <c r="I29" i="68" s="1"/>
  <c r="H27" i="68"/>
  <c r="G27" i="68"/>
  <c r="F27" i="68"/>
  <c r="E27" i="68"/>
  <c r="D27" i="68"/>
  <c r="O19" i="68"/>
  <c r="N19" i="68"/>
  <c r="M19" i="68"/>
  <c r="L19" i="68"/>
  <c r="K19" i="68"/>
  <c r="J19" i="68"/>
  <c r="I19" i="68"/>
  <c r="H19" i="68"/>
  <c r="G19" i="68"/>
  <c r="F19" i="68"/>
  <c r="E19" i="68"/>
  <c r="D19" i="68"/>
  <c r="P18" i="68"/>
  <c r="O18" i="68"/>
  <c r="N18" i="68"/>
  <c r="M18" i="68"/>
  <c r="L18" i="68"/>
  <c r="K18" i="68"/>
  <c r="J18" i="68"/>
  <c r="I18" i="68"/>
  <c r="I20" i="68" s="1"/>
  <c r="H18" i="68"/>
  <c r="G18" i="68"/>
  <c r="G20" i="68" s="1"/>
  <c r="F18" i="68"/>
  <c r="E18" i="68"/>
  <c r="D18" i="68"/>
  <c r="O31" i="65"/>
  <c r="N31" i="65"/>
  <c r="M31" i="65"/>
  <c r="L31" i="65"/>
  <c r="K31" i="65"/>
  <c r="J31" i="65"/>
  <c r="I31" i="65"/>
  <c r="H31" i="65"/>
  <c r="G31" i="65"/>
  <c r="F31" i="65"/>
  <c r="E31" i="65"/>
  <c r="D31" i="65"/>
  <c r="P30" i="65"/>
  <c r="O30" i="65"/>
  <c r="N30" i="65"/>
  <c r="M30" i="65"/>
  <c r="L30" i="65"/>
  <c r="L32" i="65" s="1"/>
  <c r="K30" i="65"/>
  <c r="J30" i="65"/>
  <c r="I30" i="65"/>
  <c r="H30" i="65"/>
  <c r="G30" i="65"/>
  <c r="F30" i="65"/>
  <c r="E30" i="65"/>
  <c r="D30" i="65"/>
  <c r="O28" i="65"/>
  <c r="N28" i="65"/>
  <c r="M28" i="65"/>
  <c r="L28" i="65"/>
  <c r="K28" i="65"/>
  <c r="J28" i="65"/>
  <c r="I28" i="65"/>
  <c r="H28" i="65"/>
  <c r="G28" i="65"/>
  <c r="F28" i="65"/>
  <c r="E28" i="65"/>
  <c r="D28" i="65"/>
  <c r="P27" i="65"/>
  <c r="O27" i="65"/>
  <c r="N27" i="65"/>
  <c r="M27" i="65"/>
  <c r="L27" i="65"/>
  <c r="K27" i="65"/>
  <c r="J27" i="65"/>
  <c r="I27" i="65"/>
  <c r="H27" i="65"/>
  <c r="G27" i="65"/>
  <c r="F27" i="65"/>
  <c r="E27" i="65"/>
  <c r="D27" i="65"/>
  <c r="O19" i="65"/>
  <c r="N19" i="65"/>
  <c r="M19" i="65"/>
  <c r="L19" i="65"/>
  <c r="K19" i="65"/>
  <c r="J19" i="65"/>
  <c r="I19" i="65"/>
  <c r="H19" i="65"/>
  <c r="G19" i="65"/>
  <c r="F19" i="65"/>
  <c r="E19" i="65"/>
  <c r="D19" i="65"/>
  <c r="P18" i="65"/>
  <c r="O18" i="65"/>
  <c r="N18" i="65"/>
  <c r="M18" i="65"/>
  <c r="L18" i="65"/>
  <c r="K18" i="65"/>
  <c r="J18" i="65"/>
  <c r="I18" i="65"/>
  <c r="H18" i="65"/>
  <c r="G18" i="65"/>
  <c r="F18" i="65"/>
  <c r="E18" i="65"/>
  <c r="D18" i="65"/>
  <c r="D20" i="65" s="1"/>
  <c r="O31" i="62"/>
  <c r="N31" i="62"/>
  <c r="M31" i="62"/>
  <c r="L31" i="62"/>
  <c r="K31" i="62"/>
  <c r="J31" i="62"/>
  <c r="I31" i="62"/>
  <c r="H31" i="62"/>
  <c r="G31" i="62"/>
  <c r="F31" i="62"/>
  <c r="E31" i="62"/>
  <c r="D31" i="62"/>
  <c r="P30" i="62"/>
  <c r="O30" i="62"/>
  <c r="N30" i="62"/>
  <c r="M30" i="62"/>
  <c r="L30" i="62"/>
  <c r="K30" i="62"/>
  <c r="J30" i="62"/>
  <c r="I30" i="62"/>
  <c r="H30" i="62"/>
  <c r="G30" i="62"/>
  <c r="F30" i="62"/>
  <c r="E30" i="62"/>
  <c r="D30" i="62"/>
  <c r="O28" i="62"/>
  <c r="N28" i="62"/>
  <c r="M28" i="62"/>
  <c r="L28" i="62"/>
  <c r="K28" i="62"/>
  <c r="J28" i="62"/>
  <c r="I28" i="62"/>
  <c r="H28" i="62"/>
  <c r="G28" i="62"/>
  <c r="F28" i="62"/>
  <c r="E28" i="62"/>
  <c r="D28" i="62"/>
  <c r="P27" i="62"/>
  <c r="O27" i="62"/>
  <c r="N27" i="62"/>
  <c r="M27" i="62"/>
  <c r="L27" i="62"/>
  <c r="K27" i="62"/>
  <c r="J27" i="62"/>
  <c r="I27" i="62"/>
  <c r="H27" i="62"/>
  <c r="G27" i="62"/>
  <c r="F27" i="62"/>
  <c r="E27" i="62"/>
  <c r="D27" i="62"/>
  <c r="O19" i="62"/>
  <c r="N19" i="62"/>
  <c r="M19" i="62"/>
  <c r="L19" i="62"/>
  <c r="K19" i="62"/>
  <c r="J19" i="62"/>
  <c r="I19" i="62"/>
  <c r="H19" i="62"/>
  <c r="G19" i="62"/>
  <c r="F19" i="62"/>
  <c r="E19" i="62"/>
  <c r="D19" i="62"/>
  <c r="P18" i="62"/>
  <c r="O18" i="62"/>
  <c r="N18" i="62"/>
  <c r="M18" i="62"/>
  <c r="L18" i="62"/>
  <c r="K18" i="62"/>
  <c r="J18" i="62"/>
  <c r="J20" i="62" s="1"/>
  <c r="I18" i="62"/>
  <c r="H18" i="62"/>
  <c r="G18" i="62"/>
  <c r="F18" i="62"/>
  <c r="E18" i="62"/>
  <c r="D18" i="62"/>
  <c r="P19" i="62"/>
  <c r="P28" i="62"/>
  <c r="P31" i="62"/>
  <c r="E20" i="68" l="1"/>
  <c r="K20" i="68"/>
  <c r="D29" i="68"/>
  <c r="J29" i="68"/>
  <c r="E29" i="68"/>
  <c r="K29" i="68"/>
  <c r="D32" i="68"/>
  <c r="D20" i="68"/>
  <c r="W14" i="76"/>
  <c r="W20" i="76"/>
  <c r="W26" i="76"/>
  <c r="W23" i="76"/>
  <c r="W32" i="76"/>
  <c r="W38" i="76"/>
  <c r="W41" i="76"/>
  <c r="W17" i="76"/>
  <c r="W29" i="76"/>
  <c r="W35" i="76"/>
  <c r="S15" i="76"/>
  <c r="R15" i="76"/>
  <c r="S21" i="76"/>
  <c r="R21" i="76"/>
  <c r="S27" i="76"/>
  <c r="R27" i="76"/>
  <c r="R29" i="76"/>
  <c r="S29" i="76"/>
  <c r="R35" i="76"/>
  <c r="S35" i="76"/>
  <c r="R41" i="76"/>
  <c r="S41" i="76"/>
  <c r="R16" i="76"/>
  <c r="S16" i="76"/>
  <c r="R22" i="76"/>
  <c r="S22" i="76"/>
  <c r="S30" i="76"/>
  <c r="R30" i="76"/>
  <c r="S36" i="76"/>
  <c r="R36" i="76"/>
  <c r="R17" i="76"/>
  <c r="S17" i="76"/>
  <c r="R23" i="76"/>
  <c r="S23" i="76"/>
  <c r="R31" i="76"/>
  <c r="S31" i="76"/>
  <c r="R37" i="76"/>
  <c r="S37" i="76"/>
  <c r="R11" i="76"/>
  <c r="S11" i="76"/>
  <c r="R10" i="76"/>
  <c r="S10" i="76"/>
  <c r="R9" i="76"/>
  <c r="S9" i="76"/>
  <c r="S12" i="76"/>
  <c r="R12" i="76"/>
  <c r="S18" i="76"/>
  <c r="R18" i="76"/>
  <c r="S24" i="76"/>
  <c r="R24" i="76"/>
  <c r="R32" i="76"/>
  <c r="S32" i="76"/>
  <c r="R38" i="76"/>
  <c r="S38" i="76"/>
  <c r="R13" i="76"/>
  <c r="S13" i="76"/>
  <c r="R19" i="76"/>
  <c r="S19" i="76"/>
  <c r="R25" i="76"/>
  <c r="S25" i="76"/>
  <c r="S33" i="76"/>
  <c r="R33" i="76"/>
  <c r="S39" i="76"/>
  <c r="R39" i="76"/>
  <c r="R14" i="76"/>
  <c r="S14" i="76"/>
  <c r="R20" i="76"/>
  <c r="S20" i="76"/>
  <c r="R26" i="76"/>
  <c r="S26" i="76"/>
  <c r="R28" i="76"/>
  <c r="S28" i="76"/>
  <c r="R34" i="76"/>
  <c r="S34" i="76"/>
  <c r="R40" i="76"/>
  <c r="S40" i="76"/>
  <c r="M20" i="68"/>
  <c r="D20" i="62"/>
  <c r="F20" i="62"/>
  <c r="M29" i="62"/>
  <c r="D32" i="62"/>
  <c r="F32" i="68"/>
  <c r="L32" i="68"/>
  <c r="N32" i="68"/>
  <c r="J20" i="68"/>
  <c r="J32" i="68"/>
  <c r="O20" i="68"/>
  <c r="F29" i="68"/>
  <c r="M32" i="68"/>
  <c r="L20" i="68"/>
  <c r="G29" i="68"/>
  <c r="N20" i="68"/>
  <c r="H29" i="68"/>
  <c r="O32" i="68"/>
  <c r="F20" i="68"/>
  <c r="M29" i="68"/>
  <c r="H20" i="68"/>
  <c r="O29" i="68"/>
  <c r="J20" i="65"/>
  <c r="O29" i="65"/>
  <c r="F32" i="65"/>
  <c r="I29" i="65"/>
  <c r="N20" i="62"/>
  <c r="E29" i="62"/>
  <c r="G29" i="62"/>
  <c r="H20" i="62"/>
  <c r="H32" i="62"/>
  <c r="J32" i="62"/>
  <c r="L20" i="62"/>
  <c r="H32" i="65"/>
  <c r="N20" i="65"/>
  <c r="F20" i="65"/>
  <c r="I32" i="65"/>
  <c r="O32" i="65"/>
  <c r="G29" i="65"/>
  <c r="M29" i="65"/>
  <c r="K20" i="62"/>
  <c r="M20" i="62"/>
  <c r="G20" i="62"/>
  <c r="K32" i="62"/>
  <c r="I20" i="62"/>
  <c r="O20" i="62"/>
  <c r="N32" i="62"/>
  <c r="F29" i="62"/>
  <c r="L29" i="62"/>
  <c r="K29" i="62"/>
  <c r="E32" i="62"/>
  <c r="H20" i="65"/>
  <c r="F29" i="65"/>
  <c r="L29" i="65"/>
  <c r="E29" i="65"/>
  <c r="D32" i="65"/>
  <c r="J32" i="65"/>
  <c r="G32" i="62"/>
  <c r="M32" i="62"/>
  <c r="D29" i="62"/>
  <c r="J29" i="62"/>
  <c r="L20" i="65"/>
  <c r="E20" i="62"/>
  <c r="P29" i="62"/>
  <c r="Q32" i="76" s="1"/>
  <c r="P32" i="62"/>
  <c r="Q35" i="76" s="1"/>
  <c r="I32" i="62"/>
  <c r="O32" i="62"/>
  <c r="P20" i="62"/>
  <c r="Q23" i="76" s="1"/>
  <c r="H29" i="62"/>
  <c r="N29" i="62"/>
  <c r="F32" i="62"/>
  <c r="L32" i="62"/>
  <c r="I20" i="65"/>
  <c r="O20" i="65"/>
  <c r="I29" i="62"/>
  <c r="O29" i="62"/>
  <c r="K29" i="65"/>
  <c r="N32" i="65"/>
  <c r="G20" i="65"/>
  <c r="M20" i="65"/>
  <c r="H29" i="65"/>
  <c r="N29" i="65"/>
  <c r="G32" i="65"/>
  <c r="M32" i="65"/>
  <c r="E20" i="65"/>
  <c r="K20" i="65"/>
  <c r="D29" i="65"/>
  <c r="J29" i="65"/>
  <c r="E32" i="65"/>
  <c r="K32" i="65"/>
  <c r="Y58" i="154" l="1"/>
  <c r="X58" i="154"/>
  <c r="V7" i="175" l="1"/>
  <c r="W7" i="175"/>
  <c r="T8" i="175"/>
  <c r="U8" i="175"/>
  <c r="V8" i="175"/>
  <c r="W8" i="175"/>
  <c r="T9" i="175"/>
  <c r="U9" i="175"/>
  <c r="V9" i="175"/>
  <c r="W9" i="175"/>
  <c r="T10" i="175"/>
  <c r="U10" i="175"/>
  <c r="V10" i="175"/>
  <c r="W10" i="175"/>
  <c r="T11" i="175"/>
  <c r="U11" i="175"/>
  <c r="V11" i="175"/>
  <c r="W11" i="175"/>
  <c r="T12" i="175"/>
  <c r="U12" i="175"/>
  <c r="V12" i="175"/>
  <c r="W12" i="175"/>
  <c r="T13" i="175"/>
  <c r="U13" i="175"/>
  <c r="V13" i="175"/>
  <c r="W13" i="175"/>
  <c r="X7" i="175"/>
  <c r="X8" i="175"/>
  <c r="X9" i="175"/>
  <c r="X10" i="175"/>
  <c r="X11" i="175"/>
  <c r="X12" i="175"/>
  <c r="X13" i="175"/>
  <c r="AB13" i="175"/>
  <c r="AA13" i="175"/>
  <c r="Z13" i="175"/>
  <c r="Y13" i="175"/>
  <c r="AB12" i="175"/>
  <c r="AA12" i="175"/>
  <c r="Z12" i="175"/>
  <c r="Y12" i="175"/>
  <c r="AB11" i="175"/>
  <c r="AA11" i="175"/>
  <c r="Z11" i="175"/>
  <c r="Y11" i="175"/>
  <c r="AB10" i="175"/>
  <c r="AA10" i="175"/>
  <c r="Z10" i="175"/>
  <c r="Y10" i="175"/>
  <c r="AB9" i="175"/>
  <c r="AA9" i="175"/>
  <c r="Z9" i="175"/>
  <c r="Y9" i="175"/>
  <c r="AB8" i="175"/>
  <c r="AA8" i="175"/>
  <c r="Y8" i="175"/>
  <c r="AB7" i="175"/>
  <c r="AA7" i="175"/>
  <c r="Z7" i="175"/>
  <c r="Y7" i="175"/>
  <c r="AC11" i="175"/>
  <c r="AC10" i="175"/>
  <c r="AC9" i="175"/>
  <c r="AC8" i="175"/>
  <c r="AA14" i="175" l="1"/>
  <c r="AA8" i="129" s="1"/>
  <c r="AB14" i="175"/>
  <c r="AB7" i="129" s="1"/>
  <c r="X14" i="175"/>
  <c r="X9" i="129" s="1"/>
  <c r="X7" i="129"/>
  <c r="W14" i="175"/>
  <c r="W11" i="129" s="1"/>
  <c r="Y14" i="175"/>
  <c r="Y11" i="129" s="1"/>
  <c r="V14" i="175"/>
  <c r="V12" i="129" s="1"/>
  <c r="U13" i="92"/>
  <c r="T7" i="175"/>
  <c r="T14" i="175" s="1"/>
  <c r="T12" i="129" s="1"/>
  <c r="W13" i="92"/>
  <c r="Z8" i="175"/>
  <c r="X13" i="92"/>
  <c r="T13" i="92"/>
  <c r="V13" i="92"/>
  <c r="Y13" i="92"/>
  <c r="S13" i="92"/>
  <c r="U7" i="175"/>
  <c r="AB13" i="129" l="1"/>
  <c r="X11" i="129"/>
  <c r="Y13" i="129"/>
  <c r="AA12" i="129"/>
  <c r="AA13" i="129"/>
  <c r="X13" i="129"/>
  <c r="AB12" i="129"/>
  <c r="AB10" i="129"/>
  <c r="AB9" i="129"/>
  <c r="AA9" i="129"/>
  <c r="W7" i="129"/>
  <c r="X8" i="129"/>
  <c r="X12" i="129"/>
  <c r="AB11" i="129"/>
  <c r="AB8" i="129"/>
  <c r="U14" i="175"/>
  <c r="U7" i="129" s="1"/>
  <c r="Z14" i="175"/>
  <c r="V13" i="129"/>
  <c r="Y7" i="129"/>
  <c r="T8" i="129"/>
  <c r="AA7" i="129"/>
  <c r="W10" i="129"/>
  <c r="T10" i="129"/>
  <c r="T9" i="129"/>
  <c r="W12" i="129"/>
  <c r="W9" i="129"/>
  <c r="AA11" i="129"/>
  <c r="T13" i="129"/>
  <c r="V9" i="129"/>
  <c r="X10" i="129"/>
  <c r="V11" i="129"/>
  <c r="V8" i="129"/>
  <c r="V7" i="129"/>
  <c r="W8" i="129"/>
  <c r="V10" i="129"/>
  <c r="Y10" i="129"/>
  <c r="Y8" i="129"/>
  <c r="AA10" i="129"/>
  <c r="T11" i="129"/>
  <c r="Y9" i="129"/>
  <c r="Y12" i="129"/>
  <c r="T7" i="129"/>
  <c r="W13" i="129"/>
  <c r="X15" i="129" l="1"/>
  <c r="AB15" i="129"/>
  <c r="Y15" i="129"/>
  <c r="W15" i="129"/>
  <c r="V15" i="129"/>
  <c r="Z9" i="129"/>
  <c r="Z10" i="129"/>
  <c r="Z7" i="129"/>
  <c r="Z12" i="129"/>
  <c r="Z11" i="129"/>
  <c r="Z13" i="129"/>
  <c r="Z8" i="129"/>
  <c r="AA15" i="129"/>
  <c r="T15" i="129"/>
  <c r="U13" i="129"/>
  <c r="U10" i="129"/>
  <c r="U11" i="129"/>
  <c r="U12" i="129"/>
  <c r="U9" i="129"/>
  <c r="U8" i="129"/>
  <c r="W18" i="65"/>
  <c r="E42" i="76" s="1"/>
  <c r="X18" i="65"/>
  <c r="F42" i="76" s="1"/>
  <c r="Y18" i="65"/>
  <c r="G42" i="76" s="1"/>
  <c r="Z18" i="65"/>
  <c r="H42" i="76" s="1"/>
  <c r="AA18" i="65"/>
  <c r="I42" i="76" s="1"/>
  <c r="AB18" i="65"/>
  <c r="J42" i="76" s="1"/>
  <c r="AC18" i="65"/>
  <c r="K42" i="76" s="1"/>
  <c r="AD18" i="65"/>
  <c r="L42" i="76" s="1"/>
  <c r="AE18" i="65"/>
  <c r="M42" i="76" s="1"/>
  <c r="AF18" i="65"/>
  <c r="N42" i="76" s="1"/>
  <c r="AG18" i="65"/>
  <c r="O42" i="76" s="1"/>
  <c r="V18" i="65"/>
  <c r="N7" i="179"/>
  <c r="O7" i="179"/>
  <c r="P7" i="179"/>
  <c r="Q7" i="179"/>
  <c r="R7" i="179"/>
  <c r="S7" i="179"/>
  <c r="T7" i="179"/>
  <c r="U7" i="179"/>
  <c r="V7" i="179"/>
  <c r="W7" i="179"/>
  <c r="X7" i="179"/>
  <c r="E43" i="76"/>
  <c r="F43" i="76"/>
  <c r="G43" i="76"/>
  <c r="H43" i="76"/>
  <c r="I43" i="76"/>
  <c r="J43" i="76"/>
  <c r="K43" i="76"/>
  <c r="L43" i="76"/>
  <c r="M43" i="76"/>
  <c r="N43" i="76"/>
  <c r="O43" i="76"/>
  <c r="D43" i="76"/>
  <c r="AC13" i="175"/>
  <c r="AC12" i="175"/>
  <c r="M7" i="179" l="1"/>
  <c r="D44" i="76"/>
  <c r="D42" i="76"/>
  <c r="V32" i="65"/>
  <c r="P44" i="76"/>
  <c r="W44" i="76" s="1"/>
  <c r="U15" i="129"/>
  <c r="AC14" i="175"/>
  <c r="AC13" i="129" s="1"/>
  <c r="Z15" i="129"/>
  <c r="R44" i="76" l="1"/>
  <c r="S44" i="76"/>
  <c r="V13" i="8" a="1"/>
  <c r="V13" i="8" s="1"/>
  <c r="F4" i="8" a="1"/>
  <c r="F4" i="8" s="1"/>
  <c r="F27" i="8" a="1"/>
  <c r="F27" i="8" s="1"/>
  <c r="F12" i="8" a="1"/>
  <c r="F12" i="8" s="1"/>
  <c r="V4" i="8" a="1"/>
  <c r="V4" i="8" s="1"/>
  <c r="F39" i="8" a="1"/>
  <c r="F39" i="8" s="1"/>
  <c r="F11" i="8" a="1"/>
  <c r="F11" i="8" s="1"/>
  <c r="F33" i="8" a="1"/>
  <c r="F33" i="8" s="1"/>
  <c r="V6" i="8" a="1"/>
  <c r="V6" i="8" s="1"/>
  <c r="F20" i="8" a="1"/>
  <c r="F20" i="8" s="1"/>
  <c r="V12" i="8" a="1"/>
  <c r="V12" i="8" s="1"/>
  <c r="V20" i="8" a="1"/>
  <c r="V20" i="8" s="1"/>
  <c r="F6" i="8" a="1"/>
  <c r="F6" i="8" s="1"/>
  <c r="F26" i="8" a="1"/>
  <c r="F26" i="8" s="1"/>
  <c r="V26" i="8" a="1"/>
  <c r="V26" i="8" s="1"/>
  <c r="F32" i="8" a="1"/>
  <c r="F32" i="8" s="1"/>
  <c r="V33" i="8" a="1"/>
  <c r="V33" i="8" s="1"/>
  <c r="V5" i="8" a="1"/>
  <c r="V5" i="8" s="1"/>
  <c r="F19" i="8" a="1"/>
  <c r="F19" i="8" s="1"/>
  <c r="F41" i="8" a="1"/>
  <c r="F41" i="8" s="1"/>
  <c r="V32" i="8" a="1"/>
  <c r="V32" i="8" s="1"/>
  <c r="V25" i="8" a="1"/>
  <c r="V25" i="8" s="1"/>
  <c r="F40" i="8" a="1"/>
  <c r="F40" i="8" s="1"/>
  <c r="V11" i="8" a="1"/>
  <c r="V11" i="8" s="1"/>
  <c r="F13" i="8" a="1"/>
  <c r="F13" i="8" s="1"/>
  <c r="V34" i="8" a="1"/>
  <c r="V34" i="8" s="1"/>
  <c r="V18" i="8" a="1"/>
  <c r="V18" i="8" s="1"/>
  <c r="V19" i="8" a="1"/>
  <c r="V19" i="8" s="1"/>
  <c r="F25" i="8" a="1"/>
  <c r="F25" i="8" s="1"/>
  <c r="F18" i="8" a="1"/>
  <c r="F18" i="8" s="1"/>
  <c r="V27" i="8" a="1"/>
  <c r="V27" i="8" s="1"/>
  <c r="F5" i="8" a="1"/>
  <c r="F5" i="8" s="1"/>
  <c r="F34" i="8" a="1"/>
  <c r="F34" i="8" s="1"/>
  <c r="AC7" i="129"/>
  <c r="AC9" i="129"/>
  <c r="AC8" i="129"/>
  <c r="AC11" i="129"/>
  <c r="AC10" i="129"/>
  <c r="AC12" i="129"/>
  <c r="AC15" i="129" l="1"/>
  <c r="U6" i="129"/>
  <c r="V6" i="129"/>
  <c r="W6" i="129"/>
  <c r="X6" i="129"/>
  <c r="Y6" i="129"/>
  <c r="Z6" i="129"/>
  <c r="AA6" i="129"/>
  <c r="AB6" i="129"/>
  <c r="AC6" i="129"/>
  <c r="T6" i="129"/>
  <c r="P31" i="68" l="1"/>
  <c r="P32" i="68" s="1"/>
  <c r="Q34" i="76" s="1"/>
  <c r="P28" i="68"/>
  <c r="P29" i="68" s="1"/>
  <c r="Q31" i="76" s="1"/>
  <c r="P19" i="68"/>
  <c r="P20" i="68" s="1"/>
  <c r="Q22" i="76" s="1"/>
  <c r="P19" i="65"/>
  <c r="P20" i="65" s="1"/>
  <c r="Q21" i="76" s="1"/>
  <c r="P28" i="65"/>
  <c r="P29" i="65" s="1"/>
  <c r="Q30" i="76" s="1"/>
  <c r="P31" i="65"/>
  <c r="P32" i="65" s="1"/>
  <c r="Q33" i="76" s="1"/>
  <c r="S39" i="68" l="1"/>
  <c r="S36" i="68"/>
  <c r="S33" i="68"/>
  <c r="S34" i="68" s="1"/>
  <c r="V32" i="68"/>
  <c r="S24" i="68"/>
  <c r="S21" i="68"/>
  <c r="S15" i="68"/>
  <c r="S12" i="68"/>
  <c r="S9" i="68"/>
  <c r="S6" i="68"/>
  <c r="S39" i="65"/>
  <c r="S36" i="65"/>
  <c r="S33" i="65"/>
  <c r="S24" i="65"/>
  <c r="S21" i="65"/>
  <c r="S15" i="65"/>
  <c r="S12" i="65"/>
  <c r="S9" i="65"/>
  <c r="S6" i="65"/>
  <c r="V32" i="62"/>
  <c r="S35" i="68" l="1"/>
  <c r="M34" i="68"/>
  <c r="G34" i="68"/>
  <c r="L34" i="68"/>
  <c r="F34" i="68"/>
  <c r="P34" i="68"/>
  <c r="J34" i="68"/>
  <c r="D34" i="68"/>
  <c r="N34" i="68"/>
  <c r="H34" i="68"/>
  <c r="E34" i="68"/>
  <c r="O34" i="68"/>
  <c r="K34" i="68"/>
  <c r="I34" i="68"/>
  <c r="S13" i="68"/>
  <c r="P12" i="68"/>
  <c r="J12" i="68"/>
  <c r="D12" i="68"/>
  <c r="O12" i="68"/>
  <c r="I12" i="68"/>
  <c r="M12" i="68"/>
  <c r="G12" i="68"/>
  <c r="K12" i="68"/>
  <c r="E12" i="68"/>
  <c r="L12" i="68"/>
  <c r="H12" i="68"/>
  <c r="N12" i="68"/>
  <c r="F12" i="68"/>
  <c r="K24" i="65"/>
  <c r="E24" i="65"/>
  <c r="P24" i="65"/>
  <c r="J24" i="65"/>
  <c r="D24" i="65"/>
  <c r="N24" i="65"/>
  <c r="H24" i="65"/>
  <c r="M24" i="65"/>
  <c r="G24" i="65"/>
  <c r="L24" i="65"/>
  <c r="O24" i="65"/>
  <c r="I24" i="65"/>
  <c r="F24" i="65"/>
  <c r="S7" i="65"/>
  <c r="D6" i="65"/>
  <c r="K6" i="65"/>
  <c r="E6" i="65"/>
  <c r="N6" i="65"/>
  <c r="H6" i="65"/>
  <c r="M6" i="65"/>
  <c r="G6" i="65"/>
  <c r="J6" i="65"/>
  <c r="O6" i="65"/>
  <c r="L6" i="65"/>
  <c r="I6" i="65"/>
  <c r="F6" i="65"/>
  <c r="M36" i="68"/>
  <c r="G36" i="68"/>
  <c r="L36" i="68"/>
  <c r="F36" i="68"/>
  <c r="P36" i="68"/>
  <c r="J36" i="68"/>
  <c r="D36" i="68"/>
  <c r="N36" i="68"/>
  <c r="H36" i="68"/>
  <c r="E36" i="68"/>
  <c r="O36" i="68"/>
  <c r="K36" i="68"/>
  <c r="I36" i="68"/>
  <c r="K36" i="65"/>
  <c r="E36" i="65"/>
  <c r="P36" i="65"/>
  <c r="J36" i="65"/>
  <c r="D36" i="65"/>
  <c r="N36" i="65"/>
  <c r="H36" i="65"/>
  <c r="L36" i="65"/>
  <c r="F36" i="65"/>
  <c r="G36" i="65"/>
  <c r="O36" i="65"/>
  <c r="M36" i="65"/>
  <c r="I36" i="65"/>
  <c r="P21" i="68"/>
  <c r="J21" i="68"/>
  <c r="D21" i="68"/>
  <c r="O21" i="68"/>
  <c r="I21" i="68"/>
  <c r="M21" i="68"/>
  <c r="G21" i="68"/>
  <c r="K21" i="68"/>
  <c r="E21" i="68"/>
  <c r="L21" i="68"/>
  <c r="H21" i="68"/>
  <c r="N21" i="68"/>
  <c r="F21" i="68"/>
  <c r="S37" i="68"/>
  <c r="N33" i="68"/>
  <c r="N35" i="68" s="1"/>
  <c r="H33" i="68"/>
  <c r="M33" i="68"/>
  <c r="M35" i="68" s="1"/>
  <c r="G33" i="68"/>
  <c r="G35" i="68" s="1"/>
  <c r="K33" i="68"/>
  <c r="E33" i="68"/>
  <c r="O33" i="68"/>
  <c r="I33" i="68"/>
  <c r="P33" i="68"/>
  <c r="J33" i="68"/>
  <c r="J35" i="68" s="1"/>
  <c r="F33" i="68"/>
  <c r="F35" i="68" s="1"/>
  <c r="D33" i="68"/>
  <c r="D35" i="68" s="1"/>
  <c r="L33" i="68"/>
  <c r="L35" i="68" s="1"/>
  <c r="S10" i="65"/>
  <c r="K9" i="65"/>
  <c r="E9" i="65"/>
  <c r="N9" i="65"/>
  <c r="H9" i="65"/>
  <c r="M9" i="65"/>
  <c r="G9" i="65"/>
  <c r="J9" i="65"/>
  <c r="P9" i="65"/>
  <c r="I9" i="65"/>
  <c r="F9" i="65"/>
  <c r="D9" i="65"/>
  <c r="O9" i="65"/>
  <c r="L9" i="65"/>
  <c r="S16" i="68"/>
  <c r="N15" i="68"/>
  <c r="H15" i="68"/>
  <c r="M15" i="68"/>
  <c r="G15" i="68"/>
  <c r="K15" i="68"/>
  <c r="E15" i="68"/>
  <c r="O15" i="68"/>
  <c r="I15" i="68"/>
  <c r="P15" i="68"/>
  <c r="L15" i="68"/>
  <c r="F15" i="68"/>
  <c r="D15" i="68"/>
  <c r="J15" i="68"/>
  <c r="S16" i="65"/>
  <c r="K15" i="65"/>
  <c r="E15" i="65"/>
  <c r="N15" i="65"/>
  <c r="H15" i="65"/>
  <c r="M15" i="65"/>
  <c r="G15" i="65"/>
  <c r="J15" i="65"/>
  <c r="P15" i="65"/>
  <c r="I15" i="65"/>
  <c r="D15" i="65"/>
  <c r="F15" i="65"/>
  <c r="O15" i="65"/>
  <c r="L15" i="65"/>
  <c r="M39" i="65"/>
  <c r="G39" i="65"/>
  <c r="L39" i="65"/>
  <c r="F39" i="65"/>
  <c r="P39" i="65"/>
  <c r="Q20" i="7" s="1"/>
  <c r="U20" i="7" s="1"/>
  <c r="H20" i="7" s="1"/>
  <c r="J39" i="65"/>
  <c r="D39" i="65"/>
  <c r="N39" i="65"/>
  <c r="H39" i="65"/>
  <c r="O39" i="65"/>
  <c r="K39" i="65"/>
  <c r="E39" i="65"/>
  <c r="I39" i="65"/>
  <c r="N24" i="68"/>
  <c r="H24" i="68"/>
  <c r="M24" i="68"/>
  <c r="G24" i="68"/>
  <c r="K24" i="68"/>
  <c r="E24" i="68"/>
  <c r="O24" i="68"/>
  <c r="I24" i="68"/>
  <c r="P24" i="68"/>
  <c r="L24" i="68"/>
  <c r="F24" i="68"/>
  <c r="D24" i="68"/>
  <c r="J24" i="68"/>
  <c r="L39" i="68"/>
  <c r="F39" i="68"/>
  <c r="K39" i="68"/>
  <c r="E39" i="68"/>
  <c r="O39" i="68"/>
  <c r="I39" i="68"/>
  <c r="M39" i="68"/>
  <c r="G39" i="68"/>
  <c r="J39" i="68"/>
  <c r="H39" i="68"/>
  <c r="P39" i="68"/>
  <c r="Q21" i="7" s="1"/>
  <c r="U21" i="7" s="1"/>
  <c r="H21" i="7" s="1"/>
  <c r="N39" i="68"/>
  <c r="D39" i="68"/>
  <c r="S10" i="68"/>
  <c r="L9" i="68"/>
  <c r="F9" i="68"/>
  <c r="K9" i="68"/>
  <c r="E9" i="68"/>
  <c r="O9" i="68"/>
  <c r="I9" i="68"/>
  <c r="M9" i="68"/>
  <c r="G9" i="68"/>
  <c r="H9" i="68"/>
  <c r="D9" i="68"/>
  <c r="P9" i="68"/>
  <c r="N9" i="68"/>
  <c r="J9" i="68"/>
  <c r="M33" i="65"/>
  <c r="G33" i="65"/>
  <c r="L33" i="65"/>
  <c r="F33" i="65"/>
  <c r="P33" i="65"/>
  <c r="J33" i="65"/>
  <c r="D33" i="65"/>
  <c r="O33" i="65"/>
  <c r="I33" i="65"/>
  <c r="K33" i="65"/>
  <c r="H33" i="65"/>
  <c r="E33" i="65"/>
  <c r="N33" i="65"/>
  <c r="S13" i="65"/>
  <c r="K12" i="65"/>
  <c r="E12" i="65"/>
  <c r="N12" i="65"/>
  <c r="H12" i="65"/>
  <c r="M12" i="65"/>
  <c r="G12" i="65"/>
  <c r="P12" i="65"/>
  <c r="D12" i="65"/>
  <c r="O12" i="65"/>
  <c r="L12" i="65"/>
  <c r="J12" i="65"/>
  <c r="I12" i="65"/>
  <c r="F12" i="65"/>
  <c r="K21" i="65"/>
  <c r="E21" i="65"/>
  <c r="P21" i="65"/>
  <c r="J21" i="65"/>
  <c r="D21" i="65"/>
  <c r="N21" i="65"/>
  <c r="H21" i="65"/>
  <c r="M21" i="65"/>
  <c r="G21" i="65"/>
  <c r="O21" i="65"/>
  <c r="L21" i="65"/>
  <c r="F21" i="65"/>
  <c r="I21" i="65"/>
  <c r="S7" i="68"/>
  <c r="S8" i="68" s="1"/>
  <c r="N6" i="68"/>
  <c r="H6" i="68"/>
  <c r="M6" i="68"/>
  <c r="G6" i="68"/>
  <c r="K6" i="68"/>
  <c r="E6" i="68"/>
  <c r="O6" i="68"/>
  <c r="I6" i="68"/>
  <c r="D6" i="68"/>
  <c r="L6" i="68"/>
  <c r="J6" i="68"/>
  <c r="P6" i="68"/>
  <c r="F6" i="68"/>
  <c r="S40" i="68"/>
  <c r="S34" i="65"/>
  <c r="S40" i="65"/>
  <c r="S37" i="65"/>
  <c r="S14" i="68"/>
  <c r="S11" i="68"/>
  <c r="S17" i="68"/>
  <c r="S22" i="68"/>
  <c r="S25" i="68"/>
  <c r="S8" i="65"/>
  <c r="S14" i="65"/>
  <c r="S17" i="65"/>
  <c r="S11" i="65"/>
  <c r="S22" i="65"/>
  <c r="S25" i="65"/>
  <c r="I35" i="68" l="1"/>
  <c r="O35" i="68"/>
  <c r="E35" i="68"/>
  <c r="K35" i="68"/>
  <c r="H35" i="68"/>
  <c r="P35" i="68"/>
  <c r="Q37" i="76" s="1"/>
  <c r="K40" i="68"/>
  <c r="K41" i="68" s="1"/>
  <c r="E40" i="68"/>
  <c r="E41" i="68" s="1"/>
  <c r="P40" i="68"/>
  <c r="J40" i="68"/>
  <c r="J41" i="68" s="1"/>
  <c r="D40" i="68"/>
  <c r="D41" i="68" s="1"/>
  <c r="N40" i="68"/>
  <c r="N41" i="68" s="1"/>
  <c r="H40" i="68"/>
  <c r="H41" i="68" s="1"/>
  <c r="L40" i="68"/>
  <c r="F40" i="68"/>
  <c r="O40" i="68"/>
  <c r="M40" i="68"/>
  <c r="G40" i="68"/>
  <c r="I40" i="68"/>
  <c r="P7" i="65"/>
  <c r="P8" i="65" s="1"/>
  <c r="Q9" i="76" s="1"/>
  <c r="J7" i="65"/>
  <c r="D7" i="65"/>
  <c r="M7" i="65"/>
  <c r="M8" i="65" s="1"/>
  <c r="G7" i="65"/>
  <c r="L7" i="65"/>
  <c r="F7" i="65"/>
  <c r="O7" i="65"/>
  <c r="N7" i="65"/>
  <c r="N8" i="65" s="1"/>
  <c r="K7" i="65"/>
  <c r="K8" i="65" s="1"/>
  <c r="I7" i="65"/>
  <c r="I8" i="65" s="1"/>
  <c r="H7" i="65"/>
  <c r="H8" i="65" s="1"/>
  <c r="E7" i="65"/>
  <c r="E8" i="65" s="1"/>
  <c r="P16" i="65"/>
  <c r="P17" i="65" s="1"/>
  <c r="Q18" i="76" s="1"/>
  <c r="J16" i="65"/>
  <c r="J17" i="65" s="1"/>
  <c r="D16" i="65"/>
  <c r="M16" i="65"/>
  <c r="M17" i="65" s="1"/>
  <c r="G16" i="65"/>
  <c r="G17" i="65" s="1"/>
  <c r="L16" i="65"/>
  <c r="L17" i="65" s="1"/>
  <c r="F16" i="65"/>
  <c r="I16" i="65"/>
  <c r="I17" i="65" s="1"/>
  <c r="H16" i="65"/>
  <c r="H17" i="65" s="1"/>
  <c r="O16" i="65"/>
  <c r="O17" i="65" s="1"/>
  <c r="E16" i="65"/>
  <c r="N16" i="65"/>
  <c r="N17" i="65" s="1"/>
  <c r="K16" i="65"/>
  <c r="K17" i="65" s="1"/>
  <c r="S38" i="68"/>
  <c r="L37" i="68"/>
  <c r="L38" i="68" s="1"/>
  <c r="F37" i="68"/>
  <c r="F38" i="68" s="1"/>
  <c r="K37" i="68"/>
  <c r="K38" i="68" s="1"/>
  <c r="E37" i="68"/>
  <c r="E38" i="68" s="1"/>
  <c r="O37" i="68"/>
  <c r="O38" i="68" s="1"/>
  <c r="I37" i="68"/>
  <c r="I38" i="68" s="1"/>
  <c r="M37" i="68"/>
  <c r="M38" i="68" s="1"/>
  <c r="G37" i="68"/>
  <c r="G38" i="68" s="1"/>
  <c r="J37" i="68"/>
  <c r="J38" i="68" s="1"/>
  <c r="H37" i="68"/>
  <c r="H38" i="68" s="1"/>
  <c r="P37" i="68"/>
  <c r="P38" i="68" s="1"/>
  <c r="Q40" i="76" s="1"/>
  <c r="N37" i="68"/>
  <c r="N38" i="68" s="1"/>
  <c r="D37" i="68"/>
  <c r="D38" i="68" s="1"/>
  <c r="L8" i="65"/>
  <c r="M7" i="68"/>
  <c r="M8" i="68" s="1"/>
  <c r="G7" i="68"/>
  <c r="G8" i="68" s="1"/>
  <c r="L7" i="68"/>
  <c r="L8" i="68" s="1"/>
  <c r="F7" i="68"/>
  <c r="F8" i="68" s="1"/>
  <c r="P7" i="68"/>
  <c r="J7" i="68"/>
  <c r="J8" i="68" s="1"/>
  <c r="D7" i="68"/>
  <c r="D8" i="68" s="1"/>
  <c r="N7" i="68"/>
  <c r="N8" i="68" s="1"/>
  <c r="H7" i="68"/>
  <c r="H8" i="68" s="1"/>
  <c r="I7" i="68"/>
  <c r="I8" i="68" s="1"/>
  <c r="E7" i="68"/>
  <c r="E8" i="68" s="1"/>
  <c r="O7" i="68"/>
  <c r="O8" i="68" s="1"/>
  <c r="K7" i="68"/>
  <c r="K8" i="68" s="1"/>
  <c r="K10" i="68"/>
  <c r="K11" i="68" s="1"/>
  <c r="E10" i="68"/>
  <c r="E11" i="68" s="1"/>
  <c r="P10" i="68"/>
  <c r="J10" i="68"/>
  <c r="J11" i="68" s="1"/>
  <c r="D10" i="68"/>
  <c r="D11" i="68" s="1"/>
  <c r="N10" i="68"/>
  <c r="N11" i="68" s="1"/>
  <c r="H10" i="68"/>
  <c r="H11" i="68" s="1"/>
  <c r="L10" i="68"/>
  <c r="L11" i="68" s="1"/>
  <c r="F10" i="68"/>
  <c r="F11" i="68" s="1"/>
  <c r="M10" i="68"/>
  <c r="M11" i="68" s="1"/>
  <c r="I10" i="68"/>
  <c r="I11" i="68" s="1"/>
  <c r="G10" i="68"/>
  <c r="G11" i="68" s="1"/>
  <c r="O10" i="68"/>
  <c r="O11" i="68" s="1"/>
  <c r="G41" i="68"/>
  <c r="F41" i="68"/>
  <c r="F17" i="65"/>
  <c r="O8" i="65"/>
  <c r="M25" i="68"/>
  <c r="M26" i="68" s="1"/>
  <c r="G25" i="68"/>
  <c r="G26" i="68" s="1"/>
  <c r="L25" i="68"/>
  <c r="L26" i="68" s="1"/>
  <c r="F25" i="68"/>
  <c r="F26" i="68" s="1"/>
  <c r="P25" i="68"/>
  <c r="P26" i="68" s="1"/>
  <c r="Q28" i="76" s="1"/>
  <c r="J25" i="68"/>
  <c r="J26" i="68" s="1"/>
  <c r="D25" i="68"/>
  <c r="D26" i="68" s="1"/>
  <c r="N25" i="68"/>
  <c r="N26" i="68" s="1"/>
  <c r="H25" i="68"/>
  <c r="H26" i="68" s="1"/>
  <c r="K25" i="68"/>
  <c r="K26" i="68" s="1"/>
  <c r="I25" i="68"/>
  <c r="I26" i="68" s="1"/>
  <c r="O25" i="68"/>
  <c r="O26" i="68" s="1"/>
  <c r="E25" i="68"/>
  <c r="E26" i="68" s="1"/>
  <c r="P11" i="68"/>
  <c r="Q13" i="76" s="1"/>
  <c r="M41" i="68"/>
  <c r="L41" i="68"/>
  <c r="D17" i="65"/>
  <c r="M16" i="68"/>
  <c r="M17" i="68" s="1"/>
  <c r="G16" i="68"/>
  <c r="G17" i="68" s="1"/>
  <c r="L16" i="68"/>
  <c r="L17" i="68" s="1"/>
  <c r="F16" i="68"/>
  <c r="F17" i="68" s="1"/>
  <c r="P16" i="68"/>
  <c r="P17" i="68" s="1"/>
  <c r="Q19" i="76" s="1"/>
  <c r="J16" i="68"/>
  <c r="J17" i="68" s="1"/>
  <c r="D16" i="68"/>
  <c r="D17" i="68" s="1"/>
  <c r="N16" i="68"/>
  <c r="N17" i="68" s="1"/>
  <c r="H16" i="68"/>
  <c r="H17" i="68" s="1"/>
  <c r="K16" i="68"/>
  <c r="K17" i="68" s="1"/>
  <c r="I16" i="68"/>
  <c r="I17" i="68" s="1"/>
  <c r="O16" i="68"/>
  <c r="O17" i="68" s="1"/>
  <c r="E16" i="68"/>
  <c r="E17" i="68" s="1"/>
  <c r="J8" i="65"/>
  <c r="O13" i="68"/>
  <c r="O14" i="68" s="1"/>
  <c r="I13" i="68"/>
  <c r="I14" i="68" s="1"/>
  <c r="N13" i="68"/>
  <c r="N14" i="68" s="1"/>
  <c r="H13" i="68"/>
  <c r="H14" i="68" s="1"/>
  <c r="L13" i="68"/>
  <c r="L14" i="68" s="1"/>
  <c r="F13" i="68"/>
  <c r="F14" i="68" s="1"/>
  <c r="P13" i="68"/>
  <c r="P14" i="68" s="1"/>
  <c r="Q16" i="76" s="1"/>
  <c r="J13" i="68"/>
  <c r="J14" i="68" s="1"/>
  <c r="D13" i="68"/>
  <c r="D14" i="68" s="1"/>
  <c r="M13" i="68"/>
  <c r="M14" i="68" s="1"/>
  <c r="G13" i="68"/>
  <c r="G14" i="68" s="1"/>
  <c r="E13" i="68"/>
  <c r="E14" i="68" s="1"/>
  <c r="K13" i="68"/>
  <c r="K14" i="68" s="1"/>
  <c r="P8" i="68"/>
  <c r="Q10" i="76" s="1"/>
  <c r="L40" i="65"/>
  <c r="L41" i="65" s="1"/>
  <c r="F40" i="65"/>
  <c r="F41" i="65" s="1"/>
  <c r="K40" i="65"/>
  <c r="K41" i="65" s="1"/>
  <c r="E40" i="65"/>
  <c r="E41" i="65" s="1"/>
  <c r="O40" i="65"/>
  <c r="O41" i="65" s="1"/>
  <c r="I40" i="65"/>
  <c r="M40" i="65"/>
  <c r="M41" i="65" s="1"/>
  <c r="G40" i="65"/>
  <c r="G41" i="65" s="1"/>
  <c r="P40" i="65"/>
  <c r="J40" i="65"/>
  <c r="J41" i="65" s="1"/>
  <c r="H40" i="65"/>
  <c r="H41" i="65" s="1"/>
  <c r="N40" i="65"/>
  <c r="N41" i="65" s="1"/>
  <c r="D40" i="65"/>
  <c r="I41" i="68"/>
  <c r="P25" i="65"/>
  <c r="P26" i="65" s="1"/>
  <c r="Q27" i="76" s="1"/>
  <c r="J25" i="65"/>
  <c r="J26" i="65" s="1"/>
  <c r="D25" i="65"/>
  <c r="D26" i="65" s="1"/>
  <c r="O25" i="65"/>
  <c r="O26" i="65" s="1"/>
  <c r="I25" i="65"/>
  <c r="I26" i="65" s="1"/>
  <c r="M25" i="65"/>
  <c r="M26" i="65" s="1"/>
  <c r="G25" i="65"/>
  <c r="G26" i="65" s="1"/>
  <c r="L25" i="65"/>
  <c r="L26" i="65" s="1"/>
  <c r="F25" i="65"/>
  <c r="F26" i="65" s="1"/>
  <c r="H25" i="65"/>
  <c r="H26" i="65" s="1"/>
  <c r="E25" i="65"/>
  <c r="E26" i="65" s="1"/>
  <c r="N25" i="65"/>
  <c r="N26" i="65" s="1"/>
  <c r="K25" i="65"/>
  <c r="K26" i="65" s="1"/>
  <c r="P37" i="65"/>
  <c r="P38" i="65" s="1"/>
  <c r="Q39" i="76" s="1"/>
  <c r="J37" i="65"/>
  <c r="J38" i="65" s="1"/>
  <c r="D37" i="65"/>
  <c r="O37" i="65"/>
  <c r="O38" i="65" s="1"/>
  <c r="I37" i="65"/>
  <c r="I38" i="65" s="1"/>
  <c r="M37" i="65"/>
  <c r="M38" i="65" s="1"/>
  <c r="G37" i="65"/>
  <c r="G38" i="65" s="1"/>
  <c r="K37" i="65"/>
  <c r="K38" i="65" s="1"/>
  <c r="E37" i="65"/>
  <c r="E38" i="65" s="1"/>
  <c r="L37" i="65"/>
  <c r="L38" i="65" s="1"/>
  <c r="H37" i="65"/>
  <c r="H38" i="65" s="1"/>
  <c r="N37" i="65"/>
  <c r="N38" i="65" s="1"/>
  <c r="F37" i="65"/>
  <c r="F38" i="65" s="1"/>
  <c r="P22" i="65"/>
  <c r="P23" i="65" s="1"/>
  <c r="Q24" i="76" s="1"/>
  <c r="J22" i="65"/>
  <c r="J23" i="65" s="1"/>
  <c r="D22" i="65"/>
  <c r="D23" i="65" s="1"/>
  <c r="O22" i="65"/>
  <c r="O23" i="65" s="1"/>
  <c r="I22" i="65"/>
  <c r="I23" i="65" s="1"/>
  <c r="M22" i="65"/>
  <c r="M23" i="65" s="1"/>
  <c r="G22" i="65"/>
  <c r="G23" i="65" s="1"/>
  <c r="L22" i="65"/>
  <c r="L23" i="65" s="1"/>
  <c r="F22" i="65"/>
  <c r="F23" i="65" s="1"/>
  <c r="K22" i="65"/>
  <c r="K23" i="65" s="1"/>
  <c r="N22" i="65"/>
  <c r="N23" i="65" s="1"/>
  <c r="H22" i="65"/>
  <c r="H23" i="65" s="1"/>
  <c r="E22" i="65"/>
  <c r="E23" i="65" s="1"/>
  <c r="O22" i="68"/>
  <c r="O23" i="68" s="1"/>
  <c r="I22" i="68"/>
  <c r="I23" i="68" s="1"/>
  <c r="N22" i="68"/>
  <c r="N23" i="68" s="1"/>
  <c r="H22" i="68"/>
  <c r="H23" i="68" s="1"/>
  <c r="L22" i="68"/>
  <c r="L23" i="68" s="1"/>
  <c r="F22" i="68"/>
  <c r="F23" i="68" s="1"/>
  <c r="P22" i="68"/>
  <c r="P23" i="68" s="1"/>
  <c r="Q25" i="76" s="1"/>
  <c r="J22" i="68"/>
  <c r="J23" i="68" s="1"/>
  <c r="D22" i="68"/>
  <c r="D23" i="68" s="1"/>
  <c r="M22" i="68"/>
  <c r="M23" i="68" s="1"/>
  <c r="G22" i="68"/>
  <c r="G23" i="68" s="1"/>
  <c r="E22" i="68"/>
  <c r="E23" i="68" s="1"/>
  <c r="K22" i="68"/>
  <c r="K23" i="68" s="1"/>
  <c r="M34" i="65"/>
  <c r="M35" i="65" s="1"/>
  <c r="L34" i="65"/>
  <c r="L35" i="65" s="1"/>
  <c r="F34" i="65"/>
  <c r="F35" i="65" s="1"/>
  <c r="K34" i="65"/>
  <c r="K35" i="65" s="1"/>
  <c r="E34" i="65"/>
  <c r="E35" i="65" s="1"/>
  <c r="P34" i="65"/>
  <c r="P35" i="65" s="1"/>
  <c r="Q36" i="76" s="1"/>
  <c r="I34" i="65"/>
  <c r="I35" i="65" s="1"/>
  <c r="O34" i="65"/>
  <c r="O35" i="65" s="1"/>
  <c r="H34" i="65"/>
  <c r="H35" i="65" s="1"/>
  <c r="G34" i="65"/>
  <c r="G35" i="65" s="1"/>
  <c r="N34" i="65"/>
  <c r="N35" i="65" s="1"/>
  <c r="J34" i="65"/>
  <c r="J35" i="65" s="1"/>
  <c r="D34" i="65"/>
  <c r="D35" i="65" s="1"/>
  <c r="P13" i="65"/>
  <c r="P14" i="65" s="1"/>
  <c r="Q15" i="76" s="1"/>
  <c r="J13" i="65"/>
  <c r="J14" i="65" s="1"/>
  <c r="D13" i="65"/>
  <c r="D14" i="65" s="1"/>
  <c r="M13" i="65"/>
  <c r="M14" i="65" s="1"/>
  <c r="G13" i="65"/>
  <c r="G14" i="65" s="1"/>
  <c r="L13" i="65"/>
  <c r="L14" i="65" s="1"/>
  <c r="F13" i="65"/>
  <c r="F14" i="65" s="1"/>
  <c r="O13" i="65"/>
  <c r="O14" i="65" s="1"/>
  <c r="I13" i="65"/>
  <c r="I14" i="65" s="1"/>
  <c r="N13" i="65"/>
  <c r="N14" i="65" s="1"/>
  <c r="K13" i="65"/>
  <c r="K14" i="65" s="1"/>
  <c r="H13" i="65"/>
  <c r="H14" i="65" s="1"/>
  <c r="E13" i="65"/>
  <c r="E14" i="65" s="1"/>
  <c r="O41" i="68"/>
  <c r="I41" i="65"/>
  <c r="D41" i="65"/>
  <c r="E17" i="65"/>
  <c r="P10" i="65"/>
  <c r="P11" i="65" s="1"/>
  <c r="Q12" i="76" s="1"/>
  <c r="J10" i="65"/>
  <c r="J11" i="65" s="1"/>
  <c r="D10" i="65"/>
  <c r="D11" i="65" s="1"/>
  <c r="M10" i="65"/>
  <c r="M11" i="65" s="1"/>
  <c r="G10" i="65"/>
  <c r="G11" i="65" s="1"/>
  <c r="L10" i="65"/>
  <c r="L11" i="65" s="1"/>
  <c r="F10" i="65"/>
  <c r="F11" i="65" s="1"/>
  <c r="I10" i="65"/>
  <c r="I11" i="65" s="1"/>
  <c r="H10" i="65"/>
  <c r="H11" i="65" s="1"/>
  <c r="E10" i="65"/>
  <c r="E11" i="65" s="1"/>
  <c r="O10" i="65"/>
  <c r="O11" i="65" s="1"/>
  <c r="N10" i="65"/>
  <c r="N11" i="65" s="1"/>
  <c r="K10" i="65"/>
  <c r="K11" i="65" s="1"/>
  <c r="D38" i="65"/>
  <c r="F8" i="65"/>
  <c r="G8" i="65"/>
  <c r="D8" i="65"/>
  <c r="S41" i="68"/>
  <c r="S41" i="65"/>
  <c r="S38" i="65"/>
  <c r="S35" i="65"/>
  <c r="S23" i="68"/>
  <c r="S26" i="68"/>
  <c r="S26" i="65"/>
  <c r="S23" i="65"/>
  <c r="P41" i="68" l="1"/>
  <c r="Q43" i="76" s="1"/>
  <c r="R21" i="7"/>
  <c r="S21" i="7" s="1"/>
  <c r="P41" i="65"/>
  <c r="Q42" i="76" s="1"/>
  <c r="R20" i="7"/>
  <c r="S20" i="7" s="1"/>
  <c r="S39" i="62"/>
  <c r="S36" i="62"/>
  <c r="S33" i="62"/>
  <c r="S24" i="62"/>
  <c r="S21" i="62"/>
  <c r="S15" i="62"/>
  <c r="S12" i="62"/>
  <c r="S9" i="62"/>
  <c r="S6" i="62"/>
  <c r="S39" i="176"/>
  <c r="T39" i="176" s="1"/>
  <c r="S36" i="176"/>
  <c r="T36" i="176" s="1"/>
  <c r="S33" i="176"/>
  <c r="T33" i="176" s="1"/>
  <c r="Y32" i="176"/>
  <c r="Q31" i="176"/>
  <c r="O31" i="176"/>
  <c r="N31" i="176"/>
  <c r="M31" i="176"/>
  <c r="L31" i="176"/>
  <c r="K31" i="176"/>
  <c r="J31" i="176"/>
  <c r="I31" i="176"/>
  <c r="H31" i="176"/>
  <c r="G31" i="176"/>
  <c r="F31" i="176"/>
  <c r="E31" i="176"/>
  <c r="D31" i="176"/>
  <c r="Q30" i="176"/>
  <c r="O30" i="176"/>
  <c r="N30" i="176"/>
  <c r="M30" i="176"/>
  <c r="L30" i="176"/>
  <c r="K30" i="176"/>
  <c r="J30" i="176"/>
  <c r="I30" i="176"/>
  <c r="H30" i="176"/>
  <c r="G30" i="176"/>
  <c r="F30" i="176"/>
  <c r="E30" i="176"/>
  <c r="D30" i="176"/>
  <c r="Q28" i="176"/>
  <c r="O28" i="176"/>
  <c r="N28" i="176"/>
  <c r="M28" i="176"/>
  <c r="L28" i="176"/>
  <c r="K28" i="176"/>
  <c r="J28" i="176"/>
  <c r="I28" i="176"/>
  <c r="H28" i="176"/>
  <c r="G28" i="176"/>
  <c r="F28" i="176"/>
  <c r="E28" i="176"/>
  <c r="D28" i="176"/>
  <c r="Q27" i="176"/>
  <c r="O27" i="176"/>
  <c r="N27" i="176"/>
  <c r="M27" i="176"/>
  <c r="L27" i="176"/>
  <c r="K27" i="176"/>
  <c r="J27" i="176"/>
  <c r="I27" i="176"/>
  <c r="H27" i="176"/>
  <c r="G27" i="176"/>
  <c r="F27" i="176"/>
  <c r="E27" i="176"/>
  <c r="D27" i="176"/>
  <c r="S24" i="176"/>
  <c r="T24" i="176" s="1"/>
  <c r="S21" i="176"/>
  <c r="T21" i="176" s="1"/>
  <c r="Q19" i="176"/>
  <c r="O19" i="176"/>
  <c r="N19" i="176"/>
  <c r="M19" i="176"/>
  <c r="L19" i="176"/>
  <c r="K19" i="176"/>
  <c r="J19" i="176"/>
  <c r="I19" i="176"/>
  <c r="H19" i="176"/>
  <c r="G19" i="176"/>
  <c r="F19" i="176"/>
  <c r="E19" i="176"/>
  <c r="D19" i="176"/>
  <c r="Q18" i="176"/>
  <c r="O18" i="176"/>
  <c r="N18" i="176"/>
  <c r="M18" i="176"/>
  <c r="L18" i="176"/>
  <c r="K18" i="176"/>
  <c r="J18" i="176"/>
  <c r="I18" i="176"/>
  <c r="H18" i="176"/>
  <c r="G18" i="176"/>
  <c r="F18" i="176"/>
  <c r="E18" i="176"/>
  <c r="D18" i="176"/>
  <c r="S15" i="176"/>
  <c r="T15" i="176" s="1"/>
  <c r="S12" i="176"/>
  <c r="T12" i="176" s="1"/>
  <c r="S9" i="176"/>
  <c r="T9" i="176" s="1"/>
  <c r="S6" i="176"/>
  <c r="F20" i="176" l="1"/>
  <c r="L20" i="176"/>
  <c r="H29" i="176"/>
  <c r="N29" i="176"/>
  <c r="F32" i="176"/>
  <c r="L32" i="176"/>
  <c r="G20" i="176"/>
  <c r="M20" i="176"/>
  <c r="I29" i="176"/>
  <c r="O29" i="176"/>
  <c r="G32" i="176"/>
  <c r="M32" i="176"/>
  <c r="O6" i="176"/>
  <c r="T6" i="176"/>
  <c r="S22" i="176"/>
  <c r="O9" i="176"/>
  <c r="O24" i="176"/>
  <c r="Q33" i="176"/>
  <c r="G12" i="176"/>
  <c r="O36" i="176"/>
  <c r="O15" i="176"/>
  <c r="I20" i="176"/>
  <c r="O20" i="176"/>
  <c r="Q39" i="176"/>
  <c r="E20" i="176"/>
  <c r="K20" i="176"/>
  <c r="G29" i="176"/>
  <c r="M29" i="176"/>
  <c r="E32" i="176"/>
  <c r="K32" i="176"/>
  <c r="H20" i="176"/>
  <c r="N20" i="176"/>
  <c r="D29" i="176"/>
  <c r="J29" i="176"/>
  <c r="Q29" i="176"/>
  <c r="H32" i="176"/>
  <c r="N32" i="176"/>
  <c r="F29" i="176"/>
  <c r="L29" i="176"/>
  <c r="D32" i="176"/>
  <c r="J32" i="176"/>
  <c r="D6" i="176"/>
  <c r="O15" i="62"/>
  <c r="I15" i="62"/>
  <c r="M15" i="62"/>
  <c r="L15" i="62"/>
  <c r="N15" i="62"/>
  <c r="H15" i="62"/>
  <c r="F15" i="62"/>
  <c r="K15" i="62"/>
  <c r="E15" i="62"/>
  <c r="P15" i="62"/>
  <c r="J15" i="62"/>
  <c r="D15" i="62"/>
  <c r="G15" i="62"/>
  <c r="O21" i="62"/>
  <c r="I21" i="62"/>
  <c r="L21" i="62"/>
  <c r="N21" i="62"/>
  <c r="H21" i="62"/>
  <c r="M21" i="62"/>
  <c r="K21" i="62"/>
  <c r="E21" i="62"/>
  <c r="P21" i="62"/>
  <c r="J21" i="62"/>
  <c r="D21" i="62"/>
  <c r="G21" i="62"/>
  <c r="F21" i="62"/>
  <c r="K24" i="62"/>
  <c r="E24" i="62"/>
  <c r="I24" i="62"/>
  <c r="P24" i="62"/>
  <c r="J24" i="62"/>
  <c r="D24" i="62"/>
  <c r="N24" i="62"/>
  <c r="M24" i="62"/>
  <c r="G24" i="62"/>
  <c r="L24" i="62"/>
  <c r="F24" i="62"/>
  <c r="O24" i="62"/>
  <c r="H24" i="62"/>
  <c r="O6" i="62"/>
  <c r="J6" i="62"/>
  <c r="F6" i="62"/>
  <c r="G6" i="62"/>
  <c r="E6" i="62"/>
  <c r="K6" i="62"/>
  <c r="L6" i="62"/>
  <c r="M6" i="62"/>
  <c r="H6" i="62"/>
  <c r="N6" i="62"/>
  <c r="P6" i="62"/>
  <c r="I6" i="62"/>
  <c r="D6" i="62"/>
  <c r="M33" i="62"/>
  <c r="G33" i="62"/>
  <c r="E33" i="62"/>
  <c r="L33" i="62"/>
  <c r="F33" i="62"/>
  <c r="J33" i="62"/>
  <c r="O33" i="62"/>
  <c r="I33" i="62"/>
  <c r="N33" i="62"/>
  <c r="H33" i="62"/>
  <c r="K33" i="62"/>
  <c r="P33" i="62"/>
  <c r="D33" i="62"/>
  <c r="K9" i="62"/>
  <c r="E9" i="62"/>
  <c r="I9" i="62"/>
  <c r="H9" i="62"/>
  <c r="P9" i="62"/>
  <c r="J9" i="62"/>
  <c r="D9" i="62"/>
  <c r="N9" i="62"/>
  <c r="M9" i="62"/>
  <c r="G9" i="62"/>
  <c r="L9" i="62"/>
  <c r="F9" i="62"/>
  <c r="O9" i="62"/>
  <c r="O36" i="62"/>
  <c r="I36" i="62"/>
  <c r="N36" i="62"/>
  <c r="H36" i="62"/>
  <c r="G36" i="62"/>
  <c r="L36" i="62"/>
  <c r="F36" i="62"/>
  <c r="K36" i="62"/>
  <c r="E36" i="62"/>
  <c r="P36" i="62"/>
  <c r="J36" i="62"/>
  <c r="D36" i="62"/>
  <c r="M36" i="62"/>
  <c r="M12" i="62"/>
  <c r="G12" i="62"/>
  <c r="D12" i="62"/>
  <c r="L12" i="62"/>
  <c r="F12" i="62"/>
  <c r="K12" i="62"/>
  <c r="P12" i="62"/>
  <c r="O12" i="62"/>
  <c r="I12" i="62"/>
  <c r="J12" i="62"/>
  <c r="N12" i="62"/>
  <c r="H12" i="62"/>
  <c r="E12" i="62"/>
  <c r="K39" i="62"/>
  <c r="E39" i="62"/>
  <c r="P39" i="62"/>
  <c r="Q19" i="7" s="1"/>
  <c r="U19" i="7" s="1"/>
  <c r="H19" i="7" s="1"/>
  <c r="J39" i="62"/>
  <c r="D39" i="62"/>
  <c r="I39" i="62"/>
  <c r="N39" i="62"/>
  <c r="H39" i="62"/>
  <c r="M39" i="62"/>
  <c r="G39" i="62"/>
  <c r="L39" i="62"/>
  <c r="F39" i="62"/>
  <c r="O39" i="62"/>
  <c r="G9" i="176"/>
  <c r="H9" i="176"/>
  <c r="Q6" i="176"/>
  <c r="S25" i="176"/>
  <c r="D20" i="176"/>
  <c r="J20" i="176"/>
  <c r="E29" i="176"/>
  <c r="K29" i="176"/>
  <c r="I32" i="176"/>
  <c r="O32" i="176"/>
  <c r="S16" i="62"/>
  <c r="S34" i="62"/>
  <c r="S40" i="62"/>
  <c r="S10" i="62"/>
  <c r="S25" i="62"/>
  <c r="S7" i="62"/>
  <c r="S22" i="62"/>
  <c r="S13" i="62"/>
  <c r="S37" i="62"/>
  <c r="M9" i="176"/>
  <c r="M24" i="176"/>
  <c r="S34" i="176"/>
  <c r="G6" i="176"/>
  <c r="I12" i="176"/>
  <c r="J12" i="176"/>
  <c r="N9" i="176"/>
  <c r="M12" i="176"/>
  <c r="D9" i="176"/>
  <c r="S10" i="176"/>
  <c r="D24" i="176"/>
  <c r="F9" i="176"/>
  <c r="H15" i="176"/>
  <c r="G24" i="176"/>
  <c r="F33" i="176"/>
  <c r="Q32" i="176"/>
  <c r="L33" i="176"/>
  <c r="J6" i="176"/>
  <c r="I6" i="176"/>
  <c r="J15" i="176"/>
  <c r="P18" i="176"/>
  <c r="Q20" i="176"/>
  <c r="D21" i="176"/>
  <c r="F24" i="176"/>
  <c r="N24" i="176"/>
  <c r="P19" i="176"/>
  <c r="L15" i="176"/>
  <c r="G21" i="176"/>
  <c r="M6" i="176"/>
  <c r="J9" i="176"/>
  <c r="D15" i="176"/>
  <c r="M15" i="176"/>
  <c r="J21" i="176"/>
  <c r="H24" i="176"/>
  <c r="F39" i="176"/>
  <c r="L9" i="176"/>
  <c r="F15" i="176"/>
  <c r="N15" i="176"/>
  <c r="M21" i="176"/>
  <c r="J24" i="176"/>
  <c r="L39" i="176"/>
  <c r="G15" i="176"/>
  <c r="S16" i="176"/>
  <c r="L24" i="176"/>
  <c r="S40" i="176"/>
  <c r="G22" i="176"/>
  <c r="P27" i="176"/>
  <c r="I36" i="176"/>
  <c r="S13" i="176"/>
  <c r="T13" i="176" s="1"/>
  <c r="L12" i="176"/>
  <c r="F12" i="176"/>
  <c r="K12" i="176"/>
  <c r="Q12" i="176"/>
  <c r="E12" i="176"/>
  <c r="N12" i="176"/>
  <c r="H12" i="176"/>
  <c r="O12" i="176"/>
  <c r="P28" i="176"/>
  <c r="P30" i="176"/>
  <c r="Q10" i="176"/>
  <c r="O22" i="176"/>
  <c r="H22" i="176"/>
  <c r="L22" i="176"/>
  <c r="F22" i="176"/>
  <c r="E22" i="176"/>
  <c r="H34" i="176"/>
  <c r="M34" i="176"/>
  <c r="K34" i="176"/>
  <c r="S7" i="176"/>
  <c r="T7" i="176" s="1"/>
  <c r="L6" i="176"/>
  <c r="F6" i="176"/>
  <c r="E6" i="176"/>
  <c r="K6" i="176"/>
  <c r="N6" i="176"/>
  <c r="H6" i="176"/>
  <c r="D12" i="176"/>
  <c r="M22" i="176"/>
  <c r="P31" i="176"/>
  <c r="O10" i="176"/>
  <c r="N36" i="176"/>
  <c r="H36" i="176"/>
  <c r="M36" i="176"/>
  <c r="G36" i="176"/>
  <c r="S37" i="176"/>
  <c r="T37" i="176" s="1"/>
  <c r="L36" i="176"/>
  <c r="F36" i="176"/>
  <c r="Q36" i="176"/>
  <c r="K36" i="176"/>
  <c r="E36" i="176"/>
  <c r="J36" i="176"/>
  <c r="D36" i="176"/>
  <c r="E9" i="176"/>
  <c r="K9" i="176"/>
  <c r="Q9" i="176"/>
  <c r="E15" i="176"/>
  <c r="K15" i="176"/>
  <c r="Q15" i="176"/>
  <c r="H21" i="176"/>
  <c r="N21" i="176"/>
  <c r="E24" i="176"/>
  <c r="K24" i="176"/>
  <c r="Q24" i="176"/>
  <c r="H25" i="176"/>
  <c r="G33" i="176"/>
  <c r="M33" i="176"/>
  <c r="G39" i="176"/>
  <c r="M39" i="176"/>
  <c r="I21" i="176"/>
  <c r="O21" i="176"/>
  <c r="I25" i="176"/>
  <c r="O25" i="176"/>
  <c r="O26" i="176" s="1"/>
  <c r="H33" i="176"/>
  <c r="N33" i="176"/>
  <c r="H39" i="176"/>
  <c r="N39" i="176"/>
  <c r="I33" i="176"/>
  <c r="O33" i="176"/>
  <c r="I39" i="176"/>
  <c r="O39" i="176"/>
  <c r="E21" i="176"/>
  <c r="K21" i="176"/>
  <c r="Q21" i="176"/>
  <c r="E25" i="176"/>
  <c r="D33" i="176"/>
  <c r="J33" i="176"/>
  <c r="D39" i="176"/>
  <c r="J39" i="176"/>
  <c r="I9" i="176"/>
  <c r="I15" i="176"/>
  <c r="F21" i="176"/>
  <c r="F23" i="176" s="1"/>
  <c r="L21" i="176"/>
  <c r="I24" i="176"/>
  <c r="F25" i="176"/>
  <c r="E33" i="176"/>
  <c r="K33" i="176"/>
  <c r="E39" i="176"/>
  <c r="K39" i="176"/>
  <c r="O11" i="176" l="1"/>
  <c r="P6" i="176"/>
  <c r="K35" i="176"/>
  <c r="M35" i="176"/>
  <c r="I26" i="176"/>
  <c r="H16" i="176"/>
  <c r="H17" i="176" s="1"/>
  <c r="T16" i="176"/>
  <c r="J22" i="176"/>
  <c r="J23" i="176" s="1"/>
  <c r="T22" i="176"/>
  <c r="D10" i="176"/>
  <c r="T10" i="176"/>
  <c r="N40" i="176"/>
  <c r="N41" i="176" s="1"/>
  <c r="T40" i="176"/>
  <c r="I34" i="176"/>
  <c r="I35" i="176" s="1"/>
  <c r="T34" i="176"/>
  <c r="S26" i="176"/>
  <c r="T26" i="176" s="1"/>
  <c r="T25" i="176"/>
  <c r="Q25" i="176"/>
  <c r="O34" i="176"/>
  <c r="Q34" i="176"/>
  <c r="Q35" i="176" s="1"/>
  <c r="K22" i="176"/>
  <c r="K23" i="176" s="1"/>
  <c r="N22" i="176"/>
  <c r="D22" i="176"/>
  <c r="P22" i="176" s="1"/>
  <c r="L25" i="176"/>
  <c r="L26" i="176" s="1"/>
  <c r="K25" i="176"/>
  <c r="H35" i="176"/>
  <c r="F34" i="176"/>
  <c r="F35" i="176" s="1"/>
  <c r="Q22" i="176"/>
  <c r="I22" i="176"/>
  <c r="I23" i="176" s="1"/>
  <c r="G25" i="176"/>
  <c r="G26" i="176" s="1"/>
  <c r="J25" i="176"/>
  <c r="D25" i="176"/>
  <c r="D26" i="176" s="1"/>
  <c r="M25" i="176"/>
  <c r="M26" i="176" s="1"/>
  <c r="G23" i="176"/>
  <c r="L23" i="176"/>
  <c r="O23" i="176"/>
  <c r="N25" i="176"/>
  <c r="N26" i="176" s="1"/>
  <c r="H23" i="176"/>
  <c r="N34" i="176"/>
  <c r="S23" i="176"/>
  <c r="T23" i="176" s="1"/>
  <c r="P29" i="176"/>
  <c r="P20" i="176"/>
  <c r="O35" i="176"/>
  <c r="Q23" i="176"/>
  <c r="F40" i="176"/>
  <c r="F41" i="176" s="1"/>
  <c r="E40" i="176"/>
  <c r="E41" i="176" s="1"/>
  <c r="E10" i="176"/>
  <c r="E11" i="176" s="1"/>
  <c r="L10" i="176"/>
  <c r="L11" i="176" s="1"/>
  <c r="S11" i="176"/>
  <c r="T11" i="176" s="1"/>
  <c r="E23" i="176"/>
  <c r="K40" i="176"/>
  <c r="K41" i="176" s="1"/>
  <c r="L34" i="62"/>
  <c r="L35" i="62" s="1"/>
  <c r="F34" i="62"/>
  <c r="F35" i="62" s="1"/>
  <c r="I34" i="62"/>
  <c r="I35" i="62" s="1"/>
  <c r="K34" i="62"/>
  <c r="K35" i="62" s="1"/>
  <c r="E34" i="62"/>
  <c r="E35" i="62" s="1"/>
  <c r="J34" i="62"/>
  <c r="J35" i="62" s="1"/>
  <c r="N34" i="62"/>
  <c r="N35" i="62" s="1"/>
  <c r="H34" i="62"/>
  <c r="H35" i="62" s="1"/>
  <c r="M34" i="62"/>
  <c r="M35" i="62" s="1"/>
  <c r="G34" i="62"/>
  <c r="G35" i="62" s="1"/>
  <c r="P34" i="62"/>
  <c r="P35" i="62" s="1"/>
  <c r="Q38" i="76" s="1"/>
  <c r="D34" i="62"/>
  <c r="D35" i="62" s="1"/>
  <c r="O34" i="62"/>
  <c r="O35" i="62" s="1"/>
  <c r="P25" i="62"/>
  <c r="P26" i="62" s="1"/>
  <c r="Q29" i="76" s="1"/>
  <c r="J25" i="62"/>
  <c r="J26" i="62" s="1"/>
  <c r="D25" i="62"/>
  <c r="D26" i="62" s="1"/>
  <c r="M25" i="62"/>
  <c r="M26" i="62" s="1"/>
  <c r="G25" i="62"/>
  <c r="G26" i="62" s="1"/>
  <c r="O25" i="62"/>
  <c r="O26" i="62" s="1"/>
  <c r="I25" i="62"/>
  <c r="I26" i="62" s="1"/>
  <c r="H25" i="62"/>
  <c r="H26" i="62" s="1"/>
  <c r="L25" i="62"/>
  <c r="L26" i="62" s="1"/>
  <c r="F25" i="62"/>
  <c r="F26" i="62" s="1"/>
  <c r="K25" i="62"/>
  <c r="K26" i="62" s="1"/>
  <c r="E25" i="62"/>
  <c r="E26" i="62" s="1"/>
  <c r="N25" i="62"/>
  <c r="N26" i="62" s="1"/>
  <c r="N16" i="62"/>
  <c r="N17" i="62" s="1"/>
  <c r="H16" i="62"/>
  <c r="H17" i="62" s="1"/>
  <c r="M16" i="62"/>
  <c r="M17" i="62" s="1"/>
  <c r="G16" i="62"/>
  <c r="G17" i="62" s="1"/>
  <c r="L16" i="62"/>
  <c r="L17" i="62" s="1"/>
  <c r="F16" i="62"/>
  <c r="F17" i="62" s="1"/>
  <c r="K16" i="62"/>
  <c r="K17" i="62" s="1"/>
  <c r="E16" i="62"/>
  <c r="E17" i="62" s="1"/>
  <c r="P16" i="62"/>
  <c r="P17" i="62" s="1"/>
  <c r="Q20" i="76" s="1"/>
  <c r="J16" i="62"/>
  <c r="J17" i="62" s="1"/>
  <c r="D16" i="62"/>
  <c r="D17" i="62" s="1"/>
  <c r="O16" i="62"/>
  <c r="O17" i="62" s="1"/>
  <c r="I16" i="62"/>
  <c r="I17" i="62" s="1"/>
  <c r="P10" i="62"/>
  <c r="P11" i="62" s="1"/>
  <c r="Q14" i="76" s="1"/>
  <c r="J10" i="62"/>
  <c r="J11" i="62" s="1"/>
  <c r="D10" i="62"/>
  <c r="D11" i="62" s="1"/>
  <c r="N10" i="62"/>
  <c r="N11" i="62" s="1"/>
  <c r="O10" i="62"/>
  <c r="O11" i="62" s="1"/>
  <c r="I10" i="62"/>
  <c r="I11" i="62" s="1"/>
  <c r="H10" i="62"/>
  <c r="H11" i="62" s="1"/>
  <c r="M10" i="62"/>
  <c r="M11" i="62" s="1"/>
  <c r="L10" i="62"/>
  <c r="L11" i="62" s="1"/>
  <c r="F10" i="62"/>
  <c r="F11" i="62" s="1"/>
  <c r="K10" i="62"/>
  <c r="K11" i="62" s="1"/>
  <c r="E10" i="62"/>
  <c r="E11" i="62" s="1"/>
  <c r="G10" i="62"/>
  <c r="G11" i="62" s="1"/>
  <c r="N37" i="62"/>
  <c r="N38" i="62" s="1"/>
  <c r="H37" i="62"/>
  <c r="H38" i="62" s="1"/>
  <c r="M37" i="62"/>
  <c r="M38" i="62" s="1"/>
  <c r="G37" i="62"/>
  <c r="G38" i="62" s="1"/>
  <c r="F37" i="62"/>
  <c r="F38" i="62" s="1"/>
  <c r="K37" i="62"/>
  <c r="K38" i="62" s="1"/>
  <c r="P37" i="62"/>
  <c r="P38" i="62" s="1"/>
  <c r="Q41" i="76" s="1"/>
  <c r="J37" i="62"/>
  <c r="J38" i="62" s="1"/>
  <c r="D37" i="62"/>
  <c r="D38" i="62" s="1"/>
  <c r="O37" i="62"/>
  <c r="O38" i="62" s="1"/>
  <c r="I37" i="62"/>
  <c r="I38" i="62" s="1"/>
  <c r="L37" i="62"/>
  <c r="L38" i="62" s="1"/>
  <c r="E37" i="62"/>
  <c r="E38" i="62" s="1"/>
  <c r="P40" i="62"/>
  <c r="J40" i="62"/>
  <c r="J41" i="62" s="1"/>
  <c r="D40" i="62"/>
  <c r="D41" i="62" s="1"/>
  <c r="H40" i="62"/>
  <c r="H41" i="62" s="1"/>
  <c r="G40" i="62"/>
  <c r="G41" i="62" s="1"/>
  <c r="O40" i="62"/>
  <c r="O41" i="62" s="1"/>
  <c r="I40" i="62"/>
  <c r="I41" i="62" s="1"/>
  <c r="N40" i="62"/>
  <c r="N41" i="62" s="1"/>
  <c r="L40" i="62"/>
  <c r="L41" i="62" s="1"/>
  <c r="F40" i="62"/>
  <c r="F41" i="62" s="1"/>
  <c r="K40" i="62"/>
  <c r="K41" i="62" s="1"/>
  <c r="E40" i="62"/>
  <c r="E41" i="62" s="1"/>
  <c r="M40" i="62"/>
  <c r="M41" i="62" s="1"/>
  <c r="N22" i="62"/>
  <c r="N23" i="62" s="1"/>
  <c r="H22" i="62"/>
  <c r="H23" i="62" s="1"/>
  <c r="F22" i="62"/>
  <c r="F23" i="62" s="1"/>
  <c r="M22" i="62"/>
  <c r="M23" i="62" s="1"/>
  <c r="G22" i="62"/>
  <c r="G23" i="62" s="1"/>
  <c r="K22" i="62"/>
  <c r="K23" i="62" s="1"/>
  <c r="P22" i="62"/>
  <c r="P23" i="62" s="1"/>
  <c r="Q26" i="76" s="1"/>
  <c r="J22" i="62"/>
  <c r="J23" i="62" s="1"/>
  <c r="D22" i="62"/>
  <c r="D23" i="62" s="1"/>
  <c r="O22" i="62"/>
  <c r="O23" i="62" s="1"/>
  <c r="I22" i="62"/>
  <c r="I23" i="62" s="1"/>
  <c r="L22" i="62"/>
  <c r="L23" i="62" s="1"/>
  <c r="E22" i="62"/>
  <c r="E23" i="62" s="1"/>
  <c r="L13" i="62"/>
  <c r="L14" i="62" s="1"/>
  <c r="F13" i="62"/>
  <c r="F14" i="62" s="1"/>
  <c r="D13" i="62"/>
  <c r="D14" i="62" s="1"/>
  <c r="O13" i="62"/>
  <c r="O14" i="62" s="1"/>
  <c r="K13" i="62"/>
  <c r="K14" i="62" s="1"/>
  <c r="E13" i="62"/>
  <c r="E14" i="62" s="1"/>
  <c r="P13" i="62"/>
  <c r="P14" i="62" s="1"/>
  <c r="Q17" i="76" s="1"/>
  <c r="N13" i="62"/>
  <c r="N14" i="62" s="1"/>
  <c r="H13" i="62"/>
  <c r="H14" i="62" s="1"/>
  <c r="M13" i="62"/>
  <c r="M14" i="62" s="1"/>
  <c r="G13" i="62"/>
  <c r="G14" i="62" s="1"/>
  <c r="J13" i="62"/>
  <c r="J14" i="62" s="1"/>
  <c r="I13" i="62"/>
  <c r="I14" i="62" s="1"/>
  <c r="J7" i="62"/>
  <c r="J8" i="62" s="1"/>
  <c r="E7" i="62"/>
  <c r="E8" i="62" s="1"/>
  <c r="K7" i="62"/>
  <c r="K8" i="62" s="1"/>
  <c r="M7" i="62"/>
  <c r="M8" i="62" s="1"/>
  <c r="O7" i="62"/>
  <c r="O8" i="62" s="1"/>
  <c r="H7" i="62"/>
  <c r="H8" i="62" s="1"/>
  <c r="N7" i="62"/>
  <c r="N8" i="62" s="1"/>
  <c r="P7" i="62"/>
  <c r="P8" i="62" s="1"/>
  <c r="Q11" i="76" s="1"/>
  <c r="I7" i="62"/>
  <c r="I8" i="62" s="1"/>
  <c r="D7" i="62"/>
  <c r="D8" i="62" s="1"/>
  <c r="F7" i="62"/>
  <c r="F8" i="62" s="1"/>
  <c r="L7" i="62"/>
  <c r="L8" i="62" s="1"/>
  <c r="G7" i="62"/>
  <c r="G8" i="62" s="1"/>
  <c r="F26" i="176"/>
  <c r="N35" i="176"/>
  <c r="J26" i="176"/>
  <c r="D23" i="176"/>
  <c r="K26" i="176"/>
  <c r="M23" i="176"/>
  <c r="H26" i="176"/>
  <c r="E26" i="176"/>
  <c r="P32" i="176"/>
  <c r="N23" i="176"/>
  <c r="E16" i="176"/>
  <c r="E17" i="176" s="1"/>
  <c r="D11" i="176"/>
  <c r="S41" i="62"/>
  <c r="S11" i="62"/>
  <c r="S17" i="62"/>
  <c r="S35" i="62"/>
  <c r="S26" i="62"/>
  <c r="S14" i="62"/>
  <c r="S8" i="62"/>
  <c r="S23" i="62"/>
  <c r="S38" i="62"/>
  <c r="D34" i="176"/>
  <c r="D35" i="176" s="1"/>
  <c r="L34" i="176"/>
  <c r="L35" i="176" s="1"/>
  <c r="G10" i="176"/>
  <c r="G11" i="176" s="1"/>
  <c r="H10" i="176"/>
  <c r="H11" i="176" s="1"/>
  <c r="H40" i="176"/>
  <c r="H41" i="176" s="1"/>
  <c r="M40" i="176"/>
  <c r="M41" i="176" s="1"/>
  <c r="S41" i="176"/>
  <c r="T41" i="176" s="1"/>
  <c r="J40" i="176"/>
  <c r="J41" i="176" s="1"/>
  <c r="J34" i="176"/>
  <c r="S35" i="176"/>
  <c r="T35" i="176" s="1"/>
  <c r="N10" i="176"/>
  <c r="N11" i="176" s="1"/>
  <c r="G40" i="176"/>
  <c r="G41" i="176" s="1"/>
  <c r="L40" i="176"/>
  <c r="L41" i="176" s="1"/>
  <c r="Q40" i="176"/>
  <c r="Q41" i="176" s="1"/>
  <c r="D40" i="176"/>
  <c r="D41" i="176" s="1"/>
  <c r="O40" i="176"/>
  <c r="O41" i="176" s="1"/>
  <c r="E34" i="176"/>
  <c r="E35" i="176" s="1"/>
  <c r="G34" i="176"/>
  <c r="G35" i="176" s="1"/>
  <c r="O16" i="176"/>
  <c r="O17" i="176" s="1"/>
  <c r="J10" i="176"/>
  <c r="J11" i="176" s="1"/>
  <c r="F16" i="176"/>
  <c r="F17" i="176" s="1"/>
  <c r="K10" i="176"/>
  <c r="K11" i="176" s="1"/>
  <c r="L16" i="176"/>
  <c r="L17" i="176" s="1"/>
  <c r="F10" i="176"/>
  <c r="F11" i="176" s="1"/>
  <c r="J16" i="176"/>
  <c r="J17" i="176" s="1"/>
  <c r="I10" i="176"/>
  <c r="I11" i="176" s="1"/>
  <c r="M10" i="176"/>
  <c r="M11" i="176" s="1"/>
  <c r="Q11" i="176"/>
  <c r="I16" i="176"/>
  <c r="I17" i="176" s="1"/>
  <c r="M16" i="176"/>
  <c r="M17" i="176" s="1"/>
  <c r="Q16" i="176"/>
  <c r="Q17" i="176" s="1"/>
  <c r="D16" i="176"/>
  <c r="D17" i="176" s="1"/>
  <c r="I40" i="176"/>
  <c r="I41" i="176" s="1"/>
  <c r="N16" i="176"/>
  <c r="N17" i="176" s="1"/>
  <c r="S17" i="176"/>
  <c r="T17" i="176" s="1"/>
  <c r="G16" i="176"/>
  <c r="G17" i="176" s="1"/>
  <c r="K16" i="176"/>
  <c r="K17" i="176" s="1"/>
  <c r="Q26" i="176"/>
  <c r="O13" i="176"/>
  <c r="O14" i="176" s="1"/>
  <c r="I13" i="176"/>
  <c r="I14" i="176" s="1"/>
  <c r="H13" i="176"/>
  <c r="H14" i="176" s="1"/>
  <c r="N13" i="176"/>
  <c r="N14" i="176" s="1"/>
  <c r="Q13" i="176"/>
  <c r="Q14" i="176" s="1"/>
  <c r="K13" i="176"/>
  <c r="K14" i="176" s="1"/>
  <c r="E13" i="176"/>
  <c r="E14" i="176" s="1"/>
  <c r="S14" i="176"/>
  <c r="T14" i="176" s="1"/>
  <c r="M13" i="176"/>
  <c r="M14" i="176" s="1"/>
  <c r="F13" i="176"/>
  <c r="F14" i="176" s="1"/>
  <c r="L13" i="176"/>
  <c r="L14" i="176" s="1"/>
  <c r="J13" i="176"/>
  <c r="J14" i="176" s="1"/>
  <c r="G13" i="176"/>
  <c r="G14" i="176" s="1"/>
  <c r="D13" i="176"/>
  <c r="D14" i="176" s="1"/>
  <c r="P39" i="176"/>
  <c r="Q25" i="7" s="1"/>
  <c r="U25" i="7" s="1"/>
  <c r="H25" i="7" s="1"/>
  <c r="P15" i="176"/>
  <c r="P36" i="176"/>
  <c r="O7" i="176"/>
  <c r="O8" i="176" s="1"/>
  <c r="I7" i="176"/>
  <c r="I8" i="176" s="1"/>
  <c r="H7" i="176"/>
  <c r="H8" i="176" s="1"/>
  <c r="N7" i="176"/>
  <c r="N8" i="176" s="1"/>
  <c r="Q7" i="176"/>
  <c r="Q8" i="176" s="1"/>
  <c r="K7" i="176"/>
  <c r="K8" i="176" s="1"/>
  <c r="E7" i="176"/>
  <c r="E8" i="176" s="1"/>
  <c r="G7" i="176"/>
  <c r="G8" i="176" s="1"/>
  <c r="M7" i="176"/>
  <c r="M8" i="176" s="1"/>
  <c r="L7" i="176"/>
  <c r="L8" i="176" s="1"/>
  <c r="J7" i="176"/>
  <c r="J8" i="176" s="1"/>
  <c r="S8" i="176"/>
  <c r="T8" i="176" s="1"/>
  <c r="F7" i="176"/>
  <c r="F8" i="176" s="1"/>
  <c r="D7" i="176"/>
  <c r="P24" i="176"/>
  <c r="P9" i="176"/>
  <c r="Q37" i="176"/>
  <c r="Q38" i="176" s="1"/>
  <c r="K37" i="176"/>
  <c r="K38" i="176" s="1"/>
  <c r="E37" i="176"/>
  <c r="E38" i="176" s="1"/>
  <c r="J37" i="176"/>
  <c r="J38" i="176" s="1"/>
  <c r="D37" i="176"/>
  <c r="D38" i="176" s="1"/>
  <c r="O37" i="176"/>
  <c r="O38" i="176" s="1"/>
  <c r="I37" i="176"/>
  <c r="I38" i="176" s="1"/>
  <c r="N37" i="176"/>
  <c r="N38" i="176" s="1"/>
  <c r="H37" i="176"/>
  <c r="H38" i="176" s="1"/>
  <c r="M37" i="176"/>
  <c r="M38" i="176" s="1"/>
  <c r="G37" i="176"/>
  <c r="G38" i="176" s="1"/>
  <c r="S38" i="176"/>
  <c r="T38" i="176" s="1"/>
  <c r="L37" i="176"/>
  <c r="L38" i="176" s="1"/>
  <c r="F37" i="176"/>
  <c r="F38" i="176" s="1"/>
  <c r="P12" i="176"/>
  <c r="P33" i="176"/>
  <c r="P21" i="176"/>
  <c r="P23" i="176" l="1"/>
  <c r="P41" i="62"/>
  <c r="Q44" i="76" s="1"/>
  <c r="R19" i="7"/>
  <c r="S19" i="7" s="1"/>
  <c r="AA26" i="8" a="1"/>
  <c r="AA26" i="8" s="1"/>
  <c r="AA4" i="8" a="1"/>
  <c r="AA4" i="8" s="1"/>
  <c r="K33" i="8" a="1"/>
  <c r="K33" i="8" s="1"/>
  <c r="K32" i="8" a="1"/>
  <c r="K32" i="8" s="1"/>
  <c r="K19" i="8" a="1"/>
  <c r="K19" i="8" s="1"/>
  <c r="K27" i="8" a="1"/>
  <c r="K27" i="8" s="1"/>
  <c r="AA5" i="8" a="1"/>
  <c r="AA5" i="8" s="1"/>
  <c r="K34" i="8" a="1"/>
  <c r="K34" i="8" s="1"/>
  <c r="K12" i="8" a="1"/>
  <c r="K12" i="8" s="1"/>
  <c r="K20" i="8" a="1"/>
  <c r="K20" i="8" s="1"/>
  <c r="K5" i="8" a="1"/>
  <c r="K5" i="8" s="1"/>
  <c r="K18" i="8" a="1"/>
  <c r="K18" i="8" s="1"/>
  <c r="K26" i="8" a="1"/>
  <c r="K26" i="8" s="1"/>
  <c r="K25" i="8" a="1"/>
  <c r="K25" i="8" s="1"/>
  <c r="AA32" i="8" a="1"/>
  <c r="AA32" i="8" s="1"/>
  <c r="K11" i="8" a="1"/>
  <c r="K11" i="8" s="1"/>
  <c r="AA27" i="8" a="1"/>
  <c r="AA27" i="8" s="1"/>
  <c r="AA34" i="8" a="1"/>
  <c r="AA34" i="8" s="1"/>
  <c r="K13" i="8" a="1"/>
  <c r="K13" i="8" s="1"/>
  <c r="AA20" i="8" a="1"/>
  <c r="AA20" i="8" s="1"/>
  <c r="K6" i="8" a="1"/>
  <c r="K6" i="8" s="1"/>
  <c r="AA18" i="8" a="1"/>
  <c r="AA18" i="8" s="1"/>
  <c r="AA25" i="8" a="1"/>
  <c r="AA25" i="8" s="1"/>
  <c r="AA33" i="8" a="1"/>
  <c r="AA33" i="8" s="1"/>
  <c r="AA11" i="8" a="1"/>
  <c r="AA11" i="8" s="1"/>
  <c r="AA19" i="8" a="1"/>
  <c r="AA19" i="8" s="1"/>
  <c r="AA6" i="8" a="1"/>
  <c r="AA6" i="8" s="1"/>
  <c r="K39" i="8" a="1"/>
  <c r="K39" i="8" s="1"/>
  <c r="AA13" i="8" a="1"/>
  <c r="AA13" i="8" s="1"/>
  <c r="AA12" i="8" a="1"/>
  <c r="AA12" i="8" s="1"/>
  <c r="K41" i="8" a="1"/>
  <c r="K41" i="8" s="1"/>
  <c r="K40" i="8" a="1"/>
  <c r="K40" i="8" s="1"/>
  <c r="P25" i="176"/>
  <c r="P26" i="176" s="1"/>
  <c r="P7" i="176"/>
  <c r="P8" i="176" s="1"/>
  <c r="D8" i="176"/>
  <c r="P34" i="176"/>
  <c r="P35" i="176" s="1"/>
  <c r="J35" i="176"/>
  <c r="P10" i="176"/>
  <c r="P11" i="176" s="1"/>
  <c r="P16" i="176"/>
  <c r="P17" i="176" s="1"/>
  <c r="P40" i="176"/>
  <c r="P13" i="176"/>
  <c r="P14" i="176" s="1"/>
  <c r="P37" i="176"/>
  <c r="P38" i="176" s="1"/>
  <c r="P41" i="176" l="1"/>
  <c r="R25" i="7"/>
  <c r="S25" i="7" s="1"/>
  <c r="V35" i="8" a="1"/>
  <c r="V35" i="8" s="1"/>
  <c r="AE35" i="8" s="1"/>
  <c r="V7" i="8" a="1"/>
  <c r="V7" i="8" s="1"/>
  <c r="F42" i="8" a="1"/>
  <c r="F42" i="8" s="1"/>
  <c r="K28" i="8" a="1"/>
  <c r="K28" i="8" s="1"/>
  <c r="V28" i="8" a="1"/>
  <c r="V28" i="8" s="1"/>
  <c r="V21" i="8" a="1"/>
  <c r="V21" i="8" s="1"/>
  <c r="F14" i="8" a="1"/>
  <c r="F14" i="8" s="1"/>
  <c r="AA7" i="8" a="1"/>
  <c r="AA7" i="8" s="1"/>
  <c r="K21" i="8" a="1"/>
  <c r="K21" i="8" s="1"/>
  <c r="K14" i="8" a="1"/>
  <c r="K14" i="8" s="1"/>
  <c r="F35" i="8" a="1"/>
  <c r="F35" i="8" s="1"/>
  <c r="AA28" i="8" a="1"/>
  <c r="AA28" i="8" s="1"/>
  <c r="K42" i="8" a="1"/>
  <c r="K42" i="8" s="1"/>
  <c r="K35" i="8" a="1"/>
  <c r="K35" i="8" s="1"/>
  <c r="V14" i="8" a="1"/>
  <c r="V14" i="8" s="1"/>
  <c r="AE14" i="8" s="1"/>
  <c r="K7" i="8" a="1"/>
  <c r="K7" i="8" s="1"/>
  <c r="AA21" i="8" a="1"/>
  <c r="AA21" i="8" s="1"/>
  <c r="AA14" i="8" a="1"/>
  <c r="AA14" i="8" s="1"/>
  <c r="F7" i="8" a="1"/>
  <c r="F7" i="8" s="1"/>
  <c r="F28" i="8" a="1"/>
  <c r="F28" i="8" s="1"/>
  <c r="F21" i="8" a="1"/>
  <c r="F21" i="8" s="1"/>
  <c r="AA35" i="8" a="1"/>
  <c r="AA35" i="8" s="1"/>
  <c r="P24" i="183"/>
  <c r="P23" i="183"/>
  <c r="P22" i="183"/>
  <c r="P21" i="183"/>
  <c r="P20" i="183"/>
  <c r="P19" i="183"/>
  <c r="P18" i="183"/>
  <c r="P14" i="183"/>
  <c r="P10" i="183"/>
  <c r="P9" i="183"/>
  <c r="M26" i="183"/>
  <c r="M25" i="183"/>
  <c r="M24" i="183"/>
  <c r="M17" i="183"/>
  <c r="M16" i="183"/>
  <c r="M15" i="183"/>
  <c r="M13" i="183"/>
  <c r="M12" i="183"/>
  <c r="M11" i="183"/>
  <c r="M8" i="183"/>
  <c r="M7" i="183"/>
  <c r="C37" i="7" l="1"/>
  <c r="C36" i="7"/>
  <c r="S37" i="7"/>
  <c r="F37" i="7" s="1"/>
  <c r="S36" i="7"/>
  <c r="F36" i="7" s="1"/>
  <c r="F25" i="7" l="1"/>
  <c r="C25" i="7"/>
  <c r="Q9" i="183" l="1"/>
  <c r="Q10" i="183"/>
  <c r="Q14" i="183"/>
  <c r="Q18" i="183"/>
  <c r="Q19" i="183"/>
  <c r="Q20" i="183"/>
  <c r="Q21" i="183"/>
  <c r="Q22" i="183"/>
  <c r="Q23" i="183"/>
  <c r="Q24" i="183"/>
  <c r="N25" i="183"/>
  <c r="N24" i="183"/>
  <c r="N17" i="183"/>
  <c r="N16" i="183"/>
  <c r="N15" i="183"/>
  <c r="N12" i="183"/>
  <c r="N13" i="183"/>
  <c r="N11" i="183"/>
  <c r="N8" i="183"/>
  <c r="N7" i="183"/>
  <c r="P15" i="183"/>
  <c r="Q15" i="183" s="1"/>
  <c r="P11" i="183"/>
  <c r="Q11" i="183" s="1"/>
  <c r="P25" i="183"/>
  <c r="Q25" i="183" s="1"/>
  <c r="P17" i="183"/>
  <c r="Q17" i="183" s="1"/>
  <c r="P16" i="183"/>
  <c r="Q16" i="183" s="1"/>
  <c r="P13" i="183"/>
  <c r="Q13" i="183" s="1"/>
  <c r="P12" i="183"/>
  <c r="Q12" i="183" s="1"/>
  <c r="P8" i="183"/>
  <c r="Q8" i="183" s="1"/>
  <c r="P7" i="183"/>
  <c r="Q7" i="183" s="1"/>
  <c r="M7" i="92" l="1"/>
  <c r="N33" i="125"/>
  <c r="N34" i="125"/>
  <c r="N35" i="125"/>
  <c r="N36" i="125"/>
  <c r="N37" i="125"/>
  <c r="N38" i="125"/>
  <c r="N39" i="125"/>
  <c r="N40" i="125"/>
  <c r="N41" i="125"/>
  <c r="N42" i="125"/>
  <c r="N32" i="125"/>
  <c r="N8" i="125"/>
  <c r="N9" i="125"/>
  <c r="N10" i="125"/>
  <c r="N11" i="125"/>
  <c r="N12" i="125"/>
  <c r="N13" i="125"/>
  <c r="N14" i="125"/>
  <c r="N15" i="125"/>
  <c r="N16" i="125"/>
  <c r="N17" i="125"/>
  <c r="N7" i="125"/>
  <c r="Q12" i="125" l="1"/>
  <c r="Q14" i="125"/>
  <c r="Q33" i="125"/>
  <c r="M21" i="92"/>
  <c r="M20" i="92"/>
  <c r="P10" i="125"/>
  <c r="Q8" i="125"/>
  <c r="P7" i="125"/>
  <c r="P12" i="125"/>
  <c r="Q17" i="125"/>
  <c r="Q11" i="125"/>
  <c r="P39" i="125"/>
  <c r="P33" i="125"/>
  <c r="Q38" i="125"/>
  <c r="P17" i="125"/>
  <c r="P11" i="125"/>
  <c r="Q16" i="125"/>
  <c r="Q10" i="125"/>
  <c r="P38" i="125"/>
  <c r="Q32" i="125"/>
  <c r="Q37" i="125"/>
  <c r="P16" i="125"/>
  <c r="Q15" i="125"/>
  <c r="Q9" i="125"/>
  <c r="P32" i="125"/>
  <c r="P37" i="125"/>
  <c r="Q42" i="125"/>
  <c r="Q36" i="125"/>
  <c r="P15" i="125"/>
  <c r="P9" i="125"/>
  <c r="P42" i="125"/>
  <c r="P36" i="125"/>
  <c r="Q41" i="125"/>
  <c r="Q35" i="125"/>
  <c r="P14" i="125"/>
  <c r="P8" i="125"/>
  <c r="Q13" i="125"/>
  <c r="P41" i="125"/>
  <c r="P35" i="125"/>
  <c r="Q40" i="125"/>
  <c r="Q34" i="125"/>
  <c r="P13" i="125"/>
  <c r="Q7" i="125"/>
  <c r="P40" i="125"/>
  <c r="P34" i="125"/>
  <c r="Q39" i="125"/>
  <c r="M16" i="92"/>
  <c r="M14" i="92"/>
  <c r="M13" i="92"/>
  <c r="M12" i="92"/>
  <c r="M24" i="92"/>
  <c r="M8" i="92"/>
  <c r="M22" i="92"/>
  <c r="M27" i="92"/>
  <c r="M19" i="92"/>
  <c r="M11" i="92"/>
  <c r="M26" i="92"/>
  <c r="M18" i="92"/>
  <c r="M10" i="92"/>
  <c r="M25" i="92"/>
  <c r="M17" i="92"/>
  <c r="M9" i="92"/>
  <c r="M23" i="92"/>
  <c r="M15" i="92"/>
  <c r="R7" i="125" l="1"/>
  <c r="R40" i="125"/>
  <c r="R15" i="125"/>
  <c r="R32" i="125"/>
  <c r="R11" i="125"/>
  <c r="R33" i="125"/>
  <c r="R36" i="125"/>
  <c r="R17" i="125"/>
  <c r="R14" i="125"/>
  <c r="R10" i="125"/>
  <c r="R39" i="125"/>
  <c r="AA6" i="92"/>
  <c r="AA11" i="92"/>
  <c r="R16" i="125"/>
  <c r="AA7" i="92"/>
  <c r="R35" i="125"/>
  <c r="AA9" i="92"/>
  <c r="R12" i="125"/>
  <c r="R42" i="125"/>
  <c r="R8" i="125"/>
  <c r="R13" i="125"/>
  <c r="R38" i="125"/>
  <c r="AA12" i="92"/>
  <c r="R34" i="125"/>
  <c r="R41" i="125"/>
  <c r="R9" i="125"/>
  <c r="R37" i="125"/>
  <c r="AA10" i="92"/>
  <c r="AA8" i="92"/>
  <c r="U58" i="154" l="1"/>
  <c r="V58" i="154"/>
  <c r="W58" i="154"/>
  <c r="T58" i="154"/>
  <c r="C20" i="7" l="1"/>
  <c r="C21" i="7"/>
  <c r="C19" i="7"/>
  <c r="F21" i="7"/>
  <c r="F19" i="7"/>
  <c r="F20" i="7"/>
  <c r="Z31" i="154" l="1"/>
  <c r="AB31" i="154"/>
  <c r="AA31" i="154"/>
  <c r="AA32" i="154" l="1"/>
  <c r="AA58" i="154"/>
  <c r="Z58" i="154"/>
  <c r="AB58" i="154"/>
  <c r="AC31" i="154" l="1"/>
  <c r="AC32" i="154" s="1"/>
  <c r="AC58" i="154" l="1"/>
  <c r="AD58" i="154" l="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<sst xmlns="http://schemas.openxmlformats.org/spreadsheetml/2006/main" count="3337" uniqueCount="932">
  <si>
    <t>シート</t>
    <phoneticPr fontId="4"/>
  </si>
  <si>
    <t>ステータス</t>
    <phoneticPr fontId="4"/>
  </si>
  <si>
    <t>備考</t>
    <rPh sb="0" eb="2">
      <t>ビコウ</t>
    </rPh>
    <phoneticPr fontId="4"/>
  </si>
  <si>
    <t>【本】表紙2023</t>
  </si>
  <si>
    <t>作業済</t>
  </si>
  <si>
    <t>画像は県と協議のうえ提供いただく</t>
    <rPh sb="0" eb="2">
      <t>ガゾウ</t>
    </rPh>
    <rPh sb="3" eb="4">
      <t>ケン</t>
    </rPh>
    <rPh sb="5" eb="7">
      <t>キョウギ</t>
    </rPh>
    <rPh sb="10" eb="12">
      <t>テイキョウ</t>
    </rPh>
    <phoneticPr fontId="4"/>
  </si>
  <si>
    <t>【両】BLANK_裏表紙</t>
  </si>
  <si>
    <t>更新なし</t>
    <rPh sb="0" eb="2">
      <t>コウシン</t>
    </rPh>
    <phoneticPr fontId="4"/>
  </si>
  <si>
    <t>【本】目次_P1</t>
  </si>
  <si>
    <t>【本】調査要領_P2</t>
  </si>
  <si>
    <t>【両】調査区分図_P3</t>
  </si>
  <si>
    <t>【本】過去20年間_P4</t>
  </si>
  <si>
    <t>未着手</t>
  </si>
  <si>
    <t>【本】全国からみた（延べ）_P5</t>
  </si>
  <si>
    <t>【本】全国からみた（日本人）_P6</t>
  </si>
  <si>
    <t>【本】全国からみた（外国人）_P7</t>
  </si>
  <si>
    <t>【本】全国からみた（外国人）_P8</t>
  </si>
  <si>
    <t>【本】1.県概要_P9</t>
  </si>
  <si>
    <t>【本】1.地域別概要_P10、11</t>
  </si>
  <si>
    <t>【本】2.地域別の延べ宿泊者数（発地区分）_P12、13</t>
  </si>
  <si>
    <t>【本】2.地域別の延べ宿泊者数（ALL）_P14、15</t>
  </si>
  <si>
    <t>【本】2.地域別の延べ宿泊者数（ALL）グラフ1_P16</t>
  </si>
  <si>
    <t>【本】2.地域別の延べ宿泊者数（ALL）10年グラフ2_P17</t>
  </si>
  <si>
    <t>【本】2.地域別の延べ宿泊者数（日本人）_P18、19</t>
  </si>
  <si>
    <t>【本】2.地域別の延べ宿泊者数（外国人）_P20、21</t>
  </si>
  <si>
    <t>【本】2.地域別の延べ宿泊者数グラフ2_P22</t>
  </si>
  <si>
    <t xml:space="preserve">【本】BLANK_P23 </t>
  </si>
  <si>
    <t>【本】2.発地別の延べ宿泊者数（ALL）_P24、25</t>
  </si>
  <si>
    <t>【本】2.発地別の延べ宿泊者数（構成比）_P26</t>
  </si>
  <si>
    <t xml:space="preserve">【本】BLANK_P27 </t>
  </si>
  <si>
    <t>【本】2.地域別の延べ宿泊者数（ALL）10年_P28,29</t>
  </si>
  <si>
    <t>【本】3.国籍別（10年）_P30,31</t>
  </si>
  <si>
    <t>【本】3.国籍別（10年）グラフ1 _P32</t>
  </si>
  <si>
    <t>【本】3.国籍別（10年）グラフ2_P33</t>
  </si>
  <si>
    <t>【本】2.地域別の延べ入込客数_P34,35</t>
  </si>
  <si>
    <t>【本】2.地域別の延べ入込客数（過去）_P36</t>
  </si>
  <si>
    <t>【本】2.地域別の延べ入込客数（推移グラフ）_P37</t>
  </si>
  <si>
    <t>【本】4.観光消費額1_P38</t>
  </si>
  <si>
    <t>【本】4.観光消費額2_P39</t>
  </si>
  <si>
    <t>【本】4.観光消費額_内訳_P40</t>
  </si>
  <si>
    <t>【本】4.観光消費額_内訳_グラフ_P41</t>
  </si>
  <si>
    <t>【本】5.教育旅行（地域別）_P42,43</t>
  </si>
  <si>
    <t>【本】5.教育旅行（発地別-宿泊者）_P44,45</t>
  </si>
  <si>
    <t>【本】5.教育旅行（地域別）_P46</t>
  </si>
  <si>
    <t>【本】5.教育旅行（地域別推移）_P47</t>
  </si>
  <si>
    <t>【両】調査仕様_共通基準</t>
  </si>
  <si>
    <t>【両】調査仕様_宿泊旅行</t>
  </si>
  <si>
    <t>【本】調査方法の変更_背裏表紙</t>
  </si>
  <si>
    <t>【両】BLANK_裏表紙 (2)</t>
  </si>
  <si>
    <t>【両】裏表紙</t>
  </si>
  <si>
    <t>令和５年（２０２３年）</t>
    <rPh sb="0" eb="2">
      <t>レイワ</t>
    </rPh>
    <rPh sb="3" eb="4">
      <t>ネン</t>
    </rPh>
    <rPh sb="9" eb="10">
      <t>ネン</t>
    </rPh>
    <phoneticPr fontId="35"/>
  </si>
  <si>
    <t>熊 本 県 観 光 統 計 表</t>
    <phoneticPr fontId="35"/>
  </si>
  <si>
    <t>目　　　　　　　　　　　次</t>
    <phoneticPr fontId="4"/>
  </si>
  <si>
    <t>調査要領</t>
    <phoneticPr fontId="4"/>
  </si>
  <si>
    <t>……</t>
    <phoneticPr fontId="4"/>
  </si>
  <si>
    <t>P.</t>
    <phoneticPr fontId="4"/>
  </si>
  <si>
    <t>調査区分図</t>
    <phoneticPr fontId="4"/>
  </si>
  <si>
    <t>観光客総数の推移　（ 過去20年 ）</t>
    <phoneticPr fontId="4"/>
  </si>
  <si>
    <t>全国からみる熊本県の観光</t>
    <phoneticPr fontId="4"/>
  </si>
  <si>
    <t>（1）　延べ宿泊者数</t>
  </si>
  <si>
    <t>（2）　日本人延べ宿泊者数</t>
  </si>
  <si>
    <t>（3）　外国人延べ宿泊者数</t>
  </si>
  <si>
    <t>（4）　国籍 （出身地） 別外国人延べ宿泊者構成比 ［ 上位5ヵ国・地域 ］</t>
    <rPh sb="21" eb="22">
      <t>シャ</t>
    </rPh>
    <rPh sb="32" eb="33">
      <t>コク</t>
    </rPh>
    <phoneticPr fontId="4"/>
  </si>
  <si>
    <t>1.　概要</t>
    <phoneticPr fontId="4"/>
  </si>
  <si>
    <t>（1）　熊本県全体</t>
    <phoneticPr fontId="4"/>
  </si>
  <si>
    <t>（2）　地域別</t>
    <phoneticPr fontId="4"/>
  </si>
  <si>
    <t>2.　地域別の延べ宿泊者数</t>
    <phoneticPr fontId="4"/>
  </si>
  <si>
    <t>（1）　日本人・外国人別</t>
    <phoneticPr fontId="4"/>
  </si>
  <si>
    <t>（2）　対前年増減率</t>
    <phoneticPr fontId="4"/>
  </si>
  <si>
    <t>（3）　日本人・外国人別及び対前年増減率</t>
    <rPh sb="12" eb="13">
      <t>オヨ</t>
    </rPh>
    <phoneticPr fontId="4"/>
  </si>
  <si>
    <t>（4）　国内発地別（県全体）</t>
    <rPh sb="4" eb="6">
      <t>コクナイ</t>
    </rPh>
    <rPh sb="6" eb="9">
      <t>ホッチベツ</t>
    </rPh>
    <rPh sb="10" eb="11">
      <t>ケン</t>
    </rPh>
    <rPh sb="11" eb="13">
      <t>ゼンタイ</t>
    </rPh>
    <phoneticPr fontId="4"/>
  </si>
  <si>
    <t>（5）　過去10年の動向</t>
    <phoneticPr fontId="4"/>
  </si>
  <si>
    <t>3.　国籍 （出身地） 別外国人延べ宿泊者数</t>
  </si>
  <si>
    <t>（1）　過去10年の動向</t>
    <phoneticPr fontId="4"/>
  </si>
  <si>
    <t>４.　地域別延べ入込客数</t>
    <rPh sb="3" eb="5">
      <t>チイキ</t>
    </rPh>
    <rPh sb="5" eb="6">
      <t>ベツ</t>
    </rPh>
    <rPh sb="6" eb="7">
      <t>ノ</t>
    </rPh>
    <rPh sb="8" eb="10">
      <t>イリコミ</t>
    </rPh>
    <rPh sb="10" eb="11">
      <t>キャク</t>
    </rPh>
    <rPh sb="11" eb="12">
      <t>スウ</t>
    </rPh>
    <phoneticPr fontId="4"/>
  </si>
  <si>
    <t>（1）　月別推移</t>
    <rPh sb="4" eb="8">
      <t>ツキベツスイイ</t>
    </rPh>
    <phoneticPr fontId="4"/>
  </si>
  <si>
    <t>（2）　過去5年の動向</t>
    <rPh sb="9" eb="11">
      <t>ドウコウ</t>
    </rPh>
    <phoneticPr fontId="4"/>
  </si>
  <si>
    <t>５.　観光消費額</t>
    <phoneticPr fontId="4"/>
  </si>
  <si>
    <t>（1）　日本人・外国人別観光消費額</t>
    <phoneticPr fontId="4"/>
  </si>
  <si>
    <t>（2）　日本人・外国人別観光消費額単価</t>
    <phoneticPr fontId="4"/>
  </si>
  <si>
    <t>（3）　過去5年の観光消費額</t>
    <phoneticPr fontId="4"/>
  </si>
  <si>
    <t>6.　教育旅行受入状況　［ 月別 ］</t>
    <phoneticPr fontId="4"/>
  </si>
  <si>
    <t>（1）　地域別受入状況</t>
    <phoneticPr fontId="4"/>
  </si>
  <si>
    <t>（2）　発地別宿泊者数</t>
  </si>
  <si>
    <t>（3）　過去5年の動向</t>
    <rPh sb="9" eb="11">
      <t>ドウコウ</t>
    </rPh>
    <phoneticPr fontId="4"/>
  </si>
  <si>
    <t>《参考》 観光庁「共通基準による観光入込客統計」</t>
    <rPh sb="5" eb="8">
      <t>カンコウチョウ</t>
    </rPh>
    <phoneticPr fontId="4"/>
  </si>
  <si>
    <t>《参考》 観光庁「宿泊旅行統計調査」</t>
    <rPh sb="5" eb="8">
      <t>カンコウチョウ</t>
    </rPh>
    <phoneticPr fontId="4"/>
  </si>
  <si>
    <t>調査方法の変更について</t>
    <phoneticPr fontId="4"/>
  </si>
  <si>
    <t>調　　　査　　　要　　　領</t>
    <phoneticPr fontId="4"/>
  </si>
  <si>
    <t>調査目的 ：</t>
    <phoneticPr fontId="4"/>
  </si>
  <si>
    <t>本調査は、本県における観光客の動向を的確に捉えるため、観光庁が実施する統計調査</t>
    <phoneticPr fontId="4"/>
  </si>
  <si>
    <t>のデータ等を集約・整理するとともに、地域別の特徴を把握し、本県における観光行政を</t>
    <phoneticPr fontId="4"/>
  </si>
  <si>
    <t>推進する上での基礎資料とする。</t>
    <phoneticPr fontId="4"/>
  </si>
  <si>
    <t>調査期間 ：</t>
    <phoneticPr fontId="4"/>
  </si>
  <si>
    <t>令和５年１月１日 ～ 12月31日</t>
    <phoneticPr fontId="4"/>
  </si>
  <si>
    <t>調査対象 ：</t>
    <phoneticPr fontId="4"/>
  </si>
  <si>
    <t>熊本県全域　（45市町村）</t>
    <phoneticPr fontId="4"/>
  </si>
  <si>
    <t>調査区分 ：</t>
    <phoneticPr fontId="4"/>
  </si>
  <si>
    <t>調査区分図 （次頁） に記載のとおり</t>
    <phoneticPr fontId="4"/>
  </si>
  <si>
    <t>調査方法 ：</t>
    <phoneticPr fontId="4"/>
  </si>
  <si>
    <t>観光庁が実施・公表する統計調査、およびそれらの調査票・調査データを用いて県独自に</t>
    <rPh sb="7" eb="9">
      <t>コウヒョウ</t>
    </rPh>
    <rPh sb="13" eb="15">
      <t>チョウサ</t>
    </rPh>
    <rPh sb="23" eb="26">
      <t>チョウサヒョウ</t>
    </rPh>
    <rPh sb="27" eb="29">
      <t>チョウサ</t>
    </rPh>
    <rPh sb="33" eb="34">
      <t>モチ</t>
    </rPh>
    <rPh sb="36" eb="37">
      <t>ケン</t>
    </rPh>
    <rPh sb="37" eb="39">
      <t>ドクジ</t>
    </rPh>
    <phoneticPr fontId="4"/>
  </si>
  <si>
    <t>集計・推計した結果を中心に、以下の統計・資料等を取りまとめている。</t>
    <rPh sb="7" eb="9">
      <t>ケッカ</t>
    </rPh>
    <rPh sb="10" eb="12">
      <t>チュウシン</t>
    </rPh>
    <rPh sb="14" eb="16">
      <t>イカ</t>
    </rPh>
    <rPh sb="17" eb="19">
      <t>トウケイ</t>
    </rPh>
    <rPh sb="20" eb="22">
      <t>シリョウ</t>
    </rPh>
    <rPh sb="22" eb="23">
      <t>ナド</t>
    </rPh>
    <rPh sb="24" eb="25">
      <t>ト</t>
    </rPh>
    <phoneticPr fontId="4"/>
  </si>
  <si>
    <t>表　「熊本県観光統計表」掲載指標と出典</t>
    <rPh sb="0" eb="1">
      <t>ヒョウ</t>
    </rPh>
    <rPh sb="3" eb="6">
      <t>クマモトケン</t>
    </rPh>
    <rPh sb="6" eb="8">
      <t>カンコウ</t>
    </rPh>
    <rPh sb="8" eb="11">
      <t>トウケイヒョウ</t>
    </rPh>
    <rPh sb="12" eb="14">
      <t>ケイサイ</t>
    </rPh>
    <rPh sb="14" eb="16">
      <t>シヒョウ</t>
    </rPh>
    <rPh sb="17" eb="19">
      <t>シュッテン</t>
    </rPh>
    <phoneticPr fontId="4"/>
  </si>
  <si>
    <t>地域区分</t>
    <rPh sb="0" eb="2">
      <t>チイキ</t>
    </rPh>
    <rPh sb="2" eb="4">
      <t>クブン</t>
    </rPh>
    <phoneticPr fontId="4"/>
  </si>
  <si>
    <t>熊本県全体</t>
    <rPh sb="0" eb="3">
      <t>クマモトケン</t>
    </rPh>
    <rPh sb="3" eb="5">
      <t>ゼンタイ</t>
    </rPh>
    <phoneticPr fontId="4"/>
  </si>
  <si>
    <t>県内調査区分（11地域）別</t>
    <rPh sb="0" eb="2">
      <t>ケンナイ</t>
    </rPh>
    <rPh sb="2" eb="4">
      <t>チョウサ</t>
    </rPh>
    <rPh sb="4" eb="6">
      <t>クブン</t>
    </rPh>
    <rPh sb="9" eb="11">
      <t>チイキ</t>
    </rPh>
    <phoneticPr fontId="4"/>
  </si>
  <si>
    <t>掲載指標</t>
    <rPh sb="0" eb="2">
      <t>ケイサイ</t>
    </rPh>
    <rPh sb="2" eb="4">
      <t>シヒョウ</t>
    </rPh>
    <phoneticPr fontId="4"/>
  </si>
  <si>
    <t>延べ宿泊者数</t>
    <rPh sb="0" eb="1">
      <t>ノ</t>
    </rPh>
    <rPh sb="2" eb="6">
      <t>シュクハクシャスウ</t>
    </rPh>
    <phoneticPr fontId="4"/>
  </si>
  <si>
    <t>観光庁「宿泊旅行統計調査」</t>
    <rPh sb="0" eb="3">
      <t>カンコウチョウ</t>
    </rPh>
    <rPh sb="4" eb="6">
      <t>シュクハク</t>
    </rPh>
    <rPh sb="6" eb="8">
      <t>リョコウ</t>
    </rPh>
    <rPh sb="8" eb="10">
      <t>トウケイ</t>
    </rPh>
    <rPh sb="10" eb="12">
      <t>チョウサ</t>
    </rPh>
    <phoneticPr fontId="4"/>
  </si>
  <si>
    <t>観光庁「宿泊旅行統計調査」 の調査票情報の提供を受け
県独自に推計</t>
    <phoneticPr fontId="4"/>
  </si>
  <si>
    <t>延べ入込客数</t>
    <rPh sb="0" eb="1">
      <t>ノ</t>
    </rPh>
    <rPh sb="2" eb="4">
      <t>イリコミ</t>
    </rPh>
    <rPh sb="4" eb="6">
      <t>キャクスウ</t>
    </rPh>
    <phoneticPr fontId="4"/>
  </si>
  <si>
    <t>熊本県「観光地点等入込客数調査」
（観光庁「観光入込客統計に関する共通基準」に基づいて実施）</t>
    <phoneticPr fontId="4"/>
  </si>
  <si>
    <t>観光消費額・
観光消費額単価</t>
    <rPh sb="0" eb="2">
      <t>カンコウ</t>
    </rPh>
    <rPh sb="2" eb="5">
      <t>ショウヒガク</t>
    </rPh>
    <rPh sb="7" eb="9">
      <t>カンコウ</t>
    </rPh>
    <rPh sb="9" eb="12">
      <t>ショウヒガク</t>
    </rPh>
    <rPh sb="12" eb="14">
      <t>タンカ</t>
    </rPh>
    <phoneticPr fontId="4"/>
  </si>
  <si>
    <t>観光庁「共通基準による
観光入込客統計」</t>
    <rPh sb="0" eb="3">
      <t>カンコウチョウ</t>
    </rPh>
    <rPh sb="4" eb="8">
      <t>キョウツウキジュン</t>
    </rPh>
    <rPh sb="12" eb="14">
      <t>カンコウ</t>
    </rPh>
    <rPh sb="14" eb="16">
      <t>イリコミ</t>
    </rPh>
    <rPh sb="16" eb="17">
      <t>キャク</t>
    </rPh>
    <rPh sb="17" eb="19">
      <t>トウケイ</t>
    </rPh>
    <phoneticPr fontId="4"/>
  </si>
  <si>
    <t>教育旅行受入状況</t>
    <rPh sb="0" eb="2">
      <t>キョウイク</t>
    </rPh>
    <rPh sb="2" eb="4">
      <t>リョコウ</t>
    </rPh>
    <rPh sb="4" eb="6">
      <t>ウケイレ</t>
    </rPh>
    <rPh sb="6" eb="8">
      <t>ジョウキョウ</t>
    </rPh>
    <phoneticPr fontId="4"/>
  </si>
  <si>
    <t>熊本県教育旅行受入促進協議会報告資料</t>
    <phoneticPr fontId="4"/>
  </si>
  <si>
    <t>※ 観光庁が実施する各統計調査の詳細は巻末 （P.48、49） を参照</t>
    <rPh sb="2" eb="5">
      <t>カンコウチョウ</t>
    </rPh>
    <rPh sb="6" eb="8">
      <t>ジッシ</t>
    </rPh>
    <phoneticPr fontId="4"/>
  </si>
  <si>
    <t>※ 過去の統計表からの調査方法変更については巻末 （P.50） を参照</t>
    <rPh sb="2" eb="4">
      <t>カコ</t>
    </rPh>
    <rPh sb="5" eb="8">
      <t>トウケイヒョウ</t>
    </rPh>
    <rPh sb="11" eb="13">
      <t>チョウサ</t>
    </rPh>
    <rPh sb="13" eb="15">
      <t>ホウホウ</t>
    </rPh>
    <rPh sb="15" eb="17">
      <t>ヘンコウ</t>
    </rPh>
    <rPh sb="22" eb="24">
      <t>カンマツ</t>
    </rPh>
    <rPh sb="33" eb="35">
      <t>サンショウ</t>
    </rPh>
    <phoneticPr fontId="4"/>
  </si>
  <si>
    <t>また、地域別の動向においては県内各市町村とその域内の観光関連事業者の協力により</t>
    <phoneticPr fontId="4"/>
  </si>
  <si>
    <t>得た情報をはじめ、各種オープンデータ、メディア （TVや新聞など）のデータベースを活用</t>
    <phoneticPr fontId="4"/>
  </si>
  <si>
    <t>して取りまとめた。</t>
    <phoneticPr fontId="4"/>
  </si>
  <si>
    <t>留意点 ：</t>
    <phoneticPr fontId="4"/>
  </si>
  <si>
    <t>本調査の数値は端数処理 （表記のひとつ下の位で四捨五入） をしていることから表中の</t>
    <phoneticPr fontId="4"/>
  </si>
  <si>
    <t>内訳とその合計（年間値と１～12月値の合計など）に差異が生じることがある。</t>
    <rPh sb="8" eb="10">
      <t>ネンカン</t>
    </rPh>
    <rPh sb="10" eb="11">
      <t>チ</t>
    </rPh>
    <rPh sb="16" eb="17">
      <t>ガツ</t>
    </rPh>
    <rPh sb="17" eb="18">
      <t>チ</t>
    </rPh>
    <rPh sb="19" eb="21">
      <t>ゴウケイ</t>
    </rPh>
    <phoneticPr fontId="4"/>
  </si>
  <si>
    <t>なお、出典や調査対象などが異なることで、表を比較した際、数値が一致しないことがある。</t>
    <phoneticPr fontId="4"/>
  </si>
  <si>
    <t>補足 ：</t>
    <phoneticPr fontId="4"/>
  </si>
  <si>
    <t>“延べ宿泊者数” について</t>
    <phoneticPr fontId="4"/>
  </si>
  <si>
    <t>“延べ宿泊者数”  は 1人の宿泊者の泊数に応じてカウント する。</t>
    <rPh sb="15" eb="18">
      <t>シュクハクシャ</t>
    </rPh>
    <phoneticPr fontId="4"/>
  </si>
  <si>
    <t xml:space="preserve"> 例.　1人の宿泊者が3泊した場合、“3人（泊）” とカウントする。</t>
    <phoneticPr fontId="4"/>
  </si>
  <si>
    <t xml:space="preserve">　 </t>
    <phoneticPr fontId="4"/>
  </si>
  <si>
    <t>調　　査　　区　　分　　図</t>
    <phoneticPr fontId="4"/>
  </si>
  <si>
    <t>熊本県内45市町村の調査区分 （11地域） は以下の通り。</t>
    <phoneticPr fontId="4"/>
  </si>
  <si>
    <t>熊本市</t>
    <phoneticPr fontId="4"/>
  </si>
  <si>
    <t>阿蘇地域</t>
    <phoneticPr fontId="4"/>
  </si>
  <si>
    <t>・・・　阿蘇市、南小国町、小国町、産山村、高森町、西原村、南阿蘇村</t>
    <rPh sb="25" eb="28">
      <t>ニシハラムラ</t>
    </rPh>
    <rPh sb="29" eb="32">
      <t>ミナミアソ</t>
    </rPh>
    <rPh sb="32" eb="33">
      <t>ムラ</t>
    </rPh>
    <phoneticPr fontId="4"/>
  </si>
  <si>
    <t>天草地域</t>
    <phoneticPr fontId="4"/>
  </si>
  <si>
    <t>・・・　上天草市、天草市、苓北町</t>
    <rPh sb="9" eb="12">
      <t>アマクサシ</t>
    </rPh>
    <phoneticPr fontId="4"/>
  </si>
  <si>
    <t>山鹿市</t>
    <phoneticPr fontId="4"/>
  </si>
  <si>
    <t>荒尾・玉名地域</t>
    <phoneticPr fontId="4"/>
  </si>
  <si>
    <t>・・・　荒尾市、玉名市、玉東町、南関町、長洲町、和水町</t>
    <rPh sb="24" eb="27">
      <t>ナゴミマチ</t>
    </rPh>
    <phoneticPr fontId="4"/>
  </si>
  <si>
    <t>菊池地域</t>
    <phoneticPr fontId="4"/>
  </si>
  <si>
    <t>・・・　菊池市、合志市、大津町、菊陽町</t>
    <phoneticPr fontId="4"/>
  </si>
  <si>
    <t>八代地域</t>
    <phoneticPr fontId="4"/>
  </si>
  <si>
    <t>・・・　八代市、氷川町</t>
    <phoneticPr fontId="4"/>
  </si>
  <si>
    <t>人吉・球磨地域</t>
    <phoneticPr fontId="4"/>
  </si>
  <si>
    <t>・・・　人吉市、錦町、多良木町、湯前町、水上村、相良村、五木村、</t>
    <phoneticPr fontId="4"/>
  </si>
  <si>
    <t xml:space="preserve">       山江村、球磨村、あさぎり町</t>
    <rPh sb="19" eb="20">
      <t>マチ</t>
    </rPh>
    <phoneticPr fontId="4"/>
  </si>
  <si>
    <t>水俣・芦北地域</t>
    <phoneticPr fontId="4"/>
  </si>
  <si>
    <t>・・・　水俣市、芦北町、津奈木町</t>
    <phoneticPr fontId="4"/>
  </si>
  <si>
    <t>宇城地域</t>
    <phoneticPr fontId="4"/>
  </si>
  <si>
    <t>・・・　宇土市、宇城市、美里町</t>
    <phoneticPr fontId="4"/>
  </si>
  <si>
    <t>上益城地域</t>
    <phoneticPr fontId="4"/>
  </si>
  <si>
    <t>・・・　御船町、嘉島町、益城町、甲佐町、山都町</t>
    <phoneticPr fontId="4"/>
  </si>
  <si>
    <t>▼参照元</t>
  </si>
  <si>
    <t>観光客総数（H11～H29）：過去にリリースされた熊本県観光統計</t>
  </si>
  <si>
    <t>観光客総数（H23～H30）：共通基準による観光入込客統計</t>
  </si>
  <si>
    <r>
      <rPr>
        <sz val="10"/>
        <color theme="1"/>
        <rFont val="Microsoft JhengHei"/>
        <family val="1"/>
      </rPr>
      <t>└</t>
    </r>
    <r>
      <rPr>
        <sz val="10"/>
        <color theme="1"/>
        <rFont val="BIZ UDP明朝 Medium"/>
        <family val="1"/>
        <charset val="128"/>
        <scheme val="minor"/>
      </rPr>
      <t xml:space="preserve"> 共通基準による観光入込客統計_推計結果 ＞ Result_熊本県観光入込客統計調査.xlsx</t>
    </r>
    <phoneticPr fontId="4"/>
  </si>
  <si>
    <t>▼観光入込客数</t>
  </si>
  <si>
    <t>年</t>
  </si>
  <si>
    <t>Ｈ１６</t>
  </si>
  <si>
    <t>Ｈ１７</t>
  </si>
  <si>
    <t>Ｈ１８</t>
  </si>
  <si>
    <t>Ｈ１９</t>
  </si>
  <si>
    <t>Ｈ２０</t>
  </si>
  <si>
    <t>Ｈ２１</t>
  </si>
  <si>
    <t>Ｈ２２</t>
  </si>
  <si>
    <t>Ｈ２３</t>
  </si>
  <si>
    <t>Ｈ２４</t>
  </si>
  <si>
    <t>Ｈ２５</t>
  </si>
  <si>
    <t>Ｈ２６</t>
  </si>
  <si>
    <t>Ｈ２７</t>
  </si>
  <si>
    <t>Ｈ２８</t>
  </si>
  <si>
    <t>Ｈ２９</t>
  </si>
  <si>
    <t>Ｈ３０</t>
  </si>
  <si>
    <t>Ｈ３1・R1</t>
  </si>
  <si>
    <t>R2</t>
  </si>
  <si>
    <t>R3</t>
  </si>
  <si>
    <t>R4</t>
    <phoneticPr fontId="4"/>
  </si>
  <si>
    <t>R5</t>
    <phoneticPr fontId="4"/>
  </si>
  <si>
    <t>観光統計</t>
  </si>
  <si>
    <t>共通基準</t>
  </si>
  <si>
    <t>▼DC</t>
  </si>
  <si>
    <t>H9</t>
  </si>
  <si>
    <t>くまもと冬の旅キャンペーン「いい旅しよう雄大自然くまもと」</t>
  </si>
  <si>
    <t>9月1日～11月15日</t>
  </si>
  <si>
    <t>？</t>
  </si>
  <si>
    <t>くまもと冬の旅キャンペーン「ゆったりふわふわくまもと日和」</t>
  </si>
  <si>
    <t>平成12年～15年？</t>
  </si>
  <si>
    <t>H16</t>
  </si>
  <si>
    <t>九州新幹線開業記念観光キャンペーン「のんびりまっしぐら」熊本・鹿児島大接近</t>
  </si>
  <si>
    <t>4月1日～6月30日</t>
  </si>
  <si>
    <t>H18</t>
  </si>
  <si>
    <t>秋～春観光キャンペーン「くまもとよか旅応援団」</t>
  </si>
  <si>
    <t>平成18年</t>
  </si>
  <si>
    <t>H19</t>
  </si>
  <si>
    <t>「この旅あっぱれ！」くまもと観光キャンペーン</t>
  </si>
  <si>
    <t>10月5日～17日、12月1日～</t>
  </si>
  <si>
    <t>H20</t>
  </si>
  <si>
    <t>「“ゆったり”くまもと体験紀行」「“ゆったり”くまもと温泉紀行」観光キャンペーン</t>
  </si>
  <si>
    <t>7月15日～10月31日、12月1日～3月31日</t>
  </si>
  <si>
    <t>H21</t>
  </si>
  <si>
    <t>「くまもと最高ザンス」観光キャンペーン</t>
  </si>
  <si>
    <t>10月1日～翌年3月31日</t>
  </si>
  <si>
    <t>H22</t>
  </si>
  <si>
    <t>「くまもとサプライズザンス」観光キャンペーン</t>
  </si>
  <si>
    <t>H23</t>
  </si>
  <si>
    <t>「のんびり過ごす極情の旅」熊本・宮崎・鹿児島DC</t>
  </si>
  <si>
    <t>10月1日～12月31日</t>
  </si>
  <si>
    <t>H24</t>
  </si>
  <si>
    <t>「阿蘇は元気です！熊本は元気です！！」キャンペーン</t>
  </si>
  <si>
    <t>８月８日～８月３１日</t>
  </si>
  <si>
    <t>H25</t>
  </si>
  <si>
    <t>「どっちゃん行く？熊本」観光キャンペーン</t>
  </si>
  <si>
    <t>H26</t>
  </si>
  <si>
    <t>くまもと観光キャンペーン「アリスインワンダーランド熊本」</t>
  </si>
  <si>
    <t>H27</t>
  </si>
  <si>
    <t>くまもと観光キャンペーン「くまと夏の女王」</t>
  </si>
  <si>
    <t>7月18日～9月30日</t>
  </si>
  <si>
    <t>H28</t>
  </si>
  <si>
    <t>くまもと観光復興キャンペーン「RE：SMILE」</t>
  </si>
  <si>
    <t>9月1日～10月31日</t>
  </si>
  <si>
    <t>H29</t>
  </si>
  <si>
    <t>「行って楽しんで応援しよう！」熊本・大分キャンペーン</t>
  </si>
  <si>
    <t>7月1日～12月31日</t>
  </si>
  <si>
    <t>H30</t>
  </si>
  <si>
    <t>「列車でいきなり熊本ばケーション」DCプレキャンペーン</t>
    <phoneticPr fontId="4"/>
  </si>
  <si>
    <t>7月1日～9月30日</t>
  </si>
  <si>
    <t>H31・R1</t>
    <phoneticPr fontId="4"/>
  </si>
  <si>
    <t>「五感、ひびく、観動旅　もっと、もーっと！くまもっと。」熊本DC</t>
    <rPh sb="28" eb="30">
      <t>クマモト</t>
    </rPh>
    <phoneticPr fontId="4"/>
  </si>
  <si>
    <t>▼参照元</t>
    <phoneticPr fontId="4"/>
  </si>
  <si>
    <t>延べ宿泊者数 ・・・ 旅行統計調査 ＞ 確定版 ＞ 第2表(年計) ＞ B列 ＝ 延べ宿泊者数</t>
  </si>
  <si>
    <t>※ 熊本県及び九州圏（沖縄県を除く）は強調色・枠を採用</t>
    <rPh sb="5" eb="6">
      <t>オヨ</t>
    </rPh>
    <rPh sb="23" eb="24">
      <t>ワク</t>
    </rPh>
    <phoneticPr fontId="4"/>
  </si>
  <si>
    <t>▼宿泊者数</t>
  </si>
  <si>
    <t>計：</t>
    <phoneticPr fontId="4"/>
  </si>
  <si>
    <t>延べ宿泊者数</t>
    <phoneticPr fontId="4"/>
  </si>
  <si>
    <t>Sort用</t>
    <phoneticPr fontId="4"/>
  </si>
  <si>
    <t>Rank</t>
    <phoneticPr fontId="4"/>
  </si>
  <si>
    <t>Sort</t>
    <phoneticPr fontId="4"/>
  </si>
  <si>
    <t>都道府県名</t>
    <phoneticPr fontId="4"/>
  </si>
  <si>
    <t>延べ宿泊者数</t>
  </si>
  <si>
    <t>熊本県</t>
    <phoneticPr fontId="4"/>
  </si>
  <si>
    <t>北海道</t>
    <phoneticPr fontId="4"/>
  </si>
  <si>
    <t>青森県</t>
    <phoneticPr fontId="4"/>
  </si>
  <si>
    <t>Value</t>
    <phoneticPr fontId="4"/>
  </si>
  <si>
    <t>岩手県</t>
    <phoneticPr fontId="4"/>
  </si>
  <si>
    <t>宮城県</t>
    <phoneticPr fontId="4"/>
  </si>
  <si>
    <t>秋田県</t>
    <phoneticPr fontId="4"/>
  </si>
  <si>
    <t>山形県</t>
    <phoneticPr fontId="4"/>
  </si>
  <si>
    <t>福島県</t>
    <phoneticPr fontId="4"/>
  </si>
  <si>
    <t>茨城県</t>
    <phoneticPr fontId="4"/>
  </si>
  <si>
    <t>栃木県</t>
    <phoneticPr fontId="4"/>
  </si>
  <si>
    <t>群馬県</t>
    <phoneticPr fontId="4"/>
  </si>
  <si>
    <t>埼玉県</t>
    <phoneticPr fontId="4"/>
  </si>
  <si>
    <t>千葉県</t>
    <phoneticPr fontId="4"/>
  </si>
  <si>
    <t>東京都</t>
    <phoneticPr fontId="4"/>
  </si>
  <si>
    <t>神奈川県</t>
    <phoneticPr fontId="4"/>
  </si>
  <si>
    <t>新潟県</t>
    <phoneticPr fontId="4"/>
  </si>
  <si>
    <t>富山県</t>
    <phoneticPr fontId="4"/>
  </si>
  <si>
    <t>石川県</t>
    <phoneticPr fontId="4"/>
  </si>
  <si>
    <t>福井県</t>
    <phoneticPr fontId="4"/>
  </si>
  <si>
    <t>山梨県</t>
    <phoneticPr fontId="4"/>
  </si>
  <si>
    <t>長野県</t>
    <phoneticPr fontId="4"/>
  </si>
  <si>
    <t>岐阜県</t>
    <phoneticPr fontId="4"/>
  </si>
  <si>
    <t>静岡県</t>
    <phoneticPr fontId="4"/>
  </si>
  <si>
    <t>愛知県</t>
    <phoneticPr fontId="4"/>
  </si>
  <si>
    <t>三重県</t>
    <phoneticPr fontId="4"/>
  </si>
  <si>
    <t>滋賀県</t>
    <phoneticPr fontId="4"/>
  </si>
  <si>
    <t>京都府</t>
    <phoneticPr fontId="4"/>
  </si>
  <si>
    <t>大阪府</t>
    <phoneticPr fontId="4"/>
  </si>
  <si>
    <t>兵庫県</t>
    <phoneticPr fontId="4"/>
  </si>
  <si>
    <t>奈良県</t>
    <phoneticPr fontId="4"/>
  </si>
  <si>
    <t>和歌山県</t>
    <phoneticPr fontId="4"/>
  </si>
  <si>
    <t>鳥取県</t>
    <phoneticPr fontId="4"/>
  </si>
  <si>
    <t>島根県</t>
    <phoneticPr fontId="4"/>
  </si>
  <si>
    <t>岡山県</t>
    <phoneticPr fontId="4"/>
  </si>
  <si>
    <t>広島県</t>
    <phoneticPr fontId="4"/>
  </si>
  <si>
    <t>山口県</t>
    <phoneticPr fontId="4"/>
  </si>
  <si>
    <t>徳島県</t>
    <phoneticPr fontId="4"/>
  </si>
  <si>
    <t>香川県</t>
    <phoneticPr fontId="4"/>
  </si>
  <si>
    <t>愛媛県</t>
    <phoneticPr fontId="4"/>
  </si>
  <si>
    <t>高知県</t>
    <phoneticPr fontId="4"/>
  </si>
  <si>
    <t>福岡県</t>
    <phoneticPr fontId="4"/>
  </si>
  <si>
    <t>佐賀県</t>
    <phoneticPr fontId="4"/>
  </si>
  <si>
    <t>出典 ： 観光庁 「宿泊旅行統計調査」</t>
    <phoneticPr fontId="4"/>
  </si>
  <si>
    <t>長崎県</t>
    <phoneticPr fontId="4"/>
  </si>
  <si>
    <t>大分県</t>
    <phoneticPr fontId="4"/>
  </si>
  <si>
    <t>宮崎県</t>
    <phoneticPr fontId="4"/>
  </si>
  <si>
    <t>鹿児島県</t>
    <phoneticPr fontId="4"/>
  </si>
  <si>
    <t>沖縄県</t>
    <phoneticPr fontId="4"/>
  </si>
  <si>
    <t>延べ宿泊者数 ・・・ 延べ宿泊者数 - 外国人延べ宿泊者数</t>
  </si>
  <si>
    <t>※ 熊本県及び九州圏（沖縄県を除く）は強調色・枠を採用</t>
    <rPh sb="23" eb="24">
      <t>ワク</t>
    </rPh>
    <phoneticPr fontId="4"/>
  </si>
  <si>
    <t>北海道</t>
  </si>
  <si>
    <t>青森県</t>
  </si>
  <si>
    <t>岩手県</t>
  </si>
  <si>
    <t>宮城県</t>
  </si>
  <si>
    <t>秋田県</t>
  </si>
  <si>
    <t>山形県</t>
  </si>
  <si>
    <t>福島県</t>
  </si>
  <si>
    <t>茨城県</t>
  </si>
  <si>
    <t>栃木県</t>
  </si>
  <si>
    <t>群馬県</t>
  </si>
  <si>
    <t>埼玉県</t>
  </si>
  <si>
    <t>千葉県</t>
  </si>
  <si>
    <t>東京都</t>
  </si>
  <si>
    <t>神奈川県</t>
  </si>
  <si>
    <t>新潟県</t>
  </si>
  <si>
    <t>富山県</t>
  </si>
  <si>
    <t>石川県</t>
  </si>
  <si>
    <t>福井県</t>
  </si>
  <si>
    <t>山梨県</t>
  </si>
  <si>
    <t>長野県</t>
  </si>
  <si>
    <t>岐阜県</t>
  </si>
  <si>
    <t>静岡県</t>
  </si>
  <si>
    <t>愛知県</t>
  </si>
  <si>
    <t>三重県</t>
  </si>
  <si>
    <t>滋賀県</t>
  </si>
  <si>
    <t>京都府</t>
  </si>
  <si>
    <t>大阪府</t>
  </si>
  <si>
    <t>兵庫県</t>
  </si>
  <si>
    <t>奈良県</t>
  </si>
  <si>
    <t>和歌山県</t>
  </si>
  <si>
    <t>鳥取県</t>
  </si>
  <si>
    <t>島根県</t>
  </si>
  <si>
    <t>岡山県</t>
  </si>
  <si>
    <t>広島県</t>
  </si>
  <si>
    <t>山口県</t>
  </si>
  <si>
    <t>徳島県</t>
  </si>
  <si>
    <t>香川県</t>
  </si>
  <si>
    <t>愛媛県</t>
  </si>
  <si>
    <t>高知県</t>
  </si>
  <si>
    <t>福岡県</t>
  </si>
  <si>
    <t>佐賀県</t>
  </si>
  <si>
    <t>長崎県</t>
  </si>
  <si>
    <t>熊本県</t>
  </si>
  <si>
    <t>大分県</t>
  </si>
  <si>
    <t>宮崎県</t>
  </si>
  <si>
    <t>鹿児島県</t>
  </si>
  <si>
    <t>沖縄県</t>
  </si>
  <si>
    <t>延べ宿泊者数 ・・・ 旅行統計調査 ＞ 確定版 ＞ 第2表(年計) ＞ Q列 ＝ 外国人延べ宿泊者数</t>
  </si>
  <si>
    <t>（4）　国籍 （出身地） 別外国人延べ宿泊者構成比 ［ 上位5ヵ国・地域 ］</t>
    <rPh sb="21" eb="22">
      <t>シャ</t>
    </rPh>
    <rPh sb="32" eb="33">
      <t>コク</t>
    </rPh>
    <rPh sb="34" eb="36">
      <t>チイキ</t>
    </rPh>
    <phoneticPr fontId="4"/>
  </si>
  <si>
    <t>延べ宿泊者数 ・・・ 旅行統計調査 ＞ 確定版 ＞ 参考第1表(年計) ＞ B～W列</t>
  </si>
  <si>
    <t>▼Rawdata</t>
  </si>
  <si>
    <t>▼Share</t>
  </si>
  <si>
    <t>Color</t>
  </si>
  <si>
    <t>都道府県</t>
  </si>
  <si>
    <t>No.1</t>
  </si>
  <si>
    <t>No.2</t>
  </si>
  <si>
    <t>No.3</t>
  </si>
  <si>
    <t>No.4</t>
  </si>
  <si>
    <t>No.5</t>
  </si>
  <si>
    <t>その他</t>
  </si>
  <si>
    <t>外国人延べ宿泊者数</t>
  </si>
  <si>
    <t>韓国</t>
  </si>
  <si>
    <t>中国</t>
  </si>
  <si>
    <t>香港</t>
  </si>
  <si>
    <t>台湾</t>
  </si>
  <si>
    <t>アメリカ</t>
  </si>
  <si>
    <t>カナダ</t>
  </si>
  <si>
    <t>イギリス</t>
  </si>
  <si>
    <t>ドイツ</t>
  </si>
  <si>
    <t>フランス</t>
  </si>
  <si>
    <t>ロシア</t>
  </si>
  <si>
    <t>シンガポール</t>
  </si>
  <si>
    <t>タイ</t>
  </si>
  <si>
    <t>マレーシア</t>
  </si>
  <si>
    <t>インド</t>
  </si>
  <si>
    <t>オーストラリア</t>
  </si>
  <si>
    <t>インドネシア</t>
  </si>
  <si>
    <t>ベトナム</t>
  </si>
  <si>
    <t>フィリピン</t>
  </si>
  <si>
    <t>イタリア</t>
  </si>
  <si>
    <t>スペイン</t>
  </si>
  <si>
    <t>その他</t>
    <phoneticPr fontId="4"/>
  </si>
  <si>
    <t>欧州</t>
    <rPh sb="0" eb="2">
      <t>オウシュウ</t>
    </rPh>
    <phoneticPr fontId="4"/>
  </si>
  <si>
    <t>東南アジア</t>
    <rPh sb="0" eb="2">
      <t>トウナン</t>
    </rPh>
    <phoneticPr fontId="4"/>
  </si>
  <si>
    <t>欧州</t>
  </si>
  <si>
    <t>インドネシア</t>
    <phoneticPr fontId="4"/>
  </si>
  <si>
    <t>カナダ</t>
    <phoneticPr fontId="4"/>
  </si>
  <si>
    <t>欧州</t>
    <phoneticPr fontId="4"/>
  </si>
  <si>
    <t>オーストラリア</t>
    <phoneticPr fontId="4"/>
  </si>
  <si>
    <t xml:space="preserve">出典 ： 観光庁 「宿泊旅行統計調査」 </t>
    <phoneticPr fontId="4"/>
  </si>
  <si>
    <t xml:space="preserve">〈 凡例 〉 </t>
    <phoneticPr fontId="4"/>
  </si>
  <si>
    <t>※ 韓国、中国、台湾、香港、東南アジア（シンガポール、タイ、マレーシア、インドネシア、ベトナム、フィリピン）、インド、欧州 （イギリス・ドイツ・フランス・ロシア・イタリア・スペイン） 、</t>
    <rPh sb="14" eb="16">
      <t>トウナン</t>
    </rPh>
    <phoneticPr fontId="4"/>
  </si>
  <si>
    <t>　　アメリカ、カナダ、オーストラリア以外及び国籍（出身地）不詳は “その他” に含まれる。</t>
    <rPh sb="20" eb="21">
      <t>オヨ</t>
    </rPh>
    <phoneticPr fontId="4"/>
  </si>
  <si>
    <t>インド</t>
    <phoneticPr fontId="4"/>
  </si>
  <si>
    <t>マレーシア</t>
    <phoneticPr fontId="4"/>
  </si>
  <si>
    <t>延べ宿泊者数　:　宿泊旅行統計調査</t>
  </si>
  <si>
    <t>それ以外 　　　 ：　共通基準による観光入込客統計</t>
    <phoneticPr fontId="4"/>
  </si>
  <si>
    <t>対前年増減率</t>
    <phoneticPr fontId="4"/>
  </si>
  <si>
    <t>対2019年増減率</t>
    <phoneticPr fontId="4"/>
  </si>
  <si>
    <t>○ 延べ宿泊者数</t>
  </si>
  <si>
    <t>前年</t>
    <rPh sb="0" eb="2">
      <t>ゼンネン</t>
    </rPh>
    <phoneticPr fontId="4"/>
  </si>
  <si>
    <t>2019年</t>
    <rPh sb="4" eb="5">
      <t>ネン</t>
    </rPh>
    <phoneticPr fontId="4"/>
  </si>
  <si>
    <t>全　 体 ：</t>
    <phoneticPr fontId="4"/>
  </si>
  <si>
    <t>千人</t>
    <phoneticPr fontId="4"/>
  </si>
  <si>
    <t>日本人 ：</t>
    <phoneticPr fontId="4"/>
  </si>
  <si>
    <t>外国人 ：</t>
    <phoneticPr fontId="4"/>
  </si>
  <si>
    <t>【 出典 】観光庁「宿泊旅行統計調査」</t>
    <phoneticPr fontId="4"/>
  </si>
  <si>
    <t>延べ入込客数</t>
    <rPh sb="2" eb="6">
      <t>イリコミキャクスウ</t>
    </rPh>
    <phoneticPr fontId="4"/>
  </si>
  <si>
    <t>○ 延べ入込客数</t>
    <rPh sb="4" eb="6">
      <t>イリコミ</t>
    </rPh>
    <rPh sb="6" eb="7">
      <t>キャク</t>
    </rPh>
    <rPh sb="7" eb="8">
      <t>スウ</t>
    </rPh>
    <phoneticPr fontId="4"/>
  </si>
  <si>
    <t>【 出典 】熊本県「観光地点等入込客数調査」</t>
    <rPh sb="6" eb="8">
      <t>クマモト</t>
    </rPh>
    <rPh sb="8" eb="9">
      <t>ケン</t>
    </rPh>
    <rPh sb="10" eb="12">
      <t>カンコウ</t>
    </rPh>
    <rPh sb="12" eb="14">
      <t>チテン</t>
    </rPh>
    <rPh sb="14" eb="15">
      <t>トウ</t>
    </rPh>
    <rPh sb="15" eb="17">
      <t>イリコミ</t>
    </rPh>
    <rPh sb="17" eb="18">
      <t>キャク</t>
    </rPh>
    <rPh sb="18" eb="19">
      <t>スウ</t>
    </rPh>
    <rPh sb="19" eb="21">
      <t>チョウサ</t>
    </rPh>
    <phoneticPr fontId="4"/>
  </si>
  <si>
    <t>　　　　　　　（観光庁「観光入込客統計に関する共通基準」に基づいて実施）</t>
    <phoneticPr fontId="4"/>
  </si>
  <si>
    <t>観光消費額</t>
    <phoneticPr fontId="4"/>
  </si>
  <si>
    <t>○ 観光消費額</t>
    <phoneticPr fontId="4"/>
  </si>
  <si>
    <t>億円</t>
    <phoneticPr fontId="4"/>
  </si>
  <si>
    <t>-</t>
    <phoneticPr fontId="4"/>
  </si>
  <si>
    <t>【 出典 】 観光庁「共通基準による観光入込客統計」</t>
    <rPh sb="7" eb="10">
      <t>カンコウチョウ</t>
    </rPh>
    <phoneticPr fontId="4"/>
  </si>
  <si>
    <t>○教育旅行</t>
    <rPh sb="1" eb="5">
      <t>キョウイクリョコウ</t>
    </rPh>
    <phoneticPr fontId="4"/>
  </si>
  <si>
    <t>団体数：</t>
    <rPh sb="0" eb="3">
      <t>ダンタイスウ</t>
    </rPh>
    <phoneticPr fontId="4"/>
  </si>
  <si>
    <t>団体</t>
    <rPh sb="0" eb="2">
      <t>ダンタイ</t>
    </rPh>
    <phoneticPr fontId="4"/>
  </si>
  <si>
    <t>宿泊者数：</t>
    <phoneticPr fontId="4"/>
  </si>
  <si>
    <t>人</t>
    <rPh sb="0" eb="1">
      <t>ニン</t>
    </rPh>
    <phoneticPr fontId="4"/>
  </si>
  <si>
    <t>宿泊者数（実数）：</t>
    <rPh sb="5" eb="7">
      <t>ジッスウ</t>
    </rPh>
    <phoneticPr fontId="4"/>
  </si>
  <si>
    <t>　（実数）</t>
    <phoneticPr fontId="4"/>
  </si>
  <si>
    <t>【 出典 】熊本県教育旅行受入促進協議会報告資料</t>
    <rPh sb="6" eb="9">
      <t>クマモトケン</t>
    </rPh>
    <rPh sb="9" eb="11">
      <t>キョウイク</t>
    </rPh>
    <rPh sb="11" eb="13">
      <t>リョコウ</t>
    </rPh>
    <rPh sb="13" eb="15">
      <t>ウケイレ</t>
    </rPh>
    <rPh sb="15" eb="17">
      <t>ソクシン</t>
    </rPh>
    <rPh sb="17" eb="20">
      <t>キョウギカイ</t>
    </rPh>
    <rPh sb="20" eb="22">
      <t>ホウコク</t>
    </rPh>
    <rPh sb="22" eb="24">
      <t>シリョウ</t>
    </rPh>
    <phoneticPr fontId="4"/>
  </si>
  <si>
    <t>地域</t>
    <phoneticPr fontId="4"/>
  </si>
  <si>
    <t>概　　　　　　　要</t>
    <phoneticPr fontId="4"/>
  </si>
  <si>
    <t>人</t>
    <phoneticPr fontId="4"/>
  </si>
  <si>
    <t>うち日本人</t>
    <phoneticPr fontId="4"/>
  </si>
  <si>
    <t>うち外国人</t>
    <phoneticPr fontId="4"/>
  </si>
  <si>
    <t>延べ入込客数</t>
    <rPh sb="0" eb="1">
      <t>ノ</t>
    </rPh>
    <phoneticPr fontId="4"/>
  </si>
  <si>
    <t>人吉・球磨
地域</t>
    <phoneticPr fontId="4"/>
  </si>
  <si>
    <t>水俣・芦北
地域</t>
    <phoneticPr fontId="4"/>
  </si>
  <si>
    <t>荒尾・玉名
地域</t>
    <phoneticPr fontId="4"/>
  </si>
  <si>
    <t>2.　地域別の延べ宿泊者数</t>
  </si>
  <si>
    <t>①　日本人・外国人別延べ宿泊者数　[ 月別 ]</t>
  </si>
  <si>
    <t>（ 人 ）</t>
    <phoneticPr fontId="4"/>
  </si>
  <si>
    <t>区分</t>
    <phoneticPr fontId="4"/>
  </si>
  <si>
    <t>1月</t>
    <phoneticPr fontId="4"/>
  </si>
  <si>
    <t>2月</t>
    <phoneticPr fontId="4"/>
  </si>
  <si>
    <t>3月</t>
    <phoneticPr fontId="4"/>
  </si>
  <si>
    <t>4月</t>
    <phoneticPr fontId="4"/>
  </si>
  <si>
    <t>5月</t>
    <phoneticPr fontId="4"/>
  </si>
  <si>
    <t>6月</t>
    <phoneticPr fontId="4"/>
  </si>
  <si>
    <t>7月</t>
    <phoneticPr fontId="4"/>
  </si>
  <si>
    <t>8月</t>
    <phoneticPr fontId="4"/>
  </si>
  <si>
    <t>9月</t>
    <phoneticPr fontId="4"/>
  </si>
  <si>
    <t>10月</t>
    <phoneticPr fontId="4"/>
  </si>
  <si>
    <t>11月</t>
    <phoneticPr fontId="4"/>
  </si>
  <si>
    <t>12月</t>
    <phoneticPr fontId="4"/>
  </si>
  <si>
    <t>計</t>
    <phoneticPr fontId="4"/>
  </si>
  <si>
    <t>日本人</t>
    <phoneticPr fontId="4"/>
  </si>
  <si>
    <t>熊本市</t>
  </si>
  <si>
    <t>外国人</t>
    <phoneticPr fontId="4"/>
  </si>
  <si>
    <t>阿蘇地域</t>
  </si>
  <si>
    <t>天草地域</t>
  </si>
  <si>
    <t>山鹿市</t>
  </si>
  <si>
    <t>荒尾・玉名地域</t>
  </si>
  <si>
    <t>菊池地域</t>
  </si>
  <si>
    <t>八代地域</t>
  </si>
  <si>
    <t>人吉・球磨地域</t>
  </si>
  <si>
    <t>水俣・芦北地域</t>
  </si>
  <si>
    <t>宇城地域</t>
  </si>
  <si>
    <t>上益城地域</t>
  </si>
  <si>
    <t>合計</t>
    <phoneticPr fontId="4"/>
  </si>
  <si>
    <t>合計</t>
  </si>
  <si>
    <t>〈 用語説明 〉</t>
    <phoneticPr fontId="4"/>
  </si>
  <si>
    <t>　　　〈 用語説明（つづき） 〉</t>
    <phoneticPr fontId="4"/>
  </si>
  <si>
    <t>　＊延べ宿泊者数</t>
  </si>
  <si>
    <t>　　　　＊外国人</t>
    <phoneticPr fontId="4"/>
  </si>
  <si>
    <t>　　　宿泊施設に宿泊した延べ宿泊者数。合計は観光庁「宿泊旅行統計調査」による値。地域別は観光庁「宿泊旅行統計調</t>
    <rPh sb="40" eb="42">
      <t>チイキ</t>
    </rPh>
    <phoneticPr fontId="4"/>
  </si>
  <si>
    <t>　　　　　　外国人（日本国内に住所を有しないもの）の延べ宿泊者数。合計は観光庁「宿泊旅行統計調査」による値。地域別は</t>
    <phoneticPr fontId="4"/>
  </si>
  <si>
    <t xml:space="preserve">　　　査」 の調査票情報の提供を受け県独自に推計した値。 </t>
    <phoneticPr fontId="4"/>
  </si>
  <si>
    <t xml:space="preserve">　　　　　　観光庁「宿泊旅行統計調査」 の調査票情報の提供を受け県独自に推計した値。 </t>
    <phoneticPr fontId="4"/>
  </si>
  <si>
    <t>　＊日本人</t>
    <phoneticPr fontId="4"/>
  </si>
  <si>
    <t>　　　〈 補足 ： 推計結果について 〉 　　　</t>
    <phoneticPr fontId="4"/>
  </si>
  <si>
    <t>　　　日本人の延べ宿泊者数。合計は、観光庁「宿泊旅行統計調査」による値。地域別は観光庁「宿泊旅行統計調査」 の調</t>
    <rPh sb="3" eb="5">
      <t>ニホン</t>
    </rPh>
    <rPh sb="36" eb="38">
      <t>チイキ</t>
    </rPh>
    <phoneticPr fontId="4"/>
  </si>
  <si>
    <t>　　　　　観光庁「宿泊旅行統計調査」の結果数値は推定値であり、延べ宿泊者数等は十の位までを有効数字として表章している。</t>
  </si>
  <si>
    <t>　　　査票情報の提供を受け県独自に推計した“延べ宿泊者数”から “外国人延べ宿泊者数” を減算した値。</t>
    <phoneticPr fontId="4"/>
  </si>
  <si>
    <t>　　　　　また県独自の推計値は小数点以下で四捨五入している。このため、内訳値の和と合計値が一致しない場合がある。</t>
    <phoneticPr fontId="4"/>
  </si>
  <si>
    <t>　　　　　なお、県独自で地域別に推計した 「宿泊旅行統計調査」 は推計の性質上、市町村ごとの “有効回答率” の影響を受ける。</t>
    <phoneticPr fontId="4"/>
  </si>
  <si>
    <t>①　延べ宿泊者数　［ 月別 ］</t>
  </si>
  <si>
    <t>年</t>
    <phoneticPr fontId="4"/>
  </si>
  <si>
    <t>令和４年</t>
    <rPh sb="0" eb="2">
      <t>レイワ</t>
    </rPh>
    <rPh sb="3" eb="4">
      <t>ネン</t>
    </rPh>
    <phoneticPr fontId="4"/>
  </si>
  <si>
    <t>年間</t>
    <rPh sb="0" eb="2">
      <t>ネンカン</t>
    </rPh>
    <phoneticPr fontId="4"/>
  </si>
  <si>
    <t>合計</t>
    <rPh sb="0" eb="2">
      <t>ゴウケイ</t>
    </rPh>
    <phoneticPr fontId="4"/>
  </si>
  <si>
    <t>R3</t>
    <phoneticPr fontId="4"/>
  </si>
  <si>
    <t>〈 補足 ： 推計結果について 〉</t>
    <phoneticPr fontId="4"/>
  </si>
  <si>
    <t>　　　　観光庁「宿泊旅行統計調査」の結果数値は推定値であり、延べ宿泊者数等は十の位までを有効数字として表章している。</t>
  </si>
  <si>
    <t>　　　　また県独自の推計値は小数点以下で四捨五入している。このため、内訳値の和と合計値が一致しない場合がある。</t>
    <phoneticPr fontId="4"/>
  </si>
  <si>
    <t>　　　　なお、県独自で地域別に推計した 「宿泊旅行統計調査」 は推計の性質上、市町村ごとの “有効回答率” の影響を受ける。</t>
    <phoneticPr fontId="4"/>
  </si>
  <si>
    <t>②　地域別延べ宿泊者数の推移　［ 月別 ］</t>
  </si>
  <si>
    <t>延べ宿泊者数　：　宿泊旅行統計調査</t>
  </si>
  <si>
    <t>▼数値</t>
  </si>
  <si>
    <t>1月</t>
  </si>
  <si>
    <t>2月</t>
  </si>
  <si>
    <t>3月</t>
  </si>
  <si>
    <t>4月</t>
  </si>
  <si>
    <t>5月</t>
  </si>
  <si>
    <t>6月</t>
  </si>
  <si>
    <t>7月</t>
  </si>
  <si>
    <t>8月</t>
  </si>
  <si>
    <t>9月</t>
  </si>
  <si>
    <t>10月</t>
  </si>
  <si>
    <t>11月</t>
  </si>
  <si>
    <t>12月</t>
  </si>
  <si>
    <t>R2</t>
    <phoneticPr fontId="4"/>
  </si>
  <si>
    <t>③　延べ宿泊者数の推移 （熊本県全体） ［ 月別 ］</t>
  </si>
  <si>
    <t>延べ宿泊者数　　  　　　  ：　平成29年観光統計・H30以降は「宿泊旅行統計調査」</t>
    <rPh sb="30" eb="32">
      <t>イコウ</t>
    </rPh>
    <phoneticPr fontId="4"/>
  </si>
  <si>
    <t>▼観光客数</t>
  </si>
  <si>
    <t>[H29]</t>
  </si>
  <si>
    <t>H31・R1</t>
  </si>
  <si>
    <t>検算</t>
  </si>
  <si>
    <t>（3）　日本人 ・ 外国人別及び対前年増減率</t>
    <phoneticPr fontId="4"/>
  </si>
  <si>
    <t>①　日本人延べ宿泊者数　［ 月別 ］</t>
  </si>
  <si>
    <t>　＊日本人延べ宿泊者数</t>
    <rPh sb="5" eb="6">
      <t>ノ</t>
    </rPh>
    <phoneticPr fontId="4"/>
  </si>
  <si>
    <t>②　外国人延べ宿泊者数　［ 月別 ］</t>
  </si>
  <si>
    <t>〈 用語説明 〉</t>
  </si>
  <si>
    <t>〈 補足 ： 推計結果の精度について 〉</t>
  </si>
  <si>
    <t>　＊外国人延べ宿泊者数</t>
  </si>
  <si>
    <t>　　　外国人（日本国内に住所を有しないもの）の延べ宿泊者数。合計は観光庁「宿泊旅行統計調査」による値。地域別は</t>
    <phoneticPr fontId="4"/>
  </si>
  <si>
    <t xml:space="preserve">　　　観光庁「宿泊旅行統計調査」 の調査票情報の提供を受け県独自に推計した値。 </t>
    <phoneticPr fontId="4"/>
  </si>
  <si>
    <t>③-1　延べ宿泊者数における地域別構成比（日本人）　［ 年間 ］</t>
    <rPh sb="16" eb="17">
      <t>ベツ</t>
    </rPh>
    <rPh sb="17" eb="20">
      <t>コウセイヒ</t>
    </rPh>
    <phoneticPr fontId="4"/>
  </si>
  <si>
    <t>地域</t>
  </si>
  <si>
    <t>Rank</t>
  </si>
  <si>
    <t>割合</t>
  </si>
  <si>
    <t>③-2　延べ宿泊者数における地域別構成比 （外国人）　［ 年間 ］</t>
  </si>
  <si>
    <t>©2010熊本県くまモン</t>
    <phoneticPr fontId="4"/>
  </si>
  <si>
    <t>（４）　国内発地別（県全体）</t>
    <phoneticPr fontId="4"/>
  </si>
  <si>
    <t>①　主要都道府県別延べ宿泊者数　［従業者数100人以上の施設，四半期］</t>
    <rPh sb="2" eb="4">
      <t>シュヨウ</t>
    </rPh>
    <rPh sb="4" eb="8">
      <t>トドウフケン</t>
    </rPh>
    <rPh sb="8" eb="9">
      <t>ベツ</t>
    </rPh>
    <rPh sb="9" eb="10">
      <t>ノ</t>
    </rPh>
    <rPh sb="31" eb="34">
      <t>シハンキ</t>
    </rPh>
    <phoneticPr fontId="4"/>
  </si>
  <si>
    <t>②　地域ブロック別延べ宿泊者数　［従業者数100人以上の施設，四半期］</t>
    <rPh sb="2" eb="4">
      <t>チイキ</t>
    </rPh>
    <rPh sb="8" eb="9">
      <t>ベツ</t>
    </rPh>
    <rPh sb="9" eb="10">
      <t>ノ</t>
    </rPh>
    <rPh sb="31" eb="34">
      <t>シハンキ</t>
    </rPh>
    <phoneticPr fontId="4"/>
  </si>
  <si>
    <t>宿泊旅行統計（2次速報値）「参考第２表　施設所在地(47区分及び運輸局等)、居住地（47区分及び運輸局等）別延べ宿泊者数」</t>
    <rPh sb="0" eb="6">
      <t>シュクハクリョコウトウケイ</t>
    </rPh>
    <rPh sb="8" eb="9">
      <t>ジ</t>
    </rPh>
    <rPh sb="9" eb="12">
      <t>ソクホウチ</t>
    </rPh>
    <phoneticPr fontId="4"/>
  </si>
  <si>
    <t>都道府県</t>
    <rPh sb="0" eb="4">
      <t>トドウフケン</t>
    </rPh>
    <phoneticPr fontId="4"/>
  </si>
  <si>
    <t>1～3月</t>
    <phoneticPr fontId="4"/>
  </si>
  <si>
    <t>4～6月</t>
    <phoneticPr fontId="4"/>
  </si>
  <si>
    <t>7～9月</t>
    <phoneticPr fontId="4"/>
  </si>
  <si>
    <t>10～12月</t>
    <phoneticPr fontId="4"/>
  </si>
  <si>
    <t>計</t>
    <rPh sb="0" eb="1">
      <t>ケイ</t>
    </rPh>
    <phoneticPr fontId="4"/>
  </si>
  <si>
    <t>地方</t>
    <rPh sb="0" eb="2">
      <t>チホウ</t>
    </rPh>
    <phoneticPr fontId="4"/>
  </si>
  <si>
    <t>1月</t>
    <rPh sb="1" eb="2">
      <t>ガツ</t>
    </rPh>
    <phoneticPr fontId="4"/>
  </si>
  <si>
    <t>熊本県</t>
    <rPh sb="0" eb="3">
      <t>クマモトケン</t>
    </rPh>
    <phoneticPr fontId="4"/>
  </si>
  <si>
    <t>北海道</t>
    <phoneticPr fontId="35"/>
  </si>
  <si>
    <t>対前年増減率</t>
  </si>
  <si>
    <t>福岡県</t>
    <rPh sb="0" eb="3">
      <t>フクオカケン</t>
    </rPh>
    <phoneticPr fontId="4"/>
  </si>
  <si>
    <t>東北</t>
  </si>
  <si>
    <t>佐賀県</t>
    <rPh sb="0" eb="3">
      <t>サガケン</t>
    </rPh>
    <phoneticPr fontId="4"/>
  </si>
  <si>
    <t>関東</t>
  </si>
  <si>
    <t>長崎県</t>
    <rPh sb="0" eb="3">
      <t>ナガサキケン</t>
    </rPh>
    <phoneticPr fontId="4"/>
  </si>
  <si>
    <t>北陸信越</t>
  </si>
  <si>
    <t>大分県</t>
    <rPh sb="0" eb="3">
      <t>オオイタケン</t>
    </rPh>
    <phoneticPr fontId="4"/>
  </si>
  <si>
    <t>中部</t>
  </si>
  <si>
    <t>宮崎県</t>
    <rPh sb="0" eb="3">
      <t>ミヤザキケン</t>
    </rPh>
    <phoneticPr fontId="4"/>
  </si>
  <si>
    <t>近畿</t>
  </si>
  <si>
    <t>鹿児島県</t>
    <rPh sb="0" eb="4">
      <t>カゴシマケン</t>
    </rPh>
    <phoneticPr fontId="4"/>
  </si>
  <si>
    <t>東京都</t>
    <rPh sb="0" eb="3">
      <t>トウキョウト</t>
    </rPh>
    <phoneticPr fontId="4"/>
  </si>
  <si>
    <t>四国</t>
  </si>
  <si>
    <t>大阪府</t>
    <phoneticPr fontId="35"/>
  </si>
  <si>
    <t>九州</t>
  </si>
  <si>
    <t>神奈川県</t>
    <rPh sb="0" eb="4">
      <t>カナガワケン</t>
    </rPh>
    <phoneticPr fontId="35"/>
  </si>
  <si>
    <t>沖縄</t>
    <phoneticPr fontId="35"/>
  </si>
  <si>
    <t>〈 補足　：　国内発地別延べ宿泊者数について 〉</t>
    <phoneticPr fontId="4"/>
  </si>
  <si>
    <t>　　〈 地域区分 〉</t>
    <rPh sb="4" eb="6">
      <t>チイキ</t>
    </rPh>
    <rPh sb="6" eb="8">
      <t>クブン</t>
    </rPh>
    <phoneticPr fontId="4"/>
  </si>
  <si>
    <t>　　　「北海道」：北海道　　「東北」：青森県・岩手県・宮城県・秋田県・山形県・福島県</t>
    <rPh sb="4" eb="7">
      <t>ホッカイドウ</t>
    </rPh>
    <rPh sb="9" eb="12">
      <t>ホッカイドウ</t>
    </rPh>
    <rPh sb="15" eb="17">
      <t>トウホク</t>
    </rPh>
    <phoneticPr fontId="4"/>
  </si>
  <si>
    <t>　　　「関東」：茨城県・栃木県・群馬県・埼玉県・千葉県・東京都・神奈川県・山梨県</t>
    <phoneticPr fontId="4"/>
  </si>
  <si>
    <t>　　　「北陸信越」：新潟県・富山県・石川県・長野県　　「中部」：福井県・岐阜県・静岡県・愛知県・三重県</t>
    <rPh sb="4" eb="6">
      <t>ホクリク</t>
    </rPh>
    <rPh sb="6" eb="8">
      <t>シンエツ</t>
    </rPh>
    <rPh sb="28" eb="30">
      <t>チュウブ</t>
    </rPh>
    <phoneticPr fontId="4"/>
  </si>
  <si>
    <t>　　　「近畿」：滋賀県・京都府・大阪府・兵庫県・奈良県・和歌山県　　「中国」：鳥取県・島根県・岡山県・広島県・山口県</t>
    <rPh sb="4" eb="6">
      <t>キンキ</t>
    </rPh>
    <rPh sb="35" eb="37">
      <t>チュウゴク</t>
    </rPh>
    <phoneticPr fontId="4"/>
  </si>
  <si>
    <t>　　　「四国」：徳島県・香川県・愛媛県・高知県　　「九州」：福岡県・佐賀県・長崎県・熊本県・大分県・宮崎県・鹿児島県</t>
    <rPh sb="4" eb="6">
      <t>シコク</t>
    </rPh>
    <rPh sb="26" eb="28">
      <t>キュウシュウ</t>
    </rPh>
    <phoneticPr fontId="4"/>
  </si>
  <si>
    <t>　　　「沖縄」：沖縄県</t>
    <rPh sb="4" eb="6">
      <t>オキナワ</t>
    </rPh>
    <rPh sb="8" eb="11">
      <t>オキナワケン</t>
    </rPh>
    <phoneticPr fontId="4"/>
  </si>
  <si>
    <t>国外</t>
    <rPh sb="0" eb="2">
      <t>コクガイ</t>
    </rPh>
    <phoneticPr fontId="1"/>
  </si>
  <si>
    <t>沖縄</t>
  </si>
  <si>
    <t>計（日本人）</t>
    <rPh sb="0" eb="1">
      <t>ケイ</t>
    </rPh>
    <rPh sb="2" eb="5">
      <t>ニホンジン</t>
    </rPh>
    <phoneticPr fontId="4"/>
  </si>
  <si>
    <t>③　延べ宿泊者数の発地別構成比　［従業者数100人以上の施設，年間］</t>
    <rPh sb="2" eb="3">
      <t>ノ</t>
    </rPh>
    <rPh sb="4" eb="6">
      <t>シュクハク</t>
    </rPh>
    <rPh sb="6" eb="7">
      <t>シャ</t>
    </rPh>
    <rPh sb="7" eb="8">
      <t>カズ</t>
    </rPh>
    <rPh sb="9" eb="11">
      <t>ホッチ</t>
    </rPh>
    <rPh sb="11" eb="12">
      <t>ベツ</t>
    </rPh>
    <rPh sb="31" eb="33">
      <t>ネンカン</t>
    </rPh>
    <phoneticPr fontId="4"/>
  </si>
  <si>
    <t>割合</t>
    <rPh sb="0" eb="2">
      <t>ワリアイ</t>
    </rPh>
    <phoneticPr fontId="4"/>
  </si>
  <si>
    <t>神奈川県</t>
    <rPh sb="0" eb="3">
      <t>カナガワ</t>
    </rPh>
    <rPh sb="3" eb="4">
      <t>ケン</t>
    </rPh>
    <phoneticPr fontId="4"/>
  </si>
  <si>
    <t>大阪府</t>
    <rPh sb="0" eb="3">
      <t>オオサカフ</t>
    </rPh>
    <phoneticPr fontId="4"/>
  </si>
  <si>
    <t>（ 人 ）</t>
  </si>
  <si>
    <t>区分</t>
  </si>
  <si>
    <t>平成31年
（令和元年）</t>
    <phoneticPr fontId="4"/>
  </si>
  <si>
    <t>延べ日帰り客数　：　平成29年観光統計</t>
  </si>
  <si>
    <t>延べ日帰り客</t>
    <rPh sb="5" eb="6">
      <t>キャク</t>
    </rPh>
    <phoneticPr fontId="4"/>
  </si>
  <si>
    <t>延べ宿泊者数  　 ：　平成29年観光統計</t>
  </si>
  <si>
    <t>延べ宿泊者</t>
    <rPh sb="4" eb="5">
      <t>シャ</t>
    </rPh>
    <phoneticPr fontId="4"/>
  </si>
  <si>
    <t>延べ宿泊者数  　 ：　宿泊旅行統計調査　・・・ 平成30年～</t>
  </si>
  <si>
    <t>計</t>
  </si>
  <si>
    <t>▼客数</t>
  </si>
  <si>
    <t>延べ日帰り客</t>
  </si>
  <si>
    <t>延べ宿泊客</t>
  </si>
  <si>
    <t>荒尾・玉名
地域</t>
  </si>
  <si>
    <t>人吉・球磨
地域</t>
  </si>
  <si>
    <t>水俣・芦北
地域</t>
  </si>
  <si>
    <t>宿泊</t>
    <rPh sb="0" eb="2">
      <t>シュクハク</t>
    </rPh>
    <phoneticPr fontId="4"/>
  </si>
  <si>
    <t>上益城
地域</t>
    <phoneticPr fontId="4"/>
  </si>
  <si>
    <t>　　　　 各市町村で実施した調査結果を県で取りまとめた値で “日帰り” と “宿泊” のダブルカウントを回避した値。</t>
  </si>
  <si>
    <t>延べ宿泊者数　:　宿泊旅行統計調査（年計）</t>
    <rPh sb="18" eb="19">
      <t>ネン</t>
    </rPh>
    <rPh sb="19" eb="20">
      <t>ケイ</t>
    </rPh>
    <phoneticPr fontId="4"/>
  </si>
  <si>
    <t>地域・国籍</t>
    <phoneticPr fontId="4"/>
  </si>
  <si>
    <t>構成比</t>
    <phoneticPr fontId="4"/>
  </si>
  <si>
    <t>韓国</t>
    <phoneticPr fontId="4"/>
  </si>
  <si>
    <t>中国</t>
    <phoneticPr fontId="4"/>
  </si>
  <si>
    <t>香港</t>
    <phoneticPr fontId="4"/>
  </si>
  <si>
    <t>台湾</t>
    <phoneticPr fontId="4"/>
  </si>
  <si>
    <t>欧米豪</t>
  </si>
  <si>
    <t>アメリカ</t>
    <phoneticPr fontId="4"/>
  </si>
  <si>
    <t>他アジア</t>
  </si>
  <si>
    <t>イギリス</t>
    <phoneticPr fontId="4"/>
  </si>
  <si>
    <t>ドイツ</t>
    <phoneticPr fontId="4"/>
  </si>
  <si>
    <t>フランス</t>
    <phoneticPr fontId="4"/>
  </si>
  <si>
    <t>ロシア</t>
    <phoneticPr fontId="4"/>
  </si>
  <si>
    <t>シンガポール</t>
    <phoneticPr fontId="4"/>
  </si>
  <si>
    <t>タイ</t>
    <phoneticPr fontId="4"/>
  </si>
  <si>
    <t>外国人延べ（10人以上）</t>
    <rPh sb="0" eb="3">
      <t>ガイコクジン</t>
    </rPh>
    <rPh sb="8" eb="11">
      <t>ニンイジョウ</t>
    </rPh>
    <phoneticPr fontId="4"/>
  </si>
  <si>
    <t>ベトナム</t>
    <phoneticPr fontId="4"/>
  </si>
  <si>
    <t>フィリピン</t>
    <phoneticPr fontId="4"/>
  </si>
  <si>
    <t>イタリア</t>
    <phoneticPr fontId="4"/>
  </si>
  <si>
    <t>スペイン</t>
    <phoneticPr fontId="4"/>
  </si>
  <si>
    <t>〈 補足　：　国籍 （出身地） 別外国人延べ宿泊者数について 〉</t>
    <phoneticPr fontId="4"/>
  </si>
  <si>
    <t>　観光庁「宿泊旅行統計調査」による値。「その他」には国籍 （出身地）不詳を含む。</t>
    <rPh sb="22" eb="23">
      <t>タ</t>
    </rPh>
    <rPh sb="34" eb="36">
      <t>フショウ</t>
    </rPh>
    <rPh sb="37" eb="38">
      <t>フク</t>
    </rPh>
    <phoneticPr fontId="4"/>
  </si>
  <si>
    <t>　 国籍 （出身地） 別は10人以上の従業者数の施設が調査対象であるため、国籍 （出身地） 別の計と</t>
    <phoneticPr fontId="4"/>
  </si>
  <si>
    <t xml:space="preserve">   “外国人延べ宿泊者数” は一致しない。イタリア・スペインは平成26年まで「その他」に含まれる。</t>
    <phoneticPr fontId="4"/>
  </si>
  <si>
    <t>　 構成比は端数処理（小数点以下第２位を四捨五入）をしていることから、合計は必ずしも100％とはならない。</t>
    <rPh sb="2" eb="5">
      <t>コウセイヒ</t>
    </rPh>
    <rPh sb="6" eb="10">
      <t>ハスウショリ</t>
    </rPh>
    <rPh sb="11" eb="14">
      <t>ショウスウテン</t>
    </rPh>
    <rPh sb="14" eb="16">
      <t>イカ</t>
    </rPh>
    <rPh sb="16" eb="17">
      <t>ダイ</t>
    </rPh>
    <rPh sb="18" eb="19">
      <t>イ</t>
    </rPh>
    <rPh sb="20" eb="24">
      <t>シシャゴニュウ</t>
    </rPh>
    <rPh sb="35" eb="37">
      <t>ゴウケイ</t>
    </rPh>
    <rPh sb="38" eb="39">
      <t>カナラ</t>
    </rPh>
    <phoneticPr fontId="4"/>
  </si>
  <si>
    <t>その他・不詳</t>
    <rPh sb="4" eb="6">
      <t>フショウ</t>
    </rPh>
    <phoneticPr fontId="4"/>
  </si>
  <si>
    <t>宿泊者数　：　宿泊旅行統計調査</t>
  </si>
  <si>
    <t>欧米豪露</t>
    <rPh sb="3" eb="4">
      <t>ロ</t>
    </rPh>
    <phoneticPr fontId="4"/>
  </si>
  <si>
    <t>東南アジア・インド</t>
    <rPh sb="0" eb="2">
      <t>トウナン</t>
    </rPh>
    <phoneticPr fontId="4"/>
  </si>
  <si>
    <t>韓国</t>
    <rPh sb="0" eb="2">
      <t>カンコク</t>
    </rPh>
    <phoneticPr fontId="4"/>
  </si>
  <si>
    <t>中国</t>
    <rPh sb="0" eb="2">
      <t>チュウゴク</t>
    </rPh>
    <phoneticPr fontId="4"/>
  </si>
  <si>
    <t>香港</t>
    <rPh sb="0" eb="2">
      <t>ホンコン</t>
    </rPh>
    <phoneticPr fontId="4"/>
  </si>
  <si>
    <t>台湾</t>
    <rPh sb="0" eb="2">
      <t>タイワン</t>
    </rPh>
    <phoneticPr fontId="4"/>
  </si>
  <si>
    <t>その他</t>
    <rPh sb="2" eb="3">
      <t>タ</t>
    </rPh>
    <phoneticPr fontId="4"/>
  </si>
  <si>
    <t>*420</t>
  </si>
  <si>
    <t>4.　地域別延べ入込客数</t>
    <rPh sb="3" eb="5">
      <t>チイキ</t>
    </rPh>
    <rPh sb="5" eb="6">
      <t>ベツ</t>
    </rPh>
    <rPh sb="6" eb="7">
      <t>ノ</t>
    </rPh>
    <rPh sb="8" eb="10">
      <t>イリコミ</t>
    </rPh>
    <rPh sb="10" eb="11">
      <t>キャク</t>
    </rPh>
    <rPh sb="11" eb="12">
      <t>スウ</t>
    </rPh>
    <phoneticPr fontId="4"/>
  </si>
  <si>
    <t>（1）　月別推移</t>
    <rPh sb="4" eb="6">
      <t>ツキベツ</t>
    </rPh>
    <rPh sb="6" eb="8">
      <t>スイイ</t>
    </rPh>
    <phoneticPr fontId="4"/>
  </si>
  <si>
    <t>観光入込客統計</t>
    <rPh sb="0" eb="2">
      <t>カンコウ</t>
    </rPh>
    <rPh sb="2" eb="4">
      <t>イリコミ</t>
    </rPh>
    <rPh sb="4" eb="5">
      <t>キャク</t>
    </rPh>
    <rPh sb="5" eb="7">
      <t>トウケイ</t>
    </rPh>
    <phoneticPr fontId="4"/>
  </si>
  <si>
    <t>施設・イベント数</t>
    <rPh sb="0" eb="2">
      <t>シセツ</t>
    </rPh>
    <rPh sb="7" eb="8">
      <t>スウ</t>
    </rPh>
    <phoneticPr fontId="4"/>
  </si>
  <si>
    <t>▼観光入込客数</t>
    <phoneticPr fontId="4"/>
  </si>
  <si>
    <t>対象施設・イベント数</t>
  </si>
  <si>
    <t>〈 用語説明 〉</t>
    <rPh sb="2" eb="4">
      <t>ヨウゴ</t>
    </rPh>
    <rPh sb="4" eb="6">
      <t>セツメイ</t>
    </rPh>
    <phoneticPr fontId="4"/>
  </si>
  <si>
    <t>　　　〈 算出方法 〉</t>
    <rPh sb="5" eb="7">
      <t>サンシュツ</t>
    </rPh>
    <rPh sb="7" eb="9">
      <t>ホウホウ</t>
    </rPh>
    <phoneticPr fontId="4"/>
  </si>
  <si>
    <t>＊延べ入込客数 　　　</t>
  </si>
  <si>
    <t xml:space="preserve"> 　 熊本県内の観光地点等（観光地点、行祭事・イベント）の入込客数調査結果。観光庁「観光入込客統計に関する共通基準」</t>
    <rPh sb="33" eb="35">
      <t>チョウサ</t>
    </rPh>
    <rPh sb="35" eb="37">
      <t>ケッカ</t>
    </rPh>
    <phoneticPr fontId="4"/>
  </si>
  <si>
    <t>　　に基づいて実施した熊本県「観光地点等入込客数調査」による値。（P48参照）</t>
    <rPh sb="36" eb="38">
      <t>サンショウ</t>
    </rPh>
    <phoneticPr fontId="4"/>
  </si>
  <si>
    <t>　</t>
    <phoneticPr fontId="35"/>
  </si>
  <si>
    <t>（2）　過去5年の動向</t>
    <rPh sb="4" eb="6">
      <t>カコ</t>
    </rPh>
    <rPh sb="7" eb="8">
      <t>ネン</t>
    </rPh>
    <rPh sb="9" eb="11">
      <t>ドウコウ</t>
    </rPh>
    <phoneticPr fontId="4"/>
  </si>
  <si>
    <t>①　延べ入込客数、施設・イベント数</t>
    <rPh sb="2" eb="3">
      <t>ノ</t>
    </rPh>
    <rPh sb="4" eb="6">
      <t>イリコミ</t>
    </rPh>
    <rPh sb="6" eb="8">
      <t>キャクスウ</t>
    </rPh>
    <rPh sb="9" eb="11">
      <t>シセツ</t>
    </rPh>
    <rPh sb="16" eb="17">
      <t>スウ</t>
    </rPh>
    <phoneticPr fontId="4"/>
  </si>
  <si>
    <t>（ 施設・件、人 ）</t>
    <rPh sb="2" eb="4">
      <t>シセツ</t>
    </rPh>
    <rPh sb="5" eb="6">
      <t>ケン</t>
    </rPh>
    <phoneticPr fontId="4"/>
  </si>
  <si>
    <t>施設・イベント数</t>
    <rPh sb="0" eb="2">
      <t>シセツ</t>
    </rPh>
    <rPh sb="7" eb="8">
      <t>スウ</t>
    </rPh>
    <phoneticPr fontId="35"/>
  </si>
  <si>
    <t>延べ入込客数</t>
    <rPh sb="0" eb="1">
      <t>ノ</t>
    </rPh>
    <rPh sb="2" eb="5">
      <t>イリコミキャク</t>
    </rPh>
    <rPh sb="5" eb="6">
      <t>スウ</t>
    </rPh>
    <phoneticPr fontId="35"/>
  </si>
  <si>
    <t>平成31年（令和元年）</t>
  </si>
  <si>
    <t>合計</t>
    <rPh sb="0" eb="2">
      <t>ゴウケイ</t>
    </rPh>
    <phoneticPr fontId="35"/>
  </si>
  <si>
    <t xml:space="preserve"> 　 熊本県内の観光地点等（観光地点、行祭事・イベント）の入込客数調査結果。観光庁「観光入込客統計に関する共通基準」に</t>
    <rPh sb="33" eb="35">
      <t>チョウサ</t>
    </rPh>
    <rPh sb="35" eb="37">
      <t>ケッカ</t>
    </rPh>
    <phoneticPr fontId="4"/>
  </si>
  <si>
    <t>　　基づいて実施した熊本県「観光地点等入込客数調査」による値。（P48参照）</t>
    <phoneticPr fontId="4"/>
  </si>
  <si>
    <t>〈 算出方法 〉</t>
    <rPh sb="2" eb="4">
      <t>サンシュツ</t>
    </rPh>
    <rPh sb="4" eb="6">
      <t>ホウホウ</t>
    </rPh>
    <phoneticPr fontId="4"/>
  </si>
  <si>
    <t>　県内の観光地点等（観光地点、行祭事・イベント）のうち、非日常利用が多い（月１回以上の頻度で訪問する人数の割合が半分</t>
    <phoneticPr fontId="4"/>
  </si>
  <si>
    <t>　満）と判断される地点かつ観光入込客数が年間１万人以上、もしくは特定月の観光入込客数が５千人以上である地点におけ</t>
    <rPh sb="14" eb="16">
      <t>チテン</t>
    </rPh>
    <rPh sb="17" eb="19">
      <t>カンコウ</t>
    </rPh>
    <rPh sb="19" eb="21">
      <t>シセツ</t>
    </rPh>
    <rPh sb="26" eb="27">
      <t>トウ</t>
    </rPh>
    <phoneticPr fontId="35"/>
  </si>
  <si>
    <t>5.　観光消費額</t>
    <phoneticPr fontId="4"/>
  </si>
  <si>
    <t>観光消費額　：　共通基準による観光入込客統計</t>
    <phoneticPr fontId="4"/>
  </si>
  <si>
    <t>（百万円）</t>
    <rPh sb="1" eb="4">
      <t>ヒャクマンエン</t>
    </rPh>
    <phoneticPr fontId="7"/>
  </si>
  <si>
    <t>観光消単価　：　共通基準による観光入込客統計</t>
    <phoneticPr fontId="4"/>
  </si>
  <si>
    <t>日本人</t>
    <rPh sb="0" eb="3">
      <t>ニホンジン</t>
    </rPh>
    <phoneticPr fontId="7"/>
  </si>
  <si>
    <t>①　観光消費額</t>
    <phoneticPr fontId="4"/>
  </si>
  <si>
    <t>　 ②　観光消費額における割合</t>
    <phoneticPr fontId="4"/>
  </si>
  <si>
    <t>▼観光消費額</t>
    <phoneticPr fontId="4"/>
  </si>
  <si>
    <t>観光</t>
    <rPh sb="0" eb="2">
      <t>カンコウ</t>
    </rPh>
    <phoneticPr fontId="7"/>
  </si>
  <si>
    <t>ビジネス</t>
    <phoneticPr fontId="7"/>
  </si>
  <si>
    <t>発地</t>
    <phoneticPr fontId="4"/>
  </si>
  <si>
    <t>（前年）</t>
    <rPh sb="1" eb="3">
      <t>ゼンネン</t>
    </rPh>
    <phoneticPr fontId="4"/>
  </si>
  <si>
    <t>▼観光消費額　（グラフ）</t>
    <phoneticPr fontId="4"/>
  </si>
  <si>
    <t>宿泊</t>
    <rPh sb="0" eb="2">
      <t>シュクハク</t>
    </rPh>
    <phoneticPr fontId="7"/>
  </si>
  <si>
    <t>日帰り</t>
    <rPh sb="0" eb="2">
      <t>ヒガエ</t>
    </rPh>
    <phoneticPr fontId="7"/>
  </si>
  <si>
    <t>日帰り客</t>
    <phoneticPr fontId="4"/>
  </si>
  <si>
    <t>属性</t>
    <phoneticPr fontId="4"/>
  </si>
  <si>
    <t>消費額1</t>
    <phoneticPr fontId="4"/>
  </si>
  <si>
    <t>消費額2</t>
    <phoneticPr fontId="4"/>
  </si>
  <si>
    <t>県内</t>
    <rPh sb="0" eb="2">
      <t>ケンナイ</t>
    </rPh>
    <phoneticPr fontId="7"/>
  </si>
  <si>
    <t>宿泊客</t>
    <phoneticPr fontId="4"/>
  </si>
  <si>
    <t>県外</t>
    <rPh sb="0" eb="2">
      <t>ケンガイ</t>
    </rPh>
    <phoneticPr fontId="7"/>
  </si>
  <si>
    <t>日帰り</t>
    <phoneticPr fontId="4"/>
  </si>
  <si>
    <t>宿泊</t>
    <phoneticPr fontId="4"/>
  </si>
  <si>
    <t>外国人</t>
    <rPh sb="0" eb="2">
      <t>ガイコク</t>
    </rPh>
    <rPh sb="2" eb="3">
      <t>ジン</t>
    </rPh>
    <phoneticPr fontId="7"/>
  </si>
  <si>
    <t>-</t>
  </si>
  <si>
    <t>（2）　日本人・外国人別観光消費額単価</t>
    <rPh sb="16" eb="17">
      <t>ガク</t>
    </rPh>
    <phoneticPr fontId="4"/>
  </si>
  <si>
    <t>①　観光消費額単価</t>
    <phoneticPr fontId="4"/>
  </si>
  <si>
    <t>（円）</t>
    <phoneticPr fontId="4"/>
  </si>
  <si>
    <t>▼観光消費単価</t>
    <phoneticPr fontId="4"/>
  </si>
  <si>
    <t>費用</t>
    <phoneticPr fontId="4"/>
  </si>
  <si>
    <t>交通費</t>
    <phoneticPr fontId="4"/>
  </si>
  <si>
    <t>宿泊費</t>
    <phoneticPr fontId="4"/>
  </si>
  <si>
    <t>土産代</t>
    <phoneticPr fontId="4"/>
  </si>
  <si>
    <t>飲食費</t>
    <phoneticPr fontId="4"/>
  </si>
  <si>
    <t>入場料</t>
    <phoneticPr fontId="4"/>
  </si>
  <si>
    <t>②　区分別観光消費額単価計</t>
    <phoneticPr fontId="4"/>
  </si>
  <si>
    <t>①　区分別観光消費額</t>
    <phoneticPr fontId="4"/>
  </si>
  <si>
    <t>観光消費額　:　共通基準による観光入込客統計　※平成29年までは観光統計より引用（平成27年、平成28年は平成29年作成時に修正）</t>
    <phoneticPr fontId="4"/>
  </si>
  <si>
    <t>（ 百万円 ）</t>
    <phoneticPr fontId="4"/>
  </si>
  <si>
    <t>└ 観光消費額　（2018年）　.ｘｌｓｘ</t>
    <phoneticPr fontId="4"/>
  </si>
  <si>
    <t>平成31年
（令和元年）</t>
    <rPh sb="0" eb="2">
      <t>ヘイセイ</t>
    </rPh>
    <rPh sb="4" eb="5">
      <t>ネン</t>
    </rPh>
    <rPh sb="7" eb="9">
      <t>レイワ</t>
    </rPh>
    <rPh sb="9" eb="11">
      <t>ガンネン</t>
    </rPh>
    <phoneticPr fontId="4"/>
  </si>
  <si>
    <t>観光消費額</t>
    <rPh sb="0" eb="2">
      <t>カンコウ</t>
    </rPh>
    <rPh sb="4" eb="5">
      <t>ガク</t>
    </rPh>
    <phoneticPr fontId="4"/>
  </si>
  <si>
    <t>構成比</t>
  </si>
  <si>
    <t>②　観光消費額の推移</t>
    <phoneticPr fontId="4"/>
  </si>
  <si>
    <t>費用名目</t>
  </si>
  <si>
    <t>＊観光消費額　　</t>
    <rPh sb="1" eb="6">
      <t>カンコウショウヒガク</t>
    </rPh>
    <phoneticPr fontId="4"/>
  </si>
  <si>
    <t>　　観光庁「共通基準による観光入込客統計」による値。熊本県が実施する「観光地点等入込客数調査」、「観光</t>
    <rPh sb="2" eb="5">
      <t>カンコウチョウ</t>
    </rPh>
    <rPh sb="6" eb="10">
      <t>キョウツウキジュン</t>
    </rPh>
    <rPh sb="13" eb="20">
      <t>カンコウイリコミキャクトウケイ</t>
    </rPh>
    <rPh sb="24" eb="25">
      <t>アタイ</t>
    </rPh>
    <rPh sb="26" eb="29">
      <t>クマモトケン</t>
    </rPh>
    <rPh sb="30" eb="32">
      <t>ジッシ</t>
    </rPh>
    <rPh sb="35" eb="38">
      <t>カンコウチ</t>
    </rPh>
    <rPh sb="38" eb="39">
      <t>テン</t>
    </rPh>
    <rPh sb="39" eb="40">
      <t>トウ</t>
    </rPh>
    <rPh sb="40" eb="42">
      <t>イリコミ</t>
    </rPh>
    <rPh sb="42" eb="44">
      <t>キャクスウ</t>
    </rPh>
    <rPh sb="44" eb="46">
      <t>チョウサ</t>
    </rPh>
    <rPh sb="49" eb="51">
      <t>カンコウ</t>
    </rPh>
    <phoneticPr fontId="2"/>
  </si>
  <si>
    <t>　　地点パラメーター調査」、その他既存統計調査を基に算出した、県内の観光地点を訪問した観光入込客による</t>
    <rPh sb="16" eb="17">
      <t>タ</t>
    </rPh>
    <rPh sb="17" eb="19">
      <t>キゾン</t>
    </rPh>
    <rPh sb="19" eb="21">
      <t>トウケイ</t>
    </rPh>
    <rPh sb="21" eb="23">
      <t>チョウサ</t>
    </rPh>
    <rPh sb="24" eb="25">
      <t>モト</t>
    </rPh>
    <rPh sb="26" eb="28">
      <t>サンシュツ</t>
    </rPh>
    <rPh sb="31" eb="33">
      <t>ケンナイ</t>
    </rPh>
    <rPh sb="34" eb="36">
      <t>カンコウ</t>
    </rPh>
    <rPh sb="36" eb="38">
      <t>チテン</t>
    </rPh>
    <rPh sb="39" eb="41">
      <t>ホウモン</t>
    </rPh>
    <rPh sb="43" eb="45">
      <t>カンコウ</t>
    </rPh>
    <rPh sb="45" eb="47">
      <t>イリコミ</t>
    </rPh>
    <rPh sb="47" eb="48">
      <t>キャク</t>
    </rPh>
    <phoneticPr fontId="2"/>
  </si>
  <si>
    <t>　　消費額の総和（発地・宿泊日帰り・訪問目的別）。統計値は四半期ごとに算出し、年間値は観光消費額の４四</t>
    <rPh sb="25" eb="28">
      <t>トウケイチ</t>
    </rPh>
    <rPh sb="29" eb="32">
      <t>シハンキ</t>
    </rPh>
    <rPh sb="35" eb="37">
      <t>サンシュツ</t>
    </rPh>
    <rPh sb="39" eb="41">
      <t>ネンカン</t>
    </rPh>
    <rPh sb="41" eb="42">
      <t>チ</t>
    </rPh>
    <rPh sb="43" eb="45">
      <t>カンコウ</t>
    </rPh>
    <rPh sb="45" eb="48">
      <t>ショウヒガク</t>
    </rPh>
    <rPh sb="50" eb="51">
      <t>ヨン</t>
    </rPh>
    <phoneticPr fontId="2"/>
  </si>
  <si>
    <t>　　半期計から算出する。なお、端数処理の関係から、観光消費額の内訳の合計は必ずしも全体と一致せず、構</t>
    <phoneticPr fontId="4"/>
  </si>
  <si>
    <t>　　成比の合計は必ずしも100％とはならない（観光消費額は小数点以下第１位、構成比は小数点以下第２位を</t>
    <rPh sb="3" eb="4">
      <t>ヒ</t>
    </rPh>
    <rPh sb="5" eb="7">
      <t>ゴウケイ</t>
    </rPh>
    <rPh sb="8" eb="9">
      <t>カナラ</t>
    </rPh>
    <phoneticPr fontId="4"/>
  </si>
  <si>
    <t>　　四捨五入）。</t>
    <rPh sb="2" eb="6">
      <t>シシャゴニュウ</t>
    </rPh>
    <phoneticPr fontId="4"/>
  </si>
  <si>
    <t>③-1　費用名目別観光消費額単価　－ 日帰り客 －</t>
    <phoneticPr fontId="4"/>
  </si>
  <si>
    <t>（ 円 ）</t>
  </si>
  <si>
    <t>▼消費単価（日帰り）</t>
    <phoneticPr fontId="4"/>
  </si>
  <si>
    <t>[平成29年]</t>
    <rPh sb="1" eb="3">
      <t>ヘイセイ</t>
    </rPh>
    <rPh sb="5" eb="6">
      <t>ネン</t>
    </rPh>
    <phoneticPr fontId="4"/>
  </si>
  <si>
    <t>消費額単価</t>
    <rPh sb="2" eb="3">
      <t>ガク</t>
    </rPh>
    <phoneticPr fontId="4"/>
  </si>
  <si>
    <t>交通費</t>
  </si>
  <si>
    <t>土産代</t>
  </si>
  <si>
    <t>飲食費</t>
  </si>
  <si>
    <t>入場料</t>
  </si>
  <si>
    <t>▼消費単価（日帰り）直近5年</t>
    <rPh sb="10" eb="12">
      <t>チョッキン</t>
    </rPh>
    <rPh sb="13" eb="14">
      <t>ネン</t>
    </rPh>
    <phoneticPr fontId="4"/>
  </si>
  <si>
    <t>③-2　費用名目別観光消費額単価　－ 宿泊客 －</t>
    <phoneticPr fontId="4"/>
  </si>
  <si>
    <t>▼消費単価（宿泊）</t>
  </si>
  <si>
    <t>宿泊費</t>
  </si>
  <si>
    <t>平成31年（令和元年）</t>
    <phoneticPr fontId="4"/>
  </si>
  <si>
    <t>▼消費単価（宿泊）直近5年</t>
    <rPh sb="6" eb="8">
      <t>シュクハク</t>
    </rPh>
    <rPh sb="9" eb="11">
      <t>チョッキン</t>
    </rPh>
    <rPh sb="12" eb="13">
      <t>ネン</t>
    </rPh>
    <phoneticPr fontId="4"/>
  </si>
  <si>
    <t>＊観光消費額単価　　</t>
    <rPh sb="1" eb="6">
      <t>カンコウショウヒガク</t>
    </rPh>
    <rPh sb="6" eb="8">
      <t>タンカ</t>
    </rPh>
    <phoneticPr fontId="4"/>
  </si>
  <si>
    <t>　　観光庁「共通基準による観光入込客統計」による値。熊本県が実施する「観光地点等入込客数調査」、「観光</t>
    <rPh sb="24" eb="25">
      <t>アタイ</t>
    </rPh>
    <phoneticPr fontId="4"/>
  </si>
  <si>
    <t>　　地点パラメーター調査」、 その他既存統計調査を基に算出した、県内の観光地点を訪問した観光入込客１人あ</t>
    <phoneticPr fontId="4"/>
  </si>
  <si>
    <t>　　たりの消費額単価（発地・宿泊日帰り・訪問目的別）。 統計値は四半期ごとに算出し、年間値は観光消費額の</t>
    <phoneticPr fontId="4"/>
  </si>
  <si>
    <t>　　４四半期計と観光入込客数（実数）の４四半期計の除算から算出する。なお費用名目別は、同統計の調査デー</t>
    <rPh sb="36" eb="38">
      <t>ヒヨウ</t>
    </rPh>
    <rPh sb="38" eb="40">
      <t>メイモク</t>
    </rPh>
    <phoneticPr fontId="4"/>
  </si>
  <si>
    <t>　　タを基に県が独自に算出。 また、端数処理の関係から、観光消費額単価の内訳の合計は必ずしも全体と一致</t>
    <rPh sb="18" eb="20">
      <t>ハスウ</t>
    </rPh>
    <rPh sb="20" eb="22">
      <t>ショリ</t>
    </rPh>
    <rPh sb="23" eb="25">
      <t>カンケイ</t>
    </rPh>
    <rPh sb="28" eb="30">
      <t>カンコウ</t>
    </rPh>
    <rPh sb="30" eb="33">
      <t>ショウヒガク</t>
    </rPh>
    <rPh sb="33" eb="35">
      <t>タンカ</t>
    </rPh>
    <rPh sb="36" eb="38">
      <t>ウチワケ</t>
    </rPh>
    <rPh sb="39" eb="41">
      <t>ゴウケイ</t>
    </rPh>
    <rPh sb="42" eb="43">
      <t>カナラ</t>
    </rPh>
    <rPh sb="46" eb="48">
      <t>ゼンタイ</t>
    </rPh>
    <rPh sb="49" eb="51">
      <t>イッチ</t>
    </rPh>
    <phoneticPr fontId="4"/>
  </si>
  <si>
    <t>　　せず、構成比の合計は必ずしも100％とはならない（観光消費額は小数点以下第１位、構成比は小数点以下</t>
    <rPh sb="7" eb="8">
      <t>ヒ</t>
    </rPh>
    <rPh sb="9" eb="11">
      <t>ゴウケイ</t>
    </rPh>
    <rPh sb="12" eb="13">
      <t>カナラ</t>
    </rPh>
    <phoneticPr fontId="4"/>
  </si>
  <si>
    <t>　　第２位を四捨五入）。</t>
    <rPh sb="6" eb="10">
      <t>シシャゴニュウ</t>
    </rPh>
    <phoneticPr fontId="4"/>
  </si>
  <si>
    <t>④-1　費用名目別観光消費額単価の推移　－ 日帰り客 －</t>
    <phoneticPr fontId="4"/>
  </si>
  <si>
    <t>④-2　費用名目別観光消費額単価の推移　－ 宿泊客 －</t>
    <phoneticPr fontId="4"/>
  </si>
  <si>
    <t>教育旅行：</t>
    <phoneticPr fontId="4"/>
  </si>
  <si>
    <t>熊本県教育旅行受入促進協議会（事務局：熊本県観光連盟）の受付状況調査</t>
    <phoneticPr fontId="4"/>
  </si>
  <si>
    <t>（ 団体 ／ 人 ）</t>
    <phoneticPr fontId="4"/>
  </si>
  <si>
    <t>農家民泊：</t>
    <phoneticPr fontId="4"/>
  </si>
  <si>
    <t>平成30年度子ども農山漁村交流プロジェクトにおける受入地域の実施状況調査、市町村へのヒアリング（天草市）</t>
    <phoneticPr fontId="4"/>
  </si>
  <si>
    <t>項目</t>
    <phoneticPr fontId="4"/>
  </si>
  <si>
    <t>前年実績</t>
    <phoneticPr fontId="4"/>
  </si>
  <si>
    <t>└ 教育旅行　（2018年）　.xlsx</t>
    <phoneticPr fontId="4"/>
  </si>
  <si>
    <t>団体</t>
    <phoneticPr fontId="4"/>
  </si>
  <si>
    <t>宿泊者（実数）</t>
    <rPh sb="2" eb="3">
      <t>シャ</t>
    </rPh>
    <phoneticPr fontId="4"/>
  </si>
  <si>
    <t>▼受入数</t>
    <phoneticPr fontId="4"/>
  </si>
  <si>
    <t>地域名</t>
    <phoneticPr fontId="4"/>
  </si>
  <si>
    <t>▼宿泊客（実数）数</t>
    <phoneticPr fontId="4"/>
  </si>
  <si>
    <t>※ 農家民泊を含む団体数・宿泊者実人数</t>
    <rPh sb="15" eb="16">
      <t>シャ</t>
    </rPh>
    <phoneticPr fontId="4"/>
  </si>
  <si>
    <t>〈 補足　：　教育旅行受入状況について 〉</t>
    <rPh sb="7" eb="11">
      <t>キョウイクリョコウ</t>
    </rPh>
    <rPh sb="11" eb="13">
      <t>ウケイ</t>
    </rPh>
    <rPh sb="13" eb="15">
      <t>ジョウキョウ</t>
    </rPh>
    <phoneticPr fontId="4"/>
  </si>
  <si>
    <t>　 熊本県教育旅行受入促進協議会 （事務局：熊本県観光連盟） の会員施設のうち回答があった施設の受入情報を集計した値。</t>
    <phoneticPr fontId="4"/>
  </si>
  <si>
    <t>　 農家民泊については熊本県むらづくり課及び該当市町村の協力を得て集計。</t>
    <phoneticPr fontId="4"/>
  </si>
  <si>
    <t>　 尚、“受入団体数” は1旅程ごとの団体数で “宿泊者（実数）数” は実人数である。</t>
    <rPh sb="27" eb="28">
      <t>シャ</t>
    </rPh>
    <phoneticPr fontId="4"/>
  </si>
  <si>
    <t>（2）　発地別宿泊者数</t>
    <rPh sb="10" eb="11">
      <t>スウ</t>
    </rPh>
    <phoneticPr fontId="4"/>
  </si>
  <si>
    <t>地方</t>
    <phoneticPr fontId="4"/>
  </si>
  <si>
    <t>都道府県</t>
    <phoneticPr fontId="4"/>
  </si>
  <si>
    <t>東北</t>
    <phoneticPr fontId="4"/>
  </si>
  <si>
    <t>▼宿泊客（実数）</t>
    <phoneticPr fontId="4"/>
  </si>
  <si>
    <t>関東</t>
    <phoneticPr fontId="4"/>
  </si>
  <si>
    <t>北陸信越</t>
    <rPh sb="0" eb="2">
      <t>ホクリク</t>
    </rPh>
    <rPh sb="2" eb="4">
      <t>シンエツ</t>
    </rPh>
    <phoneticPr fontId="4"/>
  </si>
  <si>
    <t>中部</t>
    <rPh sb="0" eb="2">
      <t>チュウブ</t>
    </rPh>
    <phoneticPr fontId="4"/>
  </si>
  <si>
    <t>近畿</t>
    <phoneticPr fontId="4"/>
  </si>
  <si>
    <t>四国</t>
    <phoneticPr fontId="4"/>
  </si>
  <si>
    <t>九州</t>
    <phoneticPr fontId="4"/>
  </si>
  <si>
    <t>沖縄</t>
    <phoneticPr fontId="4"/>
  </si>
  <si>
    <t>海外</t>
    <phoneticPr fontId="4"/>
  </si>
  <si>
    <t>海外</t>
    <rPh sb="0" eb="2">
      <t>カイガイ</t>
    </rPh>
    <phoneticPr fontId="5"/>
  </si>
  <si>
    <t>（3）　過去５年の動向</t>
    <rPh sb="4" eb="6">
      <t>カコ</t>
    </rPh>
    <rPh sb="7" eb="8">
      <t>ネン</t>
    </rPh>
    <rPh sb="9" eb="11">
      <t>ドウコウ</t>
    </rPh>
    <phoneticPr fontId="4"/>
  </si>
  <si>
    <t>①　受入団体数・宿泊者数</t>
    <rPh sb="2" eb="3">
      <t>ウ</t>
    </rPh>
    <rPh sb="3" eb="4">
      <t>イ</t>
    </rPh>
    <rPh sb="4" eb="7">
      <t>ダンタイスウ</t>
    </rPh>
    <rPh sb="8" eb="11">
      <t>シュクハクシャ</t>
    </rPh>
    <rPh sb="11" eb="12">
      <t>スウ</t>
    </rPh>
    <phoneticPr fontId="4"/>
  </si>
  <si>
    <t>令和２年</t>
    <rPh sb="0" eb="2">
      <t>レイワ</t>
    </rPh>
    <rPh sb="3" eb="4">
      <t>ネン</t>
    </rPh>
    <phoneticPr fontId="4"/>
  </si>
  <si>
    <t>令和3年</t>
    <rPh sb="0" eb="2">
      <t>レイワ</t>
    </rPh>
    <rPh sb="3" eb="4">
      <t>ネン</t>
    </rPh>
    <phoneticPr fontId="4"/>
  </si>
  <si>
    <t>団体</t>
  </si>
  <si>
    <t>宿泊客（実数）</t>
  </si>
  <si>
    <t>〈 補足　：　教育旅行受入状況について 〉</t>
    <phoneticPr fontId="4"/>
  </si>
  <si>
    <t>《参考》　観光庁「共通基準による観光入込客統計」</t>
    <rPh sb="5" eb="8">
      <t>カンコウチョウ</t>
    </rPh>
    <phoneticPr fontId="4"/>
  </si>
  <si>
    <t>1. 調査方法</t>
    <phoneticPr fontId="4"/>
  </si>
  <si>
    <t>都道府県毎の 「観光地点入込客数・観光消費額単価・観光消費額」 について、</t>
    <phoneticPr fontId="4"/>
  </si>
  <si>
    <t>「① 観光地点等入込客数調査」 と 「② 観光地点パラメータ調査」 を組み合わせて推計します。</t>
    <phoneticPr fontId="4"/>
  </si>
  <si>
    <t>また、両調査により把握できないものについては、他の既存統計調査等を活用して推計します。</t>
    <phoneticPr fontId="4"/>
  </si>
  <si>
    <t>① 観光地点等入込客数調査</t>
    <phoneticPr fontId="4"/>
  </si>
  <si>
    <t>　　 　都道府県内の観光地点及び行祭事・イベントに訪れた人数を、観光地点の管理者・行祭事・イベント</t>
    <phoneticPr fontId="4"/>
  </si>
  <si>
    <t>　　 　の実施者等の報告により調査。</t>
    <phoneticPr fontId="4"/>
  </si>
  <si>
    <t>② 観光地点パラメータ調査</t>
    <phoneticPr fontId="4"/>
  </si>
  <si>
    <t>　　 　都道府県内の観光地点を訪れた観光客を対象に、訪問地点数・観光地点消費額単価等について調査。</t>
    <phoneticPr fontId="4"/>
  </si>
  <si>
    <t>2. 調査の時期</t>
    <phoneticPr fontId="4"/>
  </si>
  <si>
    <t>四半期ごと</t>
    <phoneticPr fontId="4"/>
  </si>
  <si>
    <t>3. 集計・公表する項目</t>
    <phoneticPr fontId="4"/>
  </si>
  <si>
    <t>・ 観光地点を訪れた観光入込客数 （都道府県単位）</t>
    <phoneticPr fontId="4"/>
  </si>
  <si>
    <t>・ 観光地点を訪れた観光入込客1人あたりの平均消費額 （都道府県単位）</t>
    <phoneticPr fontId="4"/>
  </si>
  <si>
    <t>・ 観光地点を訪れた観光入込客の総消費額 （都道府県単位）</t>
    <phoneticPr fontId="4"/>
  </si>
  <si>
    <t>出典 ： 観光庁 「共通基準による観光入込客統計」</t>
    <phoneticPr fontId="4"/>
  </si>
  <si>
    <t>〈 補足　：本統計表の掲載指標について  〉</t>
    <rPh sb="2" eb="4">
      <t>ホソク</t>
    </rPh>
    <rPh sb="6" eb="7">
      <t>ホン</t>
    </rPh>
    <rPh sb="7" eb="10">
      <t>トウケイヒョウ</t>
    </rPh>
    <rPh sb="11" eb="13">
      <t>ケイサイ</t>
    </rPh>
    <rPh sb="13" eb="15">
      <t>シヒョウ</t>
    </rPh>
    <phoneticPr fontId="4"/>
  </si>
  <si>
    <t>《参考》　観光庁「宿泊旅行統計調査」</t>
    <rPh sb="5" eb="8">
      <t>カンコウチョウ</t>
    </rPh>
    <phoneticPr fontId="4"/>
  </si>
  <si>
    <t>1．調査の目的</t>
    <phoneticPr fontId="4"/>
  </si>
  <si>
    <t>わが国の宿泊旅行の全国規模の実態等を把握し、観光行政の基礎資料とする。</t>
    <phoneticPr fontId="4"/>
  </si>
  <si>
    <t>2．調査の対象</t>
    <phoneticPr fontId="4"/>
  </si>
  <si>
    <t>【 平成22年第1四半期 （1月～3月） 調査まで 】</t>
    <phoneticPr fontId="4"/>
  </si>
  <si>
    <t>平成16年度事業所・企業データベース （総務省） を基にした、従業者数10人以上のホテル、旅館、簡易宿所</t>
    <phoneticPr fontId="4"/>
  </si>
  <si>
    <t>【 平成22年第2四半期 （4月～6月） 調査から 】</t>
    <phoneticPr fontId="4"/>
  </si>
  <si>
    <t>統計法第27条に規定する事業所母集団データベース （総務省） を基に、国土交通省観光庁で補正を加えた</t>
    <phoneticPr fontId="4"/>
  </si>
  <si>
    <t>名簿から、標本理論に基づき抽出されたホテル、旅館、簡易宿所、会社・団体の宿泊所など。</t>
    <phoneticPr fontId="4"/>
  </si>
  <si>
    <t>調査対象施設については、従業者数に応じて以下のとおりとなります。</t>
    <phoneticPr fontId="4"/>
  </si>
  <si>
    <t>　●　従業者数10人以上の事業所　：　全数調査</t>
    <phoneticPr fontId="4"/>
  </si>
  <si>
    <t>　●　従業者数5人～9人の事業所　：　1／3を無作為に抽出してサンプル調査</t>
    <phoneticPr fontId="4"/>
  </si>
  <si>
    <t>　●　従業者数0人～4人の事業所　：　1／9を無作為に抽出してサンプル調査</t>
    <phoneticPr fontId="4"/>
  </si>
  <si>
    <t>【 平成27年4月調査から 】</t>
    <phoneticPr fontId="4"/>
  </si>
  <si>
    <t>　毎月の調査・公表を実施</t>
    <phoneticPr fontId="4"/>
  </si>
  <si>
    <t>3．主な調査事項</t>
    <phoneticPr fontId="4"/>
  </si>
  <si>
    <t>・ 各月の延べ・実宿泊者数及び外国人延べ・実宿泊者数</t>
    <phoneticPr fontId="4"/>
  </si>
  <si>
    <t>・ 各月の延べ宿泊者数の居住地別内訳 （県内、県外の別）</t>
    <phoneticPr fontId="4"/>
  </si>
  <si>
    <t>・ 各月の外国人延べ宿泊者数の国籍別内訳　等</t>
    <phoneticPr fontId="4"/>
  </si>
  <si>
    <t>4．調査の時期</t>
    <phoneticPr fontId="4"/>
  </si>
  <si>
    <t>毎月の報告を翌月の中旬まで</t>
    <phoneticPr fontId="4"/>
  </si>
  <si>
    <t>5．調査の方法</t>
    <phoneticPr fontId="4"/>
  </si>
  <si>
    <t>① 調査の種類 ： 自計申告</t>
    <phoneticPr fontId="4"/>
  </si>
  <si>
    <t>② 調査の流れ ： 観光庁 ⇔ 民間等請負業者 ⇔ 郵送 （又はオンライン） ⇔ 各報告者</t>
    <phoneticPr fontId="4"/>
  </si>
  <si>
    <t>※ 「宿泊旅行統計調査」 に係る業務のうち、調査の実施・集計については外部委託。 </t>
    <phoneticPr fontId="4"/>
  </si>
  <si>
    <t>背景</t>
    <phoneticPr fontId="4"/>
  </si>
  <si>
    <t>　 昭和40年から毎年公表している 「熊本県観光統計表」 は、以下の課題から調査方法を見直すことにした。</t>
    <phoneticPr fontId="4"/>
  </si>
  <si>
    <t>　 【 課題 】</t>
    <phoneticPr fontId="4"/>
  </si>
  <si>
    <t>　　 ・ データ活用の高度化への対応</t>
    <phoneticPr fontId="4"/>
  </si>
  <si>
    <t>　　 ・ 調査協力者 （自治体、関連事業者など） の負担が大きい</t>
    <phoneticPr fontId="4"/>
  </si>
  <si>
    <t>　　 ・ 県独自の調査方法であることにより他都道府県との比較が困難である</t>
    <phoneticPr fontId="4"/>
  </si>
  <si>
    <t>　　 ・ 熊本県観光統計表他、観光庁の同類調査などが複数存在し情報が輻輳している状況である</t>
    <phoneticPr fontId="4"/>
  </si>
  <si>
    <t>過去の調査方法</t>
    <rPh sb="0" eb="2">
      <t>カコ</t>
    </rPh>
    <phoneticPr fontId="4"/>
  </si>
  <si>
    <t>　 県内全市町村へ調査 （観光地点入込客数、宿泊客延べ人数など） を依頼し、市町村単位の調査結果を</t>
    <phoneticPr fontId="4"/>
  </si>
  <si>
    <t>　 県で取りまとめ。</t>
    <phoneticPr fontId="4"/>
  </si>
  <si>
    <t>現在の調査方法</t>
    <rPh sb="0" eb="2">
      <t>ゲンザイ</t>
    </rPh>
    <phoneticPr fontId="4"/>
  </si>
  <si>
    <t>　 観光庁が実施する統計調査により得られる情報をもとに、県独自で県内11地域別に集計・推計。</t>
    <phoneticPr fontId="4"/>
  </si>
  <si>
    <t>　 教育旅行においては 「熊本県教育旅行受入促進協議会 （事務局：熊本県観光連盟）」 や 「熊本県農林</t>
    <phoneticPr fontId="4"/>
  </si>
  <si>
    <t>　 水産部農村振興局むらづくり課」 及び 「該当市町村」 の協力により受入実態 （詳細） の可視化を実現</t>
    <phoneticPr fontId="4"/>
  </si>
  <si>
    <t>　 するに至る。</t>
    <phoneticPr fontId="4"/>
  </si>
  <si>
    <t>　※延べ入込客数は平成29年分、延べ宿泊者数、観光消費額、教育旅行実績は平成30年分より切り替え</t>
    <rPh sb="2" eb="3">
      <t>ノ</t>
    </rPh>
    <rPh sb="4" eb="6">
      <t>イリコミ</t>
    </rPh>
    <rPh sb="6" eb="8">
      <t>キャクスウ</t>
    </rPh>
    <rPh sb="9" eb="11">
      <t>ヘイセイ</t>
    </rPh>
    <rPh sb="13" eb="15">
      <t>ネンブン</t>
    </rPh>
    <rPh sb="16" eb="17">
      <t>ノ</t>
    </rPh>
    <rPh sb="18" eb="20">
      <t>シュクハク</t>
    </rPh>
    <rPh sb="20" eb="21">
      <t>シャ</t>
    </rPh>
    <rPh sb="21" eb="22">
      <t>スウ</t>
    </rPh>
    <rPh sb="23" eb="25">
      <t>カンコウ</t>
    </rPh>
    <rPh sb="25" eb="28">
      <t>ショウヒガク</t>
    </rPh>
    <rPh sb="29" eb="33">
      <t>キョウイクリョコウ</t>
    </rPh>
    <rPh sb="33" eb="35">
      <t>ジッセキ</t>
    </rPh>
    <phoneticPr fontId="4"/>
  </si>
  <si>
    <t>　　 延べ宿泊者数は平成27年～平成29年分について、過去・現在の調査方法による結果を併記</t>
    <rPh sb="16" eb="18">
      <t>ヘイセイ</t>
    </rPh>
    <rPh sb="20" eb="21">
      <t>ネン</t>
    </rPh>
    <rPh sb="27" eb="29">
      <t>カコ</t>
    </rPh>
    <rPh sb="30" eb="32">
      <t>ゲンザイ</t>
    </rPh>
    <phoneticPr fontId="4"/>
  </si>
  <si>
    <t>出典</t>
    <phoneticPr fontId="4"/>
  </si>
  <si>
    <t>　観光庁が実施する下記の統計調査より出典　　※ 調査概要はP.48、49を参照</t>
    <phoneticPr fontId="4"/>
  </si>
  <si>
    <t>　▼共通基準による観光入込客統計</t>
    <phoneticPr fontId="4"/>
  </si>
  <si>
    <t>　県全体の 「観光消費額単価」「観光消費額」</t>
    <rPh sb="11" eb="12">
      <t>ガク</t>
    </rPh>
    <phoneticPr fontId="4"/>
  </si>
  <si>
    <r>
      <t>　</t>
    </r>
    <r>
      <rPr>
        <sz val="10"/>
        <color theme="1"/>
        <rFont val="Microsoft JhengHei"/>
        <family val="1"/>
      </rPr>
      <t>└</t>
    </r>
    <r>
      <rPr>
        <sz val="10"/>
        <color theme="1"/>
        <rFont val="BIZ UDP明朝 Medium"/>
        <family val="1"/>
        <charset val="128"/>
        <scheme val="minor"/>
      </rPr>
      <t xml:space="preserve"> 日本人・外国人別、日帰り・宿泊別 に集計</t>
    </r>
    <rPh sb="18" eb="19">
      <t>ベツ</t>
    </rPh>
    <phoneticPr fontId="4"/>
  </si>
  <si>
    <t>　県全体の 「支出項目別観光消費額単価」</t>
    <rPh sb="7" eb="9">
      <t>シシュツ</t>
    </rPh>
    <rPh sb="9" eb="11">
      <t>コウモク</t>
    </rPh>
    <rPh sb="11" eb="12">
      <t>ベツ</t>
    </rPh>
    <rPh sb="16" eb="17">
      <t>ガク</t>
    </rPh>
    <phoneticPr fontId="4"/>
  </si>
  <si>
    <r>
      <t>　</t>
    </r>
    <r>
      <rPr>
        <sz val="10"/>
        <color theme="1"/>
        <rFont val="Microsoft JhengHei"/>
        <family val="1"/>
      </rPr>
      <t>└</t>
    </r>
    <r>
      <rPr>
        <sz val="10"/>
        <color theme="1"/>
        <rFont val="BIZ UDP明朝 Medium"/>
        <family val="1"/>
        <charset val="128"/>
        <scheme val="minor"/>
      </rPr>
      <t xml:space="preserve"> 同統計の調査データを基に県が独自に算出</t>
    </r>
    <rPh sb="3" eb="6">
      <t>ドウトウケイ</t>
    </rPh>
    <rPh sb="7" eb="9">
      <t>チョウサ</t>
    </rPh>
    <rPh sb="13" eb="14">
      <t>モト</t>
    </rPh>
    <rPh sb="15" eb="16">
      <t>ケン</t>
    </rPh>
    <rPh sb="17" eb="19">
      <t>ドクジ</t>
    </rPh>
    <rPh sb="20" eb="22">
      <t>サンシュツ</t>
    </rPh>
    <phoneticPr fontId="4"/>
  </si>
  <si>
    <t>　▼宿泊旅行統計調査</t>
    <phoneticPr fontId="4"/>
  </si>
  <si>
    <t>　県全体の 「延べ宿泊者数」「外国人延べ宿泊者数」「国籍 （出身地） 別宿泊者数」</t>
    <phoneticPr fontId="4"/>
  </si>
  <si>
    <r>
      <t>　</t>
    </r>
    <r>
      <rPr>
        <sz val="10"/>
        <color theme="1"/>
        <rFont val="Microsoft JhengHei"/>
        <family val="1"/>
      </rPr>
      <t>└</t>
    </r>
    <r>
      <rPr>
        <sz val="10"/>
        <color theme="1"/>
        <rFont val="BIZ UDP明朝 Medium"/>
        <family val="1"/>
        <charset val="128"/>
        <scheme val="minor"/>
      </rPr>
      <t xml:space="preserve"> 月別、日本人・外国人別、国籍 （出身地） 別に集計</t>
    </r>
    <rPh sb="26" eb="28">
      <t>シュウケイ</t>
    </rPh>
    <phoneticPr fontId="4"/>
  </si>
  <si>
    <t>　地域別の 「延べ宿泊者数」「外国人延べ宿泊者数」</t>
    <phoneticPr fontId="4"/>
  </si>
  <si>
    <r>
      <t>　</t>
    </r>
    <r>
      <rPr>
        <sz val="10"/>
        <color theme="1"/>
        <rFont val="Microsoft JhengHei"/>
        <family val="1"/>
      </rPr>
      <t>└</t>
    </r>
    <r>
      <rPr>
        <sz val="10"/>
        <color theme="1"/>
        <rFont val="BIZ UDP明朝 Medium"/>
        <family val="1"/>
        <charset val="128"/>
        <scheme val="minor"/>
      </rPr>
      <t xml:space="preserve"> 同調査の調査票情報の提供を受けて県が独自に推計</t>
    </r>
    <rPh sb="3" eb="4">
      <t>ドウ</t>
    </rPh>
    <rPh sb="4" eb="6">
      <t>チョウサ</t>
    </rPh>
    <phoneticPr fontId="4"/>
  </si>
  <si>
    <t>　県全体及び地域別の 「日本人延べ宿泊者数」</t>
    <rPh sb="12" eb="15">
      <t>ニホンジン</t>
    </rPh>
    <phoneticPr fontId="4"/>
  </si>
  <si>
    <r>
      <t>　</t>
    </r>
    <r>
      <rPr>
        <sz val="10"/>
        <color theme="1"/>
        <rFont val="Microsoft JhengHei"/>
        <family val="1"/>
      </rPr>
      <t>└</t>
    </r>
    <r>
      <rPr>
        <sz val="10"/>
        <color theme="1"/>
        <rFont val="BIZ UDP明朝 Medium"/>
        <family val="1"/>
        <charset val="128"/>
        <scheme val="minor"/>
      </rPr>
      <t xml:space="preserve"> 県全体は観光庁集計、地域別は熊本県推計の結果に基づき、“延べ宿泊者数” から “外国人延べ宿泊</t>
    </r>
    <rPh sb="3" eb="6">
      <t>ケンゼンタイ</t>
    </rPh>
    <rPh sb="23" eb="25">
      <t>ケッカ</t>
    </rPh>
    <rPh sb="26" eb="27">
      <t>モト</t>
    </rPh>
    <phoneticPr fontId="4"/>
  </si>
  <si>
    <t>　　者数” を減算して算出</t>
    <phoneticPr fontId="4"/>
  </si>
  <si>
    <t>　※ 過去の調査方法に基づく値については各項の補足を参照</t>
    <rPh sb="11" eb="12">
      <t>モト</t>
    </rPh>
    <phoneticPr fontId="4"/>
  </si>
  <si>
    <t>　※ 旅行目的 （観光、ビジネス） を加味した調査は、集計の属性にあわせて合算</t>
    <phoneticPr fontId="4"/>
  </si>
  <si>
    <t>　</t>
    <phoneticPr fontId="4"/>
  </si>
  <si>
    <t>平成31年
（令和元年）</t>
  </si>
  <si>
    <t>R5</t>
  </si>
  <si>
    <t>R4</t>
  </si>
  <si>
    <t>令和5年</t>
    <rPh sb="0" eb="2">
      <t>レイワ</t>
    </rPh>
    <rPh sb="3" eb="4">
      <t>ネン</t>
    </rPh>
    <phoneticPr fontId="4"/>
  </si>
  <si>
    <t>令和4年</t>
    <rPh sb="0" eb="2">
      <t>レイワ</t>
    </rPh>
    <rPh sb="3" eb="4">
      <t>ネン</t>
    </rPh>
    <phoneticPr fontId="4"/>
  </si>
  <si>
    <t>令和5年</t>
    <phoneticPr fontId="4"/>
  </si>
  <si>
    <t>令和4年</t>
    <phoneticPr fontId="4"/>
  </si>
  <si>
    <t>[平成29年]</t>
  </si>
  <si>
    <t>地域名</t>
  </si>
  <si>
    <t>教育旅行</t>
    <rPh sb="0" eb="4">
      <t>キョウイクリョコウ</t>
    </rPh>
    <phoneticPr fontId="4"/>
  </si>
  <si>
    <t>農山漁村</t>
    <rPh sb="0" eb="4">
      <t>ノウサンギョソン</t>
    </rPh>
    <phoneticPr fontId="4"/>
  </si>
  <si>
    <t>＜子ども農山漁村交流プロジェクトにおける受入地域の実施状況調査＞</t>
  </si>
  <si>
    <t>（１）地域別受入状況／（３）過去５年の動向</t>
    <rPh sb="3" eb="6">
      <t>チイキベツ</t>
    </rPh>
    <rPh sb="6" eb="8">
      <t>ウケイレ</t>
    </rPh>
    <rPh sb="8" eb="10">
      <t>ジョウキョウ</t>
    </rPh>
    <rPh sb="14" eb="16">
      <t>カコ</t>
    </rPh>
    <rPh sb="17" eb="18">
      <t>ネン</t>
    </rPh>
    <rPh sb="19" eb="21">
      <t>ドウコウ</t>
    </rPh>
    <phoneticPr fontId="70"/>
  </si>
  <si>
    <t>農家民泊</t>
  </si>
  <si>
    <t>施設・イベント数</t>
    <rPh sb="0" eb="2">
      <t>シセツ</t>
    </rPh>
    <rPh sb="7" eb="8">
      <t>スウ</t>
    </rPh>
    <phoneticPr fontId="2"/>
  </si>
  <si>
    <t>延べ入込客数</t>
    <rPh sb="0" eb="1">
      <t>ノ</t>
    </rPh>
    <rPh sb="2" eb="5">
      <t>イリコミキャク</t>
    </rPh>
    <rPh sb="5" eb="6">
      <t>スウ</t>
    </rPh>
    <phoneticPr fontId="2"/>
  </si>
  <si>
    <t>延べ宿泊者数　　  　　　  ：　宿泊旅行統計調査</t>
    <phoneticPr fontId="4"/>
  </si>
  <si>
    <t>[平成28年]</t>
    <phoneticPr fontId="4"/>
  </si>
  <si>
    <t>[平成27年]</t>
    <phoneticPr fontId="4"/>
  </si>
  <si>
    <t>　　　【 平成26年～平成29年（過去の調査方法） 】</t>
    <rPh sb="11" eb="13">
      <t>ヘイセイ</t>
    </rPh>
    <rPh sb="15" eb="16">
      <t>ネン</t>
    </rPh>
    <rPh sb="17" eb="19">
      <t>カコ</t>
    </rPh>
    <rPh sb="20" eb="22">
      <t>チョウサ</t>
    </rPh>
    <rPh sb="22" eb="24">
      <t>ホウホウ</t>
    </rPh>
    <phoneticPr fontId="4"/>
  </si>
  <si>
    <t>対前年</t>
    <phoneticPr fontId="4"/>
  </si>
  <si>
    <t>対2019年</t>
    <rPh sb="5" eb="6">
      <t>ネン</t>
    </rPh>
    <phoneticPr fontId="4"/>
  </si>
  <si>
    <t>対2018年</t>
    <rPh sb="0" eb="1">
      <t>タイ</t>
    </rPh>
    <rPh sb="5" eb="6">
      <t>ネン</t>
    </rPh>
    <phoneticPr fontId="4"/>
  </si>
  <si>
    <t>増減率</t>
    <rPh sb="0" eb="3">
      <t>ゾウゲンリツ</t>
    </rPh>
    <phoneticPr fontId="4"/>
  </si>
  <si>
    <t>2018年</t>
    <rPh sb="4" eb="5">
      <t>ネン</t>
    </rPh>
    <phoneticPr fontId="4"/>
  </si>
  <si>
    <t>観光統計表（p12,13）より</t>
    <rPh sb="0" eb="5">
      <t>カンコウトウケイヒョウ</t>
    </rPh>
    <phoneticPr fontId="4"/>
  </si>
  <si>
    <t>（2）　日本人・外国人別観光消費単価</t>
    <phoneticPr fontId="4"/>
  </si>
  <si>
    <t>①　観光消費単価</t>
    <phoneticPr fontId="4"/>
  </si>
  <si>
    <t>▼2019年　観光消費単価</t>
    <rPh sb="5" eb="6">
      <t>ネン</t>
    </rPh>
    <phoneticPr fontId="4"/>
  </si>
  <si>
    <t>日帰り客</t>
    <rPh sb="0" eb="2">
      <t>ヒガエ</t>
    </rPh>
    <rPh sb="3" eb="4">
      <t>キャク</t>
    </rPh>
    <phoneticPr fontId="7"/>
  </si>
  <si>
    <t>宿泊客</t>
    <rPh sb="0" eb="3">
      <t>シュクハクキャク</t>
    </rPh>
    <phoneticPr fontId="7"/>
  </si>
  <si>
    <t>2019年</t>
    <rPh sb="4" eb="5">
      <t>ネン</t>
    </rPh>
    <phoneticPr fontId="7"/>
  </si>
  <si>
    <t>2023年</t>
    <rPh sb="4" eb="5">
      <t>ネン</t>
    </rPh>
    <phoneticPr fontId="7"/>
  </si>
  <si>
    <t>棒グラフ</t>
    <rPh sb="0" eb="1">
      <t>ボウ</t>
    </rPh>
    <phoneticPr fontId="7"/>
  </si>
  <si>
    <t>外国人</t>
    <rPh sb="0" eb="3">
      <t>ガイコクジン</t>
    </rPh>
    <phoneticPr fontId="7"/>
  </si>
  <si>
    <t>【 平成27年～令和５年（現在の調査方法）】　</t>
    <rPh sb="8" eb="10">
      <t>レイワ</t>
    </rPh>
    <rPh sb="11" eb="12">
      <t>ネン</t>
    </rPh>
    <rPh sb="13" eb="15">
      <t>ゲンザイ</t>
    </rPh>
    <phoneticPr fontId="4"/>
  </si>
  <si>
    <t>　※ 観光庁が実施する統計調査は、“日帰り客” を地域別に集計することが困難であるため、本ページでは掲載を</t>
    <rPh sb="44" eb="45">
      <t>ホン</t>
    </rPh>
    <phoneticPr fontId="4"/>
  </si>
  <si>
    <t>　　　見送っている。</t>
    <phoneticPr fontId="4"/>
  </si>
  <si>
    <t>　　　宿泊施設に宿泊した延べ宿泊者数。合計は観光庁「宿泊旅行統計調査」による値。地域別は観光庁「宿泊旅行</t>
    <rPh sb="19" eb="21">
      <t>ゴウケイ</t>
    </rPh>
    <rPh sb="22" eb="25">
      <t>カンコウチョウ</t>
    </rPh>
    <rPh sb="26" eb="34">
      <t>シュクハクリョコウトウケイチョウサ</t>
    </rPh>
    <rPh sb="38" eb="39">
      <t>アタイ</t>
    </rPh>
    <phoneticPr fontId="4"/>
  </si>
  <si>
    <t>　　　統計調査」 の調査票情報の提供を受け県独自に推計した値。</t>
    <phoneticPr fontId="4"/>
  </si>
  <si>
    <t>対2019年
増減率</t>
    <rPh sb="0" eb="1">
      <t>タイ</t>
    </rPh>
    <rPh sb="5" eb="6">
      <t>ネン</t>
    </rPh>
    <rPh sb="7" eb="9">
      <t>ゾウゲン</t>
    </rPh>
    <rPh sb="9" eb="10">
      <t>リツ</t>
    </rPh>
    <phoneticPr fontId="7"/>
  </si>
  <si>
    <t>　観光庁「宿泊旅行統計調査」の結果数値は推定値であり、延べ宿泊者数等は十の位までを有効数字として表章している。</t>
    <phoneticPr fontId="4"/>
  </si>
  <si>
    <t>　また県独自の推計値は小数点以下で四捨五入している。このため、内訳値の和と合計値が一致しない場合がある。</t>
    <phoneticPr fontId="4"/>
  </si>
  <si>
    <t>　なお、県独自で地域別に推計した 「宿泊旅行統計調査」 は推計の性質上、市町村ごとの “有効回答率” の影響を受ける。</t>
    <phoneticPr fontId="4"/>
  </si>
  <si>
    <t>　未満）と判断される地点かつ観光入込客数が年間１万人以上、もしくは特定月の観光入込客数が５千人以上である地点におけ</t>
    <rPh sb="15" eb="17">
      <t>チテン</t>
    </rPh>
    <rPh sb="18" eb="20">
      <t>カンコウ</t>
    </rPh>
    <rPh sb="20" eb="22">
      <t>シセツ</t>
    </rPh>
    <rPh sb="27" eb="28">
      <t>トウ</t>
    </rPh>
    <phoneticPr fontId="35"/>
  </si>
  <si>
    <t xml:space="preserve"> 熊本県教育旅行受入促進協議会 （事務局：熊本県観光連盟） の会員施設のうち回答があった施設の受入情報を集計した値。</t>
    <phoneticPr fontId="4"/>
  </si>
  <si>
    <t xml:space="preserve"> 農家民泊については熊本県むらづくり課及び該当市町村の協力を得て集計。</t>
    <phoneticPr fontId="4"/>
  </si>
  <si>
    <t xml:space="preserve"> 尚、“受入団体数” は1旅程ごとの団体数で “宿泊者（実数）数” は実人数である。</t>
    <rPh sb="26" eb="27">
      <t>シャ</t>
    </rPh>
    <phoneticPr fontId="4"/>
  </si>
  <si>
    <t>上段【山都町】通潤橋国宝指定（9月25日）</t>
    <rPh sb="0" eb="2">
      <t>ジョウダン</t>
    </rPh>
    <rPh sb="3" eb="6">
      <t>ヤマトチョウ</t>
    </rPh>
    <rPh sb="7" eb="10">
      <t>ツウジュンキョウ</t>
    </rPh>
    <rPh sb="10" eb="14">
      <t>コクホウシテイ</t>
    </rPh>
    <rPh sb="16" eb="17">
      <t>ガツ</t>
    </rPh>
    <rPh sb="19" eb="20">
      <t>ニチ</t>
    </rPh>
    <phoneticPr fontId="4"/>
  </si>
  <si>
    <t>（2）　過去10年の国籍 （出身地） 別外国人延べ宿泊者数推移</t>
    <rPh sb="23" eb="24">
      <t>ノ</t>
    </rPh>
    <phoneticPr fontId="4"/>
  </si>
  <si>
    <t>（3）　過去10年の国籍 （出身地） 別外国人延べ宿泊者構成比推移</t>
    <rPh sb="23" eb="24">
      <t>ノ</t>
    </rPh>
    <rPh sb="27" eb="28">
      <t>シャ</t>
    </rPh>
    <phoneticPr fontId="4"/>
  </si>
  <si>
    <t>延べ宿泊者数</t>
    <phoneticPr fontId="4"/>
  </si>
  <si>
    <t>　　　※ 調査方法の変更については、P50を参照</t>
    <rPh sb="5" eb="7">
      <t>チョウサ</t>
    </rPh>
    <rPh sb="7" eb="9">
      <t>ホウホウ</t>
    </rPh>
    <rPh sb="10" eb="12">
      <t>ヘンコウ</t>
    </rPh>
    <rPh sb="22" eb="24">
      <t>サンショウ</t>
    </rPh>
    <phoneticPr fontId="4"/>
  </si>
  <si>
    <t>＊「観光入込客統計に関する共通基準」は、各都道府県の「観光入込客数」「観光消費額単価」「観光消費額」等を把握するための調査手法や集計方法を示した調査基準で、2009年12月に策定・公表されました。
（2013年3月、2023年5月に一部改定）</t>
    <phoneticPr fontId="4"/>
  </si>
  <si>
    <t>図　「延べ入込客数」、「観光消費額単価」、「観光消費額」の算出プロセス</t>
  </si>
  <si>
    <r>
      <t>　本統計表では、｢共通基準による観光入込客統計｣による｢観光消費額単価｣</t>
    </r>
    <r>
      <rPr>
        <sz val="10"/>
        <rFont val="BIZ UDP明朝 Medium"/>
        <family val="3"/>
        <charset val="128"/>
        <scheme val="minor"/>
      </rPr>
      <t>、｢観</t>
    </r>
    <r>
      <rPr>
        <sz val="10"/>
        <rFont val="BIZ UDP明朝 Medium"/>
        <family val="1"/>
        <charset val="128"/>
        <scheme val="minor"/>
      </rPr>
      <t>光消費額｣のほか、｢観光地点等入込客数調査｣に</t>
    </r>
    <r>
      <rPr>
        <sz val="10"/>
        <rFont val="BIZ UDP明朝 Medium"/>
        <family val="3"/>
        <charset val="128"/>
        <scheme val="minor"/>
      </rPr>
      <t>より</t>
    </r>
    <r>
      <rPr>
        <sz val="10"/>
        <rFont val="BIZ UDP明朝 Medium"/>
        <family val="1"/>
        <charset val="128"/>
        <scheme val="minor"/>
      </rPr>
      <t>取りまとめた観光地点</t>
    </r>
    <r>
      <rPr>
        <sz val="10"/>
        <rFont val="BIZ UDP明朝 Medium"/>
        <family val="3"/>
        <charset val="128"/>
        <scheme val="minor"/>
      </rPr>
      <t>等</t>
    </r>
    <r>
      <rPr>
        <sz val="10"/>
        <rFont val="BIZ UDP明朝 Medium"/>
        <family val="1"/>
        <charset val="128"/>
        <scheme val="minor"/>
      </rPr>
      <t>の入込客数を11地域別に集計し、「延べ入込客数」として掲載している。
　なお、「共通基準による観光入込客統計」で算出される観光入込客数は実人数であり、宿泊施設以外（キャンプ場・知人宅等）への宿泊者も含まれる。
　このため、本統計表の「延べ入込客数」や「延べ宿泊者数」とは値が異なる。</t>
    </r>
    <rPh sb="1" eb="2">
      <t>ホン</t>
    </rPh>
    <rPh sb="74" eb="75">
      <t>トウ</t>
    </rPh>
    <phoneticPr fontId="4"/>
  </si>
  <si>
    <t>［左上］南阿蘇鉄道全線再開（7月15日）</t>
    <rPh sb="1" eb="3">
      <t>ヒダリウエ</t>
    </rPh>
    <rPh sb="4" eb="9">
      <t>ミナミアソテツドウ</t>
    </rPh>
    <rPh sb="9" eb="13">
      <t>ゼンセンサイカイ</t>
    </rPh>
    <rPh sb="15" eb="16">
      <t>ガツ</t>
    </rPh>
    <rPh sb="18" eb="19">
      <t>ニチ</t>
    </rPh>
    <phoneticPr fontId="4"/>
  </si>
  <si>
    <t>［左下］阿蘇神社楼門完成（12月7日）</t>
    <rPh sb="1" eb="3">
      <t>ヒダリシタ</t>
    </rPh>
    <phoneticPr fontId="4"/>
  </si>
  <si>
    <t>［右上］熊本地震 震災ミュージアムKIOKU（きおく）</t>
    <rPh sb="1" eb="2">
      <t>ミギ</t>
    </rPh>
    <rPh sb="2" eb="3">
      <t>ウエ</t>
    </rPh>
    <phoneticPr fontId="4"/>
  </si>
  <si>
    <t>　　　　　　グランドオープン（7月15日）</t>
    <phoneticPr fontId="4"/>
  </si>
  <si>
    <t>増減率 対前年</t>
    <phoneticPr fontId="4"/>
  </si>
  <si>
    <t>対2019年</t>
    <phoneticPr fontId="4"/>
  </si>
  <si>
    <t>　る入込客数の総和。なお、各観光地点等の推計方法によっては、入込客数に小数点以下の値を含む場合があり、集計にあたって</t>
    <rPh sb="7" eb="9">
      <t>ソウワ</t>
    </rPh>
    <rPh sb="13" eb="14">
      <t>カク</t>
    </rPh>
    <rPh sb="14" eb="16">
      <t>カンコウ</t>
    </rPh>
    <rPh sb="16" eb="18">
      <t>チテン</t>
    </rPh>
    <rPh sb="18" eb="19">
      <t>トウ</t>
    </rPh>
    <rPh sb="20" eb="22">
      <t>スイケイ</t>
    </rPh>
    <rPh sb="22" eb="24">
      <t>ホウホウ</t>
    </rPh>
    <rPh sb="35" eb="38">
      <t>ショウスウテン</t>
    </rPh>
    <rPh sb="38" eb="40">
      <t>イカ</t>
    </rPh>
    <rPh sb="41" eb="42">
      <t>アタイ</t>
    </rPh>
    <rPh sb="43" eb="44">
      <t>フク</t>
    </rPh>
    <rPh sb="45" eb="47">
      <t>バアイ</t>
    </rPh>
    <rPh sb="51" eb="53">
      <t>シュウケイ</t>
    </rPh>
    <phoneticPr fontId="16"/>
  </si>
  <si>
    <t>　る入込客数の総和。なお、各観光地点等の推計方法によっては、入込客数に小数点以下の値を含む場合があり、集計にあたっ</t>
    <rPh sb="7" eb="9">
      <t>ソウワ</t>
    </rPh>
    <phoneticPr fontId="16"/>
  </si>
  <si>
    <t>　て小数点以下で四捨五入している。このため、内訳値の和と合計値が一致しない場合がある。</t>
    <phoneticPr fontId="4"/>
  </si>
  <si>
    <t>入込客数</t>
    <rPh sb="0" eb="2">
      <t>イリコミ</t>
    </rPh>
    <rPh sb="2" eb="4">
      <t>キャクスウ</t>
    </rPh>
    <phoneticPr fontId="4"/>
  </si>
  <si>
    <t>2019年</t>
    <rPh sb="4" eb="5">
      <t>ネン</t>
    </rPh>
    <phoneticPr fontId="4"/>
  </si>
  <si>
    <t>荒尾・玉名
地域</t>
    <phoneticPr fontId="4"/>
  </si>
  <si>
    <t>人吉・球磨
地域</t>
    <phoneticPr fontId="4"/>
  </si>
  <si>
    <t>水俣・芦北
地域</t>
    <phoneticPr fontId="4"/>
  </si>
  <si>
    <t>中・下段【阿蘇地域】熊本地震からの創造的復興</t>
    <rPh sb="0" eb="1">
      <t>チュウ</t>
    </rPh>
    <rPh sb="2" eb="4">
      <t>ゲダン</t>
    </rPh>
    <rPh sb="5" eb="9">
      <t>アソチイキ</t>
    </rPh>
    <phoneticPr fontId="4"/>
  </si>
  <si>
    <t>　小数点以下で四捨五入している。このため、内訳値の和と合計値が一致しない場合がある。</t>
    <phoneticPr fontId="4"/>
  </si>
  <si>
    <t>　 観光庁「宿泊旅行統計調査」による値。国内発地 （都道府県） 別は従業者数100人以上の施設が調査対象であるため、</t>
    <phoneticPr fontId="4"/>
  </si>
  <si>
    <t>　 国内発地別の値と“日本人延べ宿泊者数”の値は一致しない。</t>
    <rPh sb="4" eb="6">
      <t>ホッチ</t>
    </rPh>
    <rPh sb="8" eb="9">
      <t>アタイ</t>
    </rPh>
    <rPh sb="22" eb="23">
      <t>アタイ</t>
    </rPh>
    <phoneticPr fontId="4"/>
  </si>
  <si>
    <t>　コロナ禍からの人流の回復に加え、国際スポーツ大会やくま博2023の開催、熊本城マラソンの再開等により、延べ宿泊者数、延べ入込客数ともに増加した。特に阿蘇くまもと空港における台湾便就航の影響があり台湾からの来訪者の増加が顕著であった。</t>
    <phoneticPr fontId="4"/>
  </si>
  <si>
    <t>　南阿蘇鉄道の全線再開、阿蘇神社楼門の復旧などを背景に、延べ宿泊者数、延べ入込客数がともに増加した。新規航空便就航による台湾からの訪日客の増加に加え、米国などからの来訪もみられた。</t>
    <rPh sb="1" eb="2">
      <t>ミナミ</t>
    </rPh>
    <rPh sb="2" eb="4">
      <t>アソ</t>
    </rPh>
    <rPh sb="4" eb="6">
      <t>テツドウ</t>
    </rPh>
    <rPh sb="7" eb="9">
      <t>ゼンセン</t>
    </rPh>
    <rPh sb="9" eb="11">
      <t>サイカイ</t>
    </rPh>
    <rPh sb="12" eb="14">
      <t>アソ</t>
    </rPh>
    <rPh sb="14" eb="16">
      <t>ジンジャ</t>
    </rPh>
    <rPh sb="16" eb="18">
      <t>ロウモン</t>
    </rPh>
    <rPh sb="19" eb="21">
      <t>フッキュウ</t>
    </rPh>
    <rPh sb="24" eb="26">
      <t>ハイケイ</t>
    </rPh>
    <rPh sb="28" eb="29">
      <t>ノ</t>
    </rPh>
    <rPh sb="30" eb="32">
      <t>シュクハク</t>
    </rPh>
    <rPh sb="32" eb="33">
      <t>シャ</t>
    </rPh>
    <rPh sb="33" eb="34">
      <t>スウ</t>
    </rPh>
    <rPh sb="35" eb="36">
      <t>ノ</t>
    </rPh>
    <rPh sb="37" eb="39">
      <t>イリコミ</t>
    </rPh>
    <rPh sb="39" eb="40">
      <t>キャク</t>
    </rPh>
    <rPh sb="40" eb="41">
      <t>スウ</t>
    </rPh>
    <rPh sb="45" eb="47">
      <t>ゾウカ</t>
    </rPh>
    <rPh sb="50" eb="52">
      <t>シンキ</t>
    </rPh>
    <rPh sb="52" eb="54">
      <t>コウクウ</t>
    </rPh>
    <rPh sb="54" eb="55">
      <t>ビン</t>
    </rPh>
    <rPh sb="55" eb="57">
      <t>シュウコウ</t>
    </rPh>
    <rPh sb="60" eb="62">
      <t>タイワン</t>
    </rPh>
    <rPh sb="65" eb="67">
      <t>ホウニチ</t>
    </rPh>
    <rPh sb="67" eb="68">
      <t>キャク</t>
    </rPh>
    <rPh sb="69" eb="71">
      <t>ゾウカ</t>
    </rPh>
    <rPh sb="72" eb="73">
      <t>クワ</t>
    </rPh>
    <rPh sb="75" eb="77">
      <t>ベイコク</t>
    </rPh>
    <rPh sb="82" eb="84">
      <t>ライホウ</t>
    </rPh>
    <phoneticPr fontId="4"/>
  </si>
  <si>
    <t>　延べ入込客数では、コロナ禍からの着実な人流の回復が見られるものの、県内他地域に比べ、延べ宿泊者数が伸び悩んでいる。しかし、主にレンタカーで訪れる台湾からの観光客が増えたことにより、外国人延べ宿泊者数は大幅に増加した。</t>
    <phoneticPr fontId="4"/>
  </si>
  <si>
    <t>　４年ぶりに千人灯籠踊りが開催されたこと、地域独自のクーポン発行などがあり多くの来訪者がみられた。また半導体関連の工場建設に伴い、工事関係者などビジネス利用も同市まで波及している。</t>
    <phoneticPr fontId="4"/>
  </si>
  <si>
    <t>　延べ宿泊者数は、半導体関連などの工事需要、ビジネス需要のほか、宿泊を伴うスポーツ大会の開催等により九州域内からの来訪を中心に前年を大きく上回っている。、台湾を中心に外国人の来訪・宿泊も増加し、外国人延べ宿泊者は2019年を上回っている。</t>
    <phoneticPr fontId="4"/>
  </si>
  <si>
    <t>　令和2年7月豪雨で被災した宿泊施設の再開が相次ぎ、宿泊助成の効果もあったことから、前年に比べ延べ宿泊客数が増加した。また、人吉市の防災学習、錦町の平和教育など教育旅行が近年増加傾向にある。</t>
    <rPh sb="1" eb="3">
      <t>レイワ</t>
    </rPh>
    <rPh sb="4" eb="5">
      <t>ネン</t>
    </rPh>
    <rPh sb="6" eb="7">
      <t>ガツ</t>
    </rPh>
    <rPh sb="7" eb="9">
      <t>ゴウウ</t>
    </rPh>
    <rPh sb="10" eb="12">
      <t>ヒサイ</t>
    </rPh>
    <rPh sb="14" eb="16">
      <t>シュクハク</t>
    </rPh>
    <rPh sb="16" eb="18">
      <t>シセツ</t>
    </rPh>
    <rPh sb="19" eb="21">
      <t>サイカイ</t>
    </rPh>
    <rPh sb="22" eb="24">
      <t>アイツ</t>
    </rPh>
    <rPh sb="26" eb="28">
      <t>シュクハク</t>
    </rPh>
    <rPh sb="28" eb="30">
      <t>ジョセイ</t>
    </rPh>
    <rPh sb="31" eb="33">
      <t>コウカ</t>
    </rPh>
    <rPh sb="42" eb="44">
      <t>ゼンネン</t>
    </rPh>
    <rPh sb="45" eb="46">
      <t>クラ</t>
    </rPh>
    <rPh sb="47" eb="48">
      <t>ノ</t>
    </rPh>
    <rPh sb="49" eb="52">
      <t>シュクハクキャク</t>
    </rPh>
    <rPh sb="52" eb="53">
      <t>スウ</t>
    </rPh>
    <rPh sb="54" eb="56">
      <t>ゾウカ</t>
    </rPh>
    <rPh sb="62" eb="64">
      <t>ヒトヨシ</t>
    </rPh>
    <rPh sb="64" eb="65">
      <t>シ</t>
    </rPh>
    <rPh sb="66" eb="68">
      <t>ボウサイ</t>
    </rPh>
    <rPh sb="68" eb="70">
      <t>ガクシュウ</t>
    </rPh>
    <rPh sb="71" eb="72">
      <t>ニシキ</t>
    </rPh>
    <rPh sb="72" eb="73">
      <t>マチ</t>
    </rPh>
    <rPh sb="74" eb="76">
      <t>ヘイワ</t>
    </rPh>
    <rPh sb="76" eb="78">
      <t>キョウイク</t>
    </rPh>
    <rPh sb="80" eb="82">
      <t>キョウイク</t>
    </rPh>
    <rPh sb="82" eb="84">
      <t>リョコウ</t>
    </rPh>
    <rPh sb="85" eb="87">
      <t>キンネン</t>
    </rPh>
    <rPh sb="87" eb="89">
      <t>ゾウカ</t>
    </rPh>
    <rPh sb="89" eb="91">
      <t>ケイコウ</t>
    </rPh>
    <phoneticPr fontId="4"/>
  </si>
  <si>
    <t>　行楽シーズンである10月～11月に団体旅行を中心とした来訪が回復した。アートなどを目的とした個人旅行や、ビジネス目的の宿泊も増加している。</t>
    <rPh sb="1" eb="3">
      <t>コウラク</t>
    </rPh>
    <rPh sb="12" eb="13">
      <t>ガツ</t>
    </rPh>
    <rPh sb="16" eb="17">
      <t>ガツ</t>
    </rPh>
    <rPh sb="18" eb="20">
      <t>ダンタイ</t>
    </rPh>
    <rPh sb="20" eb="22">
      <t>リョコウ</t>
    </rPh>
    <rPh sb="23" eb="25">
      <t>チュウシン</t>
    </rPh>
    <rPh sb="28" eb="30">
      <t>ライホウ</t>
    </rPh>
    <rPh sb="31" eb="33">
      <t>カイフク</t>
    </rPh>
    <rPh sb="42" eb="44">
      <t>モクテキ</t>
    </rPh>
    <rPh sb="47" eb="49">
      <t>コジン</t>
    </rPh>
    <rPh sb="49" eb="51">
      <t>リョコウ</t>
    </rPh>
    <rPh sb="57" eb="59">
      <t>モクテキ</t>
    </rPh>
    <rPh sb="60" eb="62">
      <t>シュクハク</t>
    </rPh>
    <rPh sb="63" eb="65">
      <t>ゾウカ</t>
    </rPh>
    <phoneticPr fontId="4"/>
  </si>
  <si>
    <t>　工事需要などでビジネスホテルの稼働率は高位で推移している。また、コロナ禍以降、小規模な宿泊施設が徐々に増えており、地域の宿泊のキャパシティは増加傾向にある。訪日客の客層が団体から個人客中心にシフトしている。</t>
    <phoneticPr fontId="4"/>
  </si>
  <si>
    <t>　通潤橋の国宝指定により、観光客数が増加している。域内の飲料メーカーの工場見学の人数制限が撤廃されるなど、観光施設の延べ入込客数が増加していることに加え、祭事等もコロナ禍以前の規模で実施されている。</t>
    <phoneticPr fontId="4"/>
  </si>
  <si>
    <t>うち
日本人</t>
    <phoneticPr fontId="4"/>
  </si>
  <si>
    <t>うち
外国人</t>
    <phoneticPr fontId="4"/>
  </si>
  <si>
    <t>-</t>
    <phoneticPr fontId="7"/>
  </si>
  <si>
    <t>　ビジネス需要の堅調な推移と観光需要の回復により、延べ宿泊者数・入込客数ともに増加した。なかでも国際クルーズ船が４月に初入港した「くまモンポート八代」や温泉施設の利用者数の増加が、延べ入込客数の増加に寄与している。</t>
    <rPh sb="86" eb="88">
      <t>ゾウカ</t>
    </rPh>
    <phoneticPr fontId="4"/>
  </si>
  <si>
    <t>　本統計は、2009年12月に策定した「観光入込客統計に関する共通基準」に基づき都道府県が調査を実施しているものである。</t>
    <phoneticPr fontId="4"/>
  </si>
  <si>
    <t>　調査結果は、各都道府県のウェブサイトで公表されている（観光庁による結果の取りまとめは2024年3月公表分まで）。</t>
    <phoneticPr fontId="4"/>
  </si>
  <si>
    <t>　レジャー施設利用の個人旅行の宿泊や、温泉旅館利用の団体旅行客の増加、祭りやイベン
トの再開等により、延べ宿泊者数は前年から増加した。</t>
    <phoneticPr fontId="4"/>
  </si>
  <si>
    <t>　2023年の熊本県の延べ宿泊者数、延べ入込客数、観光消費額はいずれも前年から大幅に増加した。近年、新型コロナウイルス感染症の拡大局面において観光人流の著しい減少がみられたものの、2022年から行動制限が徐々に緩和され、前述の統計値はいずれも回復基調にあった。加えて、2023年５月に新型コロナウイルス感染症の5類感染症移行があり国内消費者の旅行マインドが上昇したこと、水際制限の緩和によって相次ぐ国際線の新規就航・復便により海外からの観光客が日本を訪れやすくなったことを受け、各統計値はコロナ禍前の2019年の水準、あるいはそれを上回る水準まで回復している。
　2023年の延べ宿泊者数は840万人であり、前年から33.3％増、2019年と比較して10.0％の増加となった。特に外国人は100万人と前年と比較して約10倍の延べ宿泊者数を記録している。国籍別に内訳をみると、韓国が最も多く全体の29.3％を占めるほか、次いで台湾（27.2％）、香港（11.3％）の順で多かった。台湾については、前年から約24倍の延べ宿泊者数を記録しており、増加率が最も大きい。９月にチャイナエアライン及びスターラックス航空による、熊本と台北を結ぶ定期便が就航しており、半導体関連企業の進出と併せ、熊本への来訪が急増していると考えられる。また、日本人の延べ宿泊者数は739.9万人と前年から19.3％増であった。発地を地域ブロック別にみると、九州各県からの延べ宿泊者数は前年から減少しているものの、関東、東北、北海道など遠方からの延べ宿泊者数が増加した。
　2023年の延べ入込客数は4,776万人であり、前年から18.6％増、2019年と比較して2.3％減となった。上述の延べ宿泊者数の増加に加え、県内の祭事・イベントの再開、日帰り旅行の増加が要因となり、コロナ禍前とほぼ同程度の水準まで人流が回復していることがうかがえる。
　人流の回復を背景に、観光消費額も前年の数値を上回った。同年の観光消費額は3,733億円となり、前年から17.7％増、2019年と比較して15.9％増とコロナ禍前を上回る水準で推移している。観光客の区分別にみると、宿泊客の観光消費額が2,649億円と昨年から54.0％増であり、行動制約の緩和やインバウンドの回復に伴う宿泊旅行の増加が観光消費額の増加に寄与したことが示唆される。
　教育旅行は、九州内発地の減少により、宿泊者数ベースで前年比27.5％減と前年を下回った。</t>
    <rPh sb="5" eb="6">
      <t>ネン</t>
    </rPh>
    <rPh sb="7" eb="10">
      <t>クマモトケン</t>
    </rPh>
    <rPh sb="11" eb="12">
      <t>ノ</t>
    </rPh>
    <rPh sb="13" eb="17">
      <t>シュクハクシャスウ</t>
    </rPh>
    <rPh sb="18" eb="19">
      <t>ノ</t>
    </rPh>
    <rPh sb="20" eb="21">
      <t>イ</t>
    </rPh>
    <rPh sb="21" eb="22">
      <t>コ</t>
    </rPh>
    <rPh sb="22" eb="24">
      <t>キャクスウ</t>
    </rPh>
    <rPh sb="25" eb="30">
      <t>カンコウショウヒガク</t>
    </rPh>
    <rPh sb="35" eb="37">
      <t>ゼンネン</t>
    </rPh>
    <rPh sb="39" eb="41">
      <t>オオハバ</t>
    </rPh>
    <rPh sb="42" eb="44">
      <t>ゾウカ</t>
    </rPh>
    <rPh sb="47" eb="49">
      <t>キンネン</t>
    </rPh>
    <rPh sb="50" eb="52">
      <t>シンガタ</t>
    </rPh>
    <rPh sb="59" eb="65">
      <t>カンセ</t>
    </rPh>
    <rPh sb="65" eb="67">
      <t>キョクメン</t>
    </rPh>
    <rPh sb="71" eb="73">
      <t>カンコウ</t>
    </rPh>
    <rPh sb="73" eb="75">
      <t>ジンリュウ</t>
    </rPh>
    <rPh sb="76" eb="77">
      <t>イチジル</t>
    </rPh>
    <rPh sb="79" eb="81">
      <t>ゲンショウ</t>
    </rPh>
    <rPh sb="94" eb="95">
      <t>ネン</t>
    </rPh>
    <rPh sb="110" eb="112">
      <t>ゼンジュツ</t>
    </rPh>
    <rPh sb="113" eb="116">
      <t>トウケイチ</t>
    </rPh>
    <rPh sb="121" eb="125">
      <t>カイフクキチョウ</t>
    </rPh>
    <rPh sb="130" eb="131">
      <t>クワ</t>
    </rPh>
    <rPh sb="138" eb="139">
      <t>ネン</t>
    </rPh>
    <rPh sb="140" eb="141">
      <t>ガツ</t>
    </rPh>
    <rPh sb="165" eb="170">
      <t>コクナイショウヒシャ</t>
    </rPh>
    <rPh sb="171" eb="173">
      <t>リョコウ</t>
    </rPh>
    <rPh sb="178" eb="180">
      <t>ジョウショウ</t>
    </rPh>
    <rPh sb="185" eb="187">
      <t>ミズギワ</t>
    </rPh>
    <rPh sb="187" eb="189">
      <t>セイゲン</t>
    </rPh>
    <rPh sb="190" eb="192">
      <t>カンワ</t>
    </rPh>
    <rPh sb="196" eb="198">
      <t>アイツ</t>
    </rPh>
    <rPh sb="199" eb="202">
      <t>コクサイセン</t>
    </rPh>
    <rPh sb="203" eb="207">
      <t>シンキシュウコウ</t>
    </rPh>
    <rPh sb="213" eb="215">
      <t>カイガイ</t>
    </rPh>
    <rPh sb="218" eb="221">
      <t>カンコウキャク</t>
    </rPh>
    <rPh sb="222" eb="224">
      <t>ニホン</t>
    </rPh>
    <rPh sb="225" eb="226">
      <t>オトズ</t>
    </rPh>
    <rPh sb="236" eb="237">
      <t>ウ</t>
    </rPh>
    <rPh sb="239" eb="243">
      <t>カクトウケイチ</t>
    </rPh>
    <rPh sb="247" eb="249">
      <t>カマエ</t>
    </rPh>
    <rPh sb="254" eb="255">
      <t>ネン</t>
    </rPh>
    <rPh sb="256" eb="258">
      <t>スイジュン</t>
    </rPh>
    <rPh sb="266" eb="268">
      <t>ウワマワ</t>
    </rPh>
    <rPh sb="269" eb="271">
      <t>スイジュン</t>
    </rPh>
    <rPh sb="273" eb="275">
      <t>カイフク</t>
    </rPh>
    <rPh sb="286" eb="287">
      <t>ネン</t>
    </rPh>
    <rPh sb="288" eb="289">
      <t>ノ</t>
    </rPh>
    <rPh sb="290" eb="294">
      <t>シュクハクシャスウ</t>
    </rPh>
    <rPh sb="298" eb="300">
      <t>マンニン</t>
    </rPh>
    <rPh sb="304" eb="306">
      <t>ゼンネン</t>
    </rPh>
    <rPh sb="313" eb="314">
      <t>ゾウ</t>
    </rPh>
    <rPh sb="319" eb="320">
      <t>ネン</t>
    </rPh>
    <rPh sb="321" eb="323">
      <t>ヒカク</t>
    </rPh>
    <rPh sb="331" eb="333">
      <t>ゾウカ</t>
    </rPh>
    <rPh sb="338" eb="339">
      <t>トク</t>
    </rPh>
    <rPh sb="340" eb="343">
      <t>ガイコクジン</t>
    </rPh>
    <rPh sb="348" eb="350">
      <t>ゼンネン</t>
    </rPh>
    <rPh sb="351" eb="353">
      <t>ヒカク</t>
    </rPh>
    <rPh sb="355" eb="356">
      <t>ヤク</t>
    </rPh>
    <rPh sb="358" eb="359">
      <t>バイ</t>
    </rPh>
    <rPh sb="367" eb="369">
      <t>キロク</t>
    </rPh>
    <rPh sb="374" eb="376">
      <t>コクセキ</t>
    </rPh>
    <rPh sb="376" eb="377">
      <t>ベツ</t>
    </rPh>
    <rPh sb="385" eb="387">
      <t>カンコク</t>
    </rPh>
    <rPh sb="388" eb="389">
      <t>モット</t>
    </rPh>
    <rPh sb="390" eb="391">
      <t>オオ</t>
    </rPh>
    <rPh sb="392" eb="394">
      <t>ゼンタイ</t>
    </rPh>
    <rPh sb="401" eb="402">
      <t>シ</t>
    </rPh>
    <rPh sb="407" eb="408">
      <t>ツ</t>
    </rPh>
    <rPh sb="410" eb="412">
      <t>タイワン</t>
    </rPh>
    <rPh sb="420" eb="422">
      <t>ホンコン</t>
    </rPh>
    <rPh sb="430" eb="431">
      <t>ジュン</t>
    </rPh>
    <rPh sb="432" eb="433">
      <t>オオ</t>
    </rPh>
    <rPh sb="437" eb="439">
      <t>タイワン</t>
    </rPh>
    <rPh sb="445" eb="447">
      <t>ゼンネン</t>
    </rPh>
    <rPh sb="449" eb="450">
      <t>ヤク</t>
    </rPh>
    <rPh sb="452" eb="453">
      <t>バイ</t>
    </rPh>
    <rPh sb="461" eb="463">
      <t>キロク</t>
    </rPh>
    <rPh sb="468" eb="471">
      <t>ゾウカリツ</t>
    </rPh>
    <rPh sb="472" eb="473">
      <t>モット</t>
    </rPh>
    <rPh sb="474" eb="475">
      <t>オオ</t>
    </rPh>
    <rPh sb="479" eb="480">
      <t>ガツ</t>
    </rPh>
    <rPh sb="524" eb="531">
      <t>ハンドウタイカンレンキギョウ</t>
    </rPh>
    <rPh sb="532" eb="534">
      <t>シンシュツ</t>
    </rPh>
    <rPh sb="535" eb="536">
      <t>アワ</t>
    </rPh>
    <rPh sb="538" eb="540">
      <t>クマモト</t>
    </rPh>
    <rPh sb="542" eb="544">
      <t>ライホウ</t>
    </rPh>
    <rPh sb="545" eb="547">
      <t>キュウゾウ</t>
    </rPh>
    <rPh sb="552" eb="553">
      <t>カンガ</t>
    </rPh>
    <rPh sb="561" eb="564">
      <t>ニホンジン</t>
    </rPh>
    <rPh sb="577" eb="579">
      <t>マンニン</t>
    </rPh>
    <rPh sb="580" eb="582">
      <t>ゼンネン</t>
    </rPh>
    <rPh sb="589" eb="590">
      <t>ゾウ</t>
    </rPh>
    <rPh sb="595" eb="597">
      <t>ホッチ</t>
    </rPh>
    <rPh sb="598" eb="600">
      <t>チイキ</t>
    </rPh>
    <rPh sb="604" eb="605">
      <t>ベツ</t>
    </rPh>
    <rPh sb="610" eb="612">
      <t>キュウシュウ</t>
    </rPh>
    <rPh sb="614" eb="616">
      <t>カクケン</t>
    </rPh>
    <rPh sb="649" eb="651">
      <t>エンポウ</t>
    </rPh>
    <rPh sb="656" eb="657">
      <t>ノ</t>
    </rPh>
    <rPh sb="674" eb="675">
      <t>ノ</t>
    </rPh>
    <rPh sb="676" eb="677">
      <t>イ</t>
    </rPh>
    <rPh sb="677" eb="678">
      <t>コ</t>
    </rPh>
    <rPh sb="678" eb="680">
      <t>キャクスウ</t>
    </rPh>
    <rPh sb="692" eb="694">
      <t>ゼンネン</t>
    </rPh>
    <rPh sb="707" eb="708">
      <t>ネン</t>
    </rPh>
    <rPh sb="709" eb="711">
      <t>ヒカク</t>
    </rPh>
    <rPh sb="717" eb="718">
      <t>ゲン</t>
    </rPh>
    <rPh sb="723" eb="725">
      <t>ジョウジュツ</t>
    </rPh>
    <rPh sb="733" eb="735">
      <t>ゾウカ</t>
    </rPh>
    <rPh sb="736" eb="737">
      <t>クワ</t>
    </rPh>
    <rPh sb="739" eb="741">
      <t>ケンナイ</t>
    </rPh>
    <rPh sb="742" eb="744">
      <t>サイジ</t>
    </rPh>
    <rPh sb="750" eb="752">
      <t>サイカイ</t>
    </rPh>
    <rPh sb="753" eb="755">
      <t>ヒガエ</t>
    </rPh>
    <rPh sb="756" eb="758">
      <t>リョコウ</t>
    </rPh>
    <rPh sb="759" eb="761">
      <t>ゾウカ</t>
    </rPh>
    <rPh sb="762" eb="764">
      <t>ヨウイン</t>
    </rPh>
    <rPh sb="771" eb="773">
      <t>カマエ</t>
    </rPh>
    <rPh sb="776" eb="779">
      <t>ドウテイド</t>
    </rPh>
    <rPh sb="780" eb="782">
      <t>スイジュン</t>
    </rPh>
    <rPh sb="784" eb="785">
      <t>ジン</t>
    </rPh>
    <rPh sb="785" eb="786">
      <t>リュウ</t>
    </rPh>
    <rPh sb="787" eb="789">
      <t>カイフク</t>
    </rPh>
    <rPh sb="804" eb="806">
      <t>ジンリュウ</t>
    </rPh>
    <rPh sb="807" eb="809">
      <t>カイフク</t>
    </rPh>
    <rPh sb="810" eb="812">
      <t>ハイケイ</t>
    </rPh>
    <rPh sb="814" eb="819">
      <t>カンコウショウヒガク</t>
    </rPh>
    <rPh sb="820" eb="822">
      <t>ゼンネン</t>
    </rPh>
    <rPh sb="823" eb="825">
      <t>スウチ</t>
    </rPh>
    <rPh sb="826" eb="828">
      <t>ウワマワ</t>
    </rPh>
    <rPh sb="831" eb="833">
      <t>ドウネン</t>
    </rPh>
    <rPh sb="834" eb="839">
      <t>カンコウショウヒガク</t>
    </rPh>
    <rPh sb="851" eb="853">
      <t>ゼンネン</t>
    </rPh>
    <rPh sb="866" eb="867">
      <t>ネン</t>
    </rPh>
    <rPh sb="868" eb="870">
      <t>ヒカク</t>
    </rPh>
    <rPh sb="882" eb="884">
      <t>カマエ</t>
    </rPh>
    <rPh sb="885" eb="887">
      <t>ウワマワ</t>
    </rPh>
    <rPh sb="888" eb="890">
      <t>スイジュン</t>
    </rPh>
    <rPh sb="891" eb="893">
      <t>スイイ</t>
    </rPh>
    <rPh sb="898" eb="901">
      <t>カンコウキャク</t>
    </rPh>
    <rPh sb="902" eb="905">
      <t>クブンベツ</t>
    </rPh>
    <rPh sb="914" eb="916">
      <t>ドウガク</t>
    </rPh>
    <rPh sb="916" eb="918">
      <t>カンコウ</t>
    </rPh>
    <rPh sb="918" eb="921">
      <t>ショウヒガク</t>
    </rPh>
    <rPh sb="928" eb="930">
      <t>サクネン</t>
    </rPh>
    <rPh sb="937" eb="938">
      <t>ゾウ</t>
    </rPh>
    <rPh sb="944" eb="946">
      <t>コウドウ</t>
    </rPh>
    <rPh sb="946" eb="948">
      <t>セイヤク</t>
    </rPh>
    <rPh sb="949" eb="951">
      <t>カンワ</t>
    </rPh>
    <rPh sb="959" eb="961">
      <t>カイフク</t>
    </rPh>
    <rPh sb="962" eb="966">
      <t>シュクハクリョコウ</t>
    </rPh>
    <rPh sb="967" eb="969">
      <t>ゾウカ</t>
    </rPh>
    <rPh sb="970" eb="975">
      <t>カンコウショウヒガク</t>
    </rPh>
    <rPh sb="976" eb="978">
      <t>ゾウカ</t>
    </rPh>
    <rPh sb="994" eb="998">
      <t>キョウイクリョコウ</t>
    </rPh>
    <rPh sb="1000" eb="1002">
      <t>ケンスウ</t>
    </rPh>
    <rPh sb="1002" eb="1005">
      <t>キュウシュウナイ</t>
    </rPh>
    <rPh sb="1005" eb="1007">
      <t>ハッチ</t>
    </rPh>
    <rPh sb="1008" eb="1010">
      <t>ゲンショウ</t>
    </rPh>
    <rPh sb="1020" eb="1021">
      <t>ドウ</t>
    </rPh>
    <rPh sb="1028" eb="1029">
      <t>ゲン</t>
    </rPh>
    <rPh sb="1030" eb="1032">
      <t>ゼンネン</t>
    </rPh>
    <rPh sb="1033" eb="1035">
      <t>シタマワ</t>
    </rPh>
    <phoneticPr fontId="4"/>
  </si>
  <si>
    <t>〈 令和7年2月19日追記 〉P9「熊本県全体における2023年の概要」のコメントに記載した数値の一部に誤りがありました。</t>
    <rPh sb="11" eb="13">
      <t>ツイキ</t>
    </rPh>
    <rPh sb="18" eb="20">
      <t>クマモト</t>
    </rPh>
    <rPh sb="20" eb="21">
      <t>ケン</t>
    </rPh>
    <rPh sb="21" eb="23">
      <t>ゼンタイ</t>
    </rPh>
    <rPh sb="31" eb="32">
      <t>ネン</t>
    </rPh>
    <rPh sb="33" eb="35">
      <t>ガイヨウ</t>
    </rPh>
    <rPh sb="42" eb="44">
      <t>キサイ</t>
    </rPh>
    <rPh sb="46" eb="48">
      <t>スウチ</t>
    </rPh>
    <rPh sb="49" eb="51">
      <t>イチブ</t>
    </rPh>
    <rPh sb="52" eb="53">
      <t>アヤマ</t>
    </rPh>
    <phoneticPr fontId="4"/>
  </si>
  <si>
    <t>そのため、正しい数値に修正したものを、修正版として発行しています。</t>
    <rPh sb="8" eb="10">
      <t>スウチ</t>
    </rPh>
    <phoneticPr fontId="4"/>
  </si>
  <si>
    <t>(令和7年2月19日修正版）</t>
    <phoneticPr fontId="4"/>
  </si>
</sst>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8">
    <numFmt numFmtId="176" formatCode="\+0.0\ %;\-0.0\ %"/>
    <numFmt numFmtId="177" formatCode="0.0%"/>
    <numFmt numFmtId="178" formatCode="#,##0.0,;[Red]\-#,##0.0,"/>
    <numFmt numFmtId="179" formatCode="&quot;平&quot;&quot;成&quot;0&quot;年&quot;"/>
    <numFmt numFmtId="180" formatCode="0&quot;月&quot;"/>
    <numFmt numFmtId="181" formatCode="0.0\ %"/>
    <numFmt numFmtId="182" formatCode="#,##0\ &quot;百&quot;&quot;万&quot;&quot;円&quot;;[Red]\-#,##0\ &quot;百&quot;&quot;万&quot;&quot;円&quot;"/>
    <numFmt numFmtId="183" formatCode="#,##0.0;[Red]\-#,##0.0"/>
    <numFmt numFmtId="184" formatCode="#,##0.0\ &quot;億&quot;&quot;円&quot;;[Red]\-#,##0.0\ &quot;億&quot;&quot;円&quot;"/>
    <numFmt numFmtId="185" formatCode="&quot;第&quot;\ 0\ &quot;位&quot;"/>
    <numFmt numFmtId="186" formatCode="ggge&quot;年&quot;"/>
    <numFmt numFmtId="187" formatCode="ge"/>
    <numFmt numFmtId="188" formatCode="#,##0;[Red]\-#,##0;&quot;-&quot;"/>
    <numFmt numFmtId="189" formatCode="0.0000"/>
    <numFmt numFmtId="190" formatCode="\+#,##0.0\ %;\-0.0\ %"/>
    <numFmt numFmtId="191" formatCode="#,##0.0&quot; 億円&quot;;[Red]\-#,##0.0&quot; 億円&quot;"/>
    <numFmt numFmtId="192" formatCode="#,##0.0\ &quot;万&quot;&quot;人&quot;;[Red]\-#,##0.0\ &quot;万&quot;&quot;人&quot;"/>
    <numFmt numFmtId="193" formatCode="0.0"/>
  </numFmts>
  <fonts count="77" x14ac:knownFonts="1">
    <font>
      <sz val="10"/>
      <color theme="1"/>
      <name val="Meiryo UI"/>
      <family val="2"/>
      <charset val="128"/>
    </font>
    <font>
      <sz val="11"/>
      <color theme="1"/>
      <name val="BIZ UDP明朝 Medium"/>
      <family val="2"/>
      <charset val="128"/>
      <scheme val="minor"/>
    </font>
    <font>
      <sz val="11"/>
      <color theme="1"/>
      <name val="BIZ UDP明朝 Medium"/>
      <family val="2"/>
      <charset val="128"/>
      <scheme val="minor"/>
    </font>
    <font>
      <sz val="11"/>
      <color theme="1"/>
      <name val="BIZ UDP明朝 Medium"/>
      <family val="2"/>
      <charset val="128"/>
      <scheme val="minor"/>
    </font>
    <font>
      <sz val="6"/>
      <name val="Meiryo UI"/>
      <family val="2"/>
      <charset val="128"/>
    </font>
    <font>
      <sz val="36"/>
      <color theme="1"/>
      <name val="BIZ UDPゴシック"/>
      <family val="3"/>
      <charset val="128"/>
      <scheme val="major"/>
    </font>
    <font>
      <sz val="10"/>
      <color theme="1"/>
      <name val="BIZ UDP明朝 Medium"/>
      <family val="1"/>
      <charset val="128"/>
      <scheme val="minor"/>
    </font>
    <font>
      <sz val="40"/>
      <color theme="1"/>
      <name val="BIZ UDPゴシック"/>
      <family val="3"/>
      <charset val="128"/>
      <scheme val="major"/>
    </font>
    <font>
      <sz val="24"/>
      <color theme="1"/>
      <name val="BIZ UDPゴシック"/>
      <family val="3"/>
      <charset val="128"/>
      <scheme val="major"/>
    </font>
    <font>
      <sz val="12"/>
      <color theme="1"/>
      <name val="BIZ UDPゴシック"/>
      <family val="3"/>
      <charset val="128"/>
      <scheme val="major"/>
    </font>
    <font>
      <b/>
      <sz val="12"/>
      <color theme="1"/>
      <name val="BIZ UDPゴシック"/>
      <family val="3"/>
      <charset val="128"/>
      <scheme val="major"/>
    </font>
    <font>
      <sz val="8"/>
      <color theme="1"/>
      <name val="BIZ UDP明朝 Medium"/>
      <family val="1"/>
      <charset val="128"/>
      <scheme val="minor"/>
    </font>
    <font>
      <sz val="10"/>
      <color theme="1"/>
      <name val="Meiryo UI"/>
      <family val="2"/>
      <charset val="128"/>
    </font>
    <font>
      <sz val="9"/>
      <color theme="1"/>
      <name val="BIZ UDP明朝 Medium"/>
      <family val="1"/>
      <charset val="128"/>
      <scheme val="minor"/>
    </font>
    <font>
      <sz val="10"/>
      <name val="BIZ UDP明朝 Medium"/>
      <family val="1"/>
      <charset val="128"/>
      <scheme val="minor"/>
    </font>
    <font>
      <b/>
      <sz val="10"/>
      <color theme="1"/>
      <name val="BIZ UDP明朝 Medium"/>
      <family val="1"/>
      <charset val="128"/>
      <scheme val="minor"/>
    </font>
    <font>
      <b/>
      <u/>
      <sz val="10"/>
      <color theme="1"/>
      <name val="BIZ UDP明朝 Medium"/>
      <family val="1"/>
      <charset val="128"/>
      <scheme val="minor"/>
    </font>
    <font>
      <b/>
      <u/>
      <sz val="12"/>
      <color theme="1"/>
      <name val="BIZ UDPゴシック"/>
      <family val="3"/>
      <charset val="128"/>
      <scheme val="major"/>
    </font>
    <font>
      <sz val="8"/>
      <name val="BIZ UDP明朝 Medium"/>
      <family val="1"/>
      <charset val="128"/>
      <scheme val="minor"/>
    </font>
    <font>
      <b/>
      <sz val="12"/>
      <name val="BIZ UDPゴシック"/>
      <family val="3"/>
      <charset val="128"/>
      <scheme val="major"/>
    </font>
    <font>
      <sz val="12"/>
      <name val="BIZ UDPゴシック"/>
      <family val="3"/>
      <charset val="128"/>
      <scheme val="major"/>
    </font>
    <font>
      <sz val="10"/>
      <color theme="1"/>
      <name val="Meiryo UI"/>
      <family val="3"/>
      <charset val="128"/>
    </font>
    <font>
      <sz val="9"/>
      <color theme="1"/>
      <name val="Meiryo UI"/>
      <family val="3"/>
      <charset val="128"/>
    </font>
    <font>
      <sz val="10"/>
      <name val="Meiryo UI"/>
      <family val="3"/>
      <charset val="128"/>
    </font>
    <font>
      <sz val="11"/>
      <name val="BIZ UDPゴシック"/>
      <family val="3"/>
      <charset val="128"/>
      <scheme val="major"/>
    </font>
    <font>
      <sz val="11"/>
      <name val="BIZ UDP明朝 Medium"/>
      <family val="1"/>
      <charset val="128"/>
      <scheme val="minor"/>
    </font>
    <font>
      <b/>
      <sz val="12"/>
      <name val="BIZ UDP明朝 Medium"/>
      <family val="1"/>
      <charset val="128"/>
      <scheme val="minor"/>
    </font>
    <font>
      <sz val="12"/>
      <name val="BIZ UDP明朝 Medium"/>
      <family val="1"/>
      <charset val="128"/>
      <scheme val="minor"/>
    </font>
    <font>
      <b/>
      <sz val="11"/>
      <name val="BIZ UDPゴシック"/>
      <family val="3"/>
      <charset val="128"/>
      <scheme val="major"/>
    </font>
    <font>
      <sz val="8"/>
      <color theme="1"/>
      <name val="BIZ UDPゴシック"/>
      <family val="3"/>
      <charset val="128"/>
      <scheme val="major"/>
    </font>
    <font>
      <sz val="7"/>
      <color theme="1"/>
      <name val="BIZ UDP明朝 Medium"/>
      <family val="1"/>
      <charset val="128"/>
      <scheme val="minor"/>
    </font>
    <font>
      <u/>
      <sz val="10"/>
      <color theme="1"/>
      <name val="BIZ UDP明朝 Medium"/>
      <family val="1"/>
      <charset val="128"/>
      <scheme val="minor"/>
    </font>
    <font>
      <b/>
      <sz val="11"/>
      <color theme="1"/>
      <name val="BIZ UDP明朝 Medium"/>
      <family val="1"/>
      <charset val="128"/>
      <scheme val="minor"/>
    </font>
    <font>
      <b/>
      <sz val="11"/>
      <color theme="1"/>
      <name val="Meiryo UI"/>
      <family val="3"/>
      <charset val="128"/>
    </font>
    <font>
      <b/>
      <u/>
      <sz val="11"/>
      <color theme="1"/>
      <name val="BIZ UDP明朝 Medium"/>
      <family val="1"/>
      <charset val="128"/>
      <scheme val="minor"/>
    </font>
    <font>
      <sz val="6"/>
      <name val="BIZ UDP明朝 Medium"/>
      <family val="2"/>
      <charset val="128"/>
      <scheme val="minor"/>
    </font>
    <font>
      <sz val="10"/>
      <color rgb="FFFF0000"/>
      <name val="BIZ UDP明朝 Medium"/>
      <family val="1"/>
      <charset val="128"/>
      <scheme val="minor"/>
    </font>
    <font>
      <sz val="8"/>
      <color rgb="FF000000"/>
      <name val="BIZ UDP明朝 Medium"/>
      <family val="1"/>
      <charset val="128"/>
    </font>
    <font>
      <b/>
      <sz val="9"/>
      <color theme="1"/>
      <name val="BIZ UDP明朝 Medium"/>
      <family val="1"/>
      <charset val="128"/>
      <scheme val="minor"/>
    </font>
    <font>
      <sz val="8.5"/>
      <color theme="1"/>
      <name val="BIZ UDP明朝 Medium"/>
      <family val="1"/>
      <charset val="128"/>
      <scheme val="minor"/>
    </font>
    <font>
      <sz val="9"/>
      <color theme="0" tint="-4.9989318521683403E-2"/>
      <name val="Meiryo UI"/>
      <family val="3"/>
      <charset val="128"/>
    </font>
    <font>
      <strike/>
      <sz val="8"/>
      <color rgb="FFFF0000"/>
      <name val="BIZ UDP明朝 Medium"/>
      <family val="1"/>
      <charset val="128"/>
      <scheme val="minor"/>
    </font>
    <font>
      <sz val="8.5"/>
      <name val="BIZ UDP明朝 Medium"/>
      <family val="1"/>
      <charset val="128"/>
      <scheme val="minor"/>
    </font>
    <font>
      <sz val="7.5"/>
      <name val="BIZ UDP明朝 Medium"/>
      <family val="1"/>
      <charset val="128"/>
      <scheme val="minor"/>
    </font>
    <font>
      <sz val="9"/>
      <name val="BIZ UDP明朝 Medium"/>
      <family val="1"/>
      <charset val="128"/>
      <scheme val="minor"/>
    </font>
    <font>
      <sz val="10"/>
      <color rgb="FFFF0000"/>
      <name val="Meiryo UI"/>
      <family val="2"/>
      <charset val="128"/>
    </font>
    <font>
      <sz val="10"/>
      <color rgb="FFFF0000"/>
      <name val="Meiryo UI"/>
      <family val="3"/>
      <charset val="128"/>
    </font>
    <font>
      <sz val="10"/>
      <color rgb="FF000000"/>
      <name val="BIZ UDP明朝 Medium"/>
      <family val="1"/>
      <charset val="128"/>
    </font>
    <font>
      <sz val="8"/>
      <color rgb="FF0070C0"/>
      <name val="BIZ UDP明朝 Medium"/>
      <family val="1"/>
      <charset val="128"/>
    </font>
    <font>
      <sz val="12"/>
      <color rgb="FF000000"/>
      <name val="BIZ UDPゴシック"/>
      <family val="3"/>
      <charset val="128"/>
    </font>
    <font>
      <sz val="6"/>
      <color rgb="FF000000"/>
      <name val="BIZ UDP明朝 Medium"/>
      <family val="1"/>
      <charset val="128"/>
    </font>
    <font>
      <sz val="8"/>
      <color rgb="FF000000"/>
      <name val="BIZ UDPゴシック"/>
      <family val="3"/>
      <charset val="128"/>
    </font>
    <font>
      <sz val="8"/>
      <name val="BIZ UDP明朝 Medium"/>
      <family val="1"/>
      <charset val="128"/>
    </font>
    <font>
      <b/>
      <sz val="12"/>
      <color rgb="FF000000"/>
      <name val="BIZ UDPゴシック"/>
      <family val="3"/>
      <charset val="128"/>
    </font>
    <font>
      <sz val="28"/>
      <color theme="1"/>
      <name val="BIZ UDPゴシック"/>
      <family val="3"/>
      <charset val="128"/>
    </font>
    <font>
      <sz val="36"/>
      <color theme="1"/>
      <name val="BIZ UDPゴシック"/>
      <family val="3"/>
      <charset val="128"/>
    </font>
    <font>
      <sz val="10"/>
      <name val="Meiryo UI"/>
      <family val="2"/>
      <charset val="128"/>
    </font>
    <font>
      <sz val="8"/>
      <color rgb="FFFF0000"/>
      <name val="BIZ UDP明朝 Medium"/>
      <family val="1"/>
      <charset val="128"/>
    </font>
    <font>
      <sz val="10"/>
      <name val="BIZ UDP明朝 Medium"/>
      <family val="1"/>
      <scheme val="minor"/>
    </font>
    <font>
      <sz val="10"/>
      <color theme="1"/>
      <name val="Microsoft JhengHei"/>
      <family val="1"/>
    </font>
    <font>
      <sz val="9"/>
      <color theme="0" tint="-4.9989318521683403E-2"/>
      <name val="BIZ UDP明朝 Medium"/>
      <family val="1"/>
      <charset val="128"/>
      <scheme val="minor"/>
    </font>
    <font>
      <sz val="9"/>
      <color rgb="FF000000"/>
      <name val="BIZ UDP明朝 Medium"/>
      <family val="1"/>
      <charset val="128"/>
    </font>
    <font>
      <sz val="10.5"/>
      <name val="BIZ UDP明朝 Medium"/>
      <family val="1"/>
      <charset val="128"/>
      <scheme val="minor"/>
    </font>
    <font>
      <sz val="8"/>
      <color theme="1"/>
      <name val="BIZ UDP明朝 Medium"/>
      <family val="1"/>
      <scheme val="minor"/>
    </font>
    <font>
      <b/>
      <sz val="10"/>
      <color theme="1"/>
      <name val="BIZ UDPゴシック"/>
      <family val="3"/>
      <charset val="128"/>
      <scheme val="major"/>
    </font>
    <font>
      <sz val="10"/>
      <color theme="1"/>
      <name val="BIZ UDPゴシック"/>
      <family val="3"/>
      <charset val="128"/>
      <scheme val="major"/>
    </font>
    <font>
      <sz val="6"/>
      <color theme="1"/>
      <name val="BIZ UDPゴシック"/>
      <family val="3"/>
      <charset val="128"/>
      <scheme val="major"/>
    </font>
    <font>
      <b/>
      <sz val="10"/>
      <color theme="1"/>
      <name val="Meiryo UI"/>
      <family val="3"/>
      <charset val="128"/>
    </font>
    <font>
      <sz val="10"/>
      <color rgb="FFFF0000"/>
      <name val="BIZ UDP明朝 Medium"/>
      <family val="1"/>
      <charset val="128"/>
    </font>
    <font>
      <sz val="11"/>
      <name val="ＭＳ Ｐゴシック"/>
      <family val="2"/>
      <charset val="128"/>
    </font>
    <font>
      <sz val="6"/>
      <name val="ＭＳ Ｐゴシック"/>
      <family val="2"/>
      <charset val="128"/>
    </font>
    <font>
      <sz val="9"/>
      <color theme="1"/>
      <name val="BIZ UDPゴシック"/>
      <family val="3"/>
      <charset val="128"/>
      <scheme val="major"/>
    </font>
    <font>
      <sz val="8"/>
      <color theme="1"/>
      <name val="BIZ UDPゴシック"/>
      <family val="3"/>
      <charset val="128"/>
    </font>
    <font>
      <sz val="10"/>
      <name val="BIZ UDP明朝 Medium"/>
      <family val="3"/>
      <charset val="128"/>
      <scheme val="minor"/>
    </font>
    <font>
      <sz val="8"/>
      <color theme="1"/>
      <name val="Meiryo UI"/>
      <family val="2"/>
      <charset val="128"/>
    </font>
    <font>
      <sz val="9"/>
      <name val="Meiryo UI"/>
      <family val="3"/>
      <charset val="128"/>
    </font>
    <font>
      <sz val="18"/>
      <color theme="1"/>
      <name val="BIZ UDPゴシック"/>
      <family val="3"/>
      <charset val="128"/>
      <scheme val="major"/>
    </font>
  </fonts>
  <fills count="23">
    <fill>
      <patternFill patternType="none"/>
    </fill>
    <fill>
      <patternFill patternType="gray125"/>
    </fill>
    <fill>
      <patternFill patternType="solid">
        <fgColor theme="7" tint="0.79998168889431442"/>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rgb="FFE2EFDA"/>
        <bgColor rgb="FF000000"/>
      </patternFill>
    </fill>
    <fill>
      <patternFill patternType="solid">
        <fgColor rgb="FFDDEBF7"/>
        <bgColor rgb="FF000000"/>
      </patternFill>
    </fill>
    <fill>
      <patternFill patternType="solid">
        <fgColor rgb="FFFFF2CC"/>
        <bgColor rgb="FF000000"/>
      </patternFill>
    </fill>
    <fill>
      <patternFill patternType="solid">
        <fgColor rgb="FFFFDBDB"/>
        <bgColor rgb="FF000000"/>
      </patternFill>
    </fill>
    <fill>
      <patternFill patternType="solid">
        <fgColor rgb="FFD6DCE4"/>
        <bgColor rgb="FF000000"/>
      </patternFill>
    </fill>
    <fill>
      <patternFill patternType="solid">
        <fgColor rgb="FFC6E0B4"/>
        <bgColor rgb="FF000000"/>
      </patternFill>
    </fill>
    <fill>
      <patternFill patternType="solid">
        <fgColor rgb="FFBDD7EE"/>
        <bgColor rgb="FF000000"/>
      </patternFill>
    </fill>
    <fill>
      <patternFill patternType="solid">
        <fgColor rgb="FFFFE699"/>
        <bgColor rgb="FF000000"/>
      </patternFill>
    </fill>
    <fill>
      <patternFill patternType="solid">
        <fgColor rgb="FFFFB9B9"/>
        <bgColor rgb="FF000000"/>
      </patternFill>
    </fill>
    <fill>
      <patternFill patternType="solid">
        <fgColor rgb="FFACB9CA"/>
        <bgColor rgb="FF000000"/>
      </patternFill>
    </fill>
    <fill>
      <patternFill patternType="solid">
        <fgColor theme="9" tint="0.59999389629810485"/>
        <bgColor rgb="FF000000"/>
      </patternFill>
    </fill>
    <fill>
      <patternFill patternType="solid">
        <fgColor rgb="FFD6DCE4"/>
        <bgColor indexed="64"/>
      </patternFill>
    </fill>
    <fill>
      <patternFill patternType="solid">
        <fgColor rgb="FF94BEE4"/>
        <bgColor rgb="FF000000"/>
      </patternFill>
    </fill>
    <fill>
      <patternFill patternType="solid">
        <fgColor rgb="FFFFD757"/>
        <bgColor rgb="FF000000"/>
      </patternFill>
    </fill>
    <fill>
      <patternFill patternType="solid">
        <fgColor rgb="FFFF97A3"/>
        <bgColor rgb="FF000000"/>
      </patternFill>
    </fill>
    <fill>
      <patternFill patternType="solid">
        <fgColor theme="0"/>
        <bgColor indexed="64"/>
      </patternFill>
    </fill>
    <fill>
      <patternFill patternType="solid">
        <fgColor rgb="FFFFFF00"/>
        <bgColor indexed="64"/>
      </patternFill>
    </fill>
    <fill>
      <patternFill patternType="solid">
        <fgColor rgb="FFFFFF00"/>
        <bgColor rgb="FF000000"/>
      </patternFill>
    </fill>
  </fills>
  <borders count="284">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hair">
        <color indexed="64"/>
      </top>
      <bottom style="thin">
        <color indexed="64"/>
      </bottom>
      <diagonal/>
    </border>
    <border>
      <left style="thin">
        <color indexed="64"/>
      </left>
      <right style="thin">
        <color indexed="64"/>
      </right>
      <top/>
      <bottom style="hair">
        <color indexed="64"/>
      </bottom>
      <diagonal/>
    </border>
    <border>
      <left style="thin">
        <color indexed="64"/>
      </left>
      <right style="thin">
        <color indexed="64"/>
      </right>
      <top style="hair">
        <color indexed="64"/>
      </top>
      <bottom style="double">
        <color indexed="64"/>
      </bottom>
      <diagonal/>
    </border>
    <border>
      <left style="thin">
        <color indexed="64"/>
      </left>
      <right style="thin">
        <color indexed="64"/>
      </right>
      <top style="double">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bottom style="hair">
        <color indexed="64"/>
      </bottom>
      <diagonal/>
    </border>
    <border>
      <left style="thin">
        <color indexed="64"/>
      </left>
      <right style="thin">
        <color indexed="64"/>
      </right>
      <top style="hair">
        <color indexed="64"/>
      </top>
      <bottom style="medium">
        <color indexed="64"/>
      </bottom>
      <diagonal/>
    </border>
    <border>
      <left style="thin">
        <color indexed="64"/>
      </left>
      <right/>
      <top style="hair">
        <color indexed="64"/>
      </top>
      <bottom style="medium">
        <color indexed="64"/>
      </bottom>
      <diagonal/>
    </border>
    <border>
      <left style="thin">
        <color indexed="64"/>
      </left>
      <right style="medium">
        <color indexed="64"/>
      </right>
      <top style="hair">
        <color indexed="64"/>
      </top>
      <bottom style="medium">
        <color indexed="64"/>
      </bottom>
      <diagonal/>
    </border>
    <border>
      <left/>
      <right style="medium">
        <color indexed="64"/>
      </right>
      <top/>
      <bottom/>
      <diagonal/>
    </border>
    <border>
      <left/>
      <right style="medium">
        <color indexed="64"/>
      </right>
      <top style="hair">
        <color indexed="64"/>
      </top>
      <bottom style="medium">
        <color indexed="64"/>
      </bottom>
      <diagonal/>
    </border>
    <border>
      <left style="medium">
        <color indexed="64"/>
      </left>
      <right style="thin">
        <color indexed="64"/>
      </right>
      <top style="thin">
        <color indexed="64"/>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medium">
        <color indexed="64"/>
      </left>
      <right style="thin">
        <color indexed="64"/>
      </right>
      <top/>
      <bottom style="double">
        <color indexed="64"/>
      </bottom>
      <diagonal/>
    </border>
    <border>
      <left style="medium">
        <color indexed="64"/>
      </left>
      <right style="thin">
        <color indexed="64"/>
      </right>
      <top/>
      <bottom style="medium">
        <color indexed="64"/>
      </bottom>
      <diagonal/>
    </border>
    <border>
      <left style="thin">
        <color theme="0" tint="-0.24994659260841701"/>
      </left>
      <right/>
      <top style="thin">
        <color theme="0" tint="-0.24994659260841701"/>
      </top>
      <bottom/>
      <diagonal/>
    </border>
    <border>
      <left/>
      <right/>
      <top style="thin">
        <color theme="0" tint="-0.24994659260841701"/>
      </top>
      <bottom/>
      <diagonal/>
    </border>
    <border>
      <left/>
      <right style="thin">
        <color theme="0" tint="-0.24994659260841701"/>
      </right>
      <top style="thin">
        <color theme="0" tint="-0.24994659260841701"/>
      </top>
      <bottom/>
      <diagonal/>
    </border>
    <border>
      <left style="thin">
        <color theme="0" tint="-0.24994659260841701"/>
      </left>
      <right/>
      <top/>
      <bottom/>
      <diagonal/>
    </border>
    <border>
      <left/>
      <right style="thin">
        <color theme="0" tint="-0.24994659260841701"/>
      </right>
      <top/>
      <bottom/>
      <diagonal/>
    </border>
    <border>
      <left style="thin">
        <color theme="0" tint="-0.24994659260841701"/>
      </left>
      <right/>
      <top/>
      <bottom style="thin">
        <color theme="0" tint="-0.24994659260841701"/>
      </bottom>
      <diagonal/>
    </border>
    <border>
      <left/>
      <right/>
      <top/>
      <bottom style="thin">
        <color theme="0" tint="-0.24994659260841701"/>
      </bottom>
      <diagonal/>
    </border>
    <border>
      <left/>
      <right style="thin">
        <color theme="0" tint="-0.24994659260841701"/>
      </right>
      <top/>
      <bottom style="thin">
        <color theme="0" tint="-0.24994659260841701"/>
      </bottom>
      <diagonal/>
    </border>
    <border>
      <left style="thin">
        <color indexed="64"/>
      </left>
      <right style="hair">
        <color indexed="64"/>
      </right>
      <top style="thin">
        <color indexed="64"/>
      </top>
      <bottom/>
      <diagonal/>
    </border>
    <border>
      <left style="hair">
        <color indexed="64"/>
      </left>
      <right style="hair">
        <color indexed="64"/>
      </right>
      <top style="thin">
        <color indexed="64"/>
      </top>
      <bottom/>
      <diagonal/>
    </border>
    <border>
      <left style="hair">
        <color indexed="64"/>
      </left>
      <right style="thin">
        <color indexed="64"/>
      </right>
      <top style="thin">
        <color indexed="64"/>
      </top>
      <bottom/>
      <diagonal/>
    </border>
    <border>
      <left style="thin">
        <color indexed="64"/>
      </left>
      <right style="hair">
        <color indexed="64"/>
      </right>
      <top/>
      <bottom style="hair">
        <color indexed="64"/>
      </bottom>
      <diagonal/>
    </border>
    <border>
      <left style="hair">
        <color indexed="64"/>
      </left>
      <right style="hair">
        <color indexed="64"/>
      </right>
      <top/>
      <bottom style="hair">
        <color indexed="64"/>
      </bottom>
      <diagonal/>
    </border>
    <border>
      <left style="hair">
        <color indexed="64"/>
      </left>
      <right style="thin">
        <color indexed="64"/>
      </right>
      <top/>
      <bottom style="hair">
        <color indexed="64"/>
      </bottom>
      <diagonal/>
    </border>
    <border>
      <left style="thin">
        <color indexed="64"/>
      </left>
      <right style="hair">
        <color indexed="64"/>
      </right>
      <top style="hair">
        <color indexed="64"/>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style="thin">
        <color indexed="64"/>
      </left>
      <right style="hair">
        <color indexed="64"/>
      </right>
      <top style="hair">
        <color indexed="64"/>
      </top>
      <bottom style="double">
        <color indexed="64"/>
      </bottom>
      <diagonal/>
    </border>
    <border>
      <left style="hair">
        <color indexed="64"/>
      </left>
      <right style="hair">
        <color indexed="64"/>
      </right>
      <top style="hair">
        <color indexed="64"/>
      </top>
      <bottom style="double">
        <color indexed="64"/>
      </bottom>
      <diagonal/>
    </border>
    <border>
      <left style="thin">
        <color indexed="64"/>
      </left>
      <right style="hair">
        <color indexed="64"/>
      </right>
      <top style="double">
        <color indexed="64"/>
      </top>
      <bottom/>
      <diagonal/>
    </border>
    <border>
      <left style="hair">
        <color indexed="64"/>
      </left>
      <right style="hair">
        <color indexed="64"/>
      </right>
      <top style="double">
        <color indexed="64"/>
      </top>
      <bottom/>
      <diagonal/>
    </border>
    <border>
      <left style="thin">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thin">
        <color indexed="64"/>
      </left>
      <right style="hair">
        <color indexed="64"/>
      </right>
      <top/>
      <bottom/>
      <diagonal/>
    </border>
    <border>
      <left style="hair">
        <color indexed="64"/>
      </left>
      <right style="hair">
        <color indexed="64"/>
      </right>
      <top/>
      <bottom/>
      <diagonal/>
    </border>
    <border>
      <left style="hair">
        <color indexed="64"/>
      </left>
      <right style="thin">
        <color indexed="64"/>
      </right>
      <top/>
      <bottom/>
      <diagonal/>
    </border>
    <border>
      <left style="thin">
        <color indexed="64"/>
      </left>
      <right style="thin">
        <color indexed="64"/>
      </right>
      <top style="hair">
        <color indexed="64"/>
      </top>
      <bottom/>
      <diagonal/>
    </border>
    <border>
      <left style="hair">
        <color indexed="64"/>
      </left>
      <right style="medium">
        <color indexed="64"/>
      </right>
      <top style="thin">
        <color indexed="64"/>
      </top>
      <bottom/>
      <diagonal/>
    </border>
    <border>
      <left style="hair">
        <color indexed="64"/>
      </left>
      <right style="medium">
        <color indexed="64"/>
      </right>
      <top/>
      <bottom style="hair">
        <color indexed="64"/>
      </bottom>
      <diagonal/>
    </border>
    <border>
      <left style="hair">
        <color indexed="64"/>
      </left>
      <right style="medium">
        <color indexed="64"/>
      </right>
      <top style="hair">
        <color indexed="64"/>
      </top>
      <bottom style="medium">
        <color indexed="64"/>
      </bottom>
      <diagonal/>
    </border>
    <border>
      <left style="medium">
        <color indexed="64"/>
      </left>
      <right style="hair">
        <color indexed="64"/>
      </right>
      <top style="thin">
        <color indexed="64"/>
      </top>
      <bottom/>
      <diagonal/>
    </border>
    <border>
      <left style="medium">
        <color indexed="64"/>
      </left>
      <right style="hair">
        <color indexed="64"/>
      </right>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medium">
        <color indexed="64"/>
      </right>
      <top/>
      <bottom/>
      <diagonal/>
    </border>
    <border>
      <left style="medium">
        <color indexed="64"/>
      </left>
      <right style="hair">
        <color indexed="64"/>
      </right>
      <top/>
      <bottom/>
      <diagonal/>
    </border>
    <border>
      <left style="medium">
        <color indexed="64"/>
      </left>
      <right style="thin">
        <color indexed="64"/>
      </right>
      <top style="medium">
        <color indexed="64"/>
      </top>
      <bottom/>
      <diagonal/>
    </border>
    <border>
      <left style="hair">
        <color indexed="64"/>
      </left>
      <right style="medium">
        <color indexed="64"/>
      </right>
      <top style="hair">
        <color indexed="64"/>
      </top>
      <bottom style="thin">
        <color indexed="64"/>
      </bottom>
      <diagonal/>
    </border>
    <border>
      <left style="medium">
        <color indexed="64"/>
      </left>
      <right style="hair">
        <color indexed="64"/>
      </right>
      <top style="hair">
        <color indexed="64"/>
      </top>
      <bottom style="thin">
        <color indexed="64"/>
      </bottom>
      <diagonal/>
    </border>
    <border>
      <left style="hair">
        <color indexed="64"/>
      </left>
      <right style="medium">
        <color indexed="64"/>
      </right>
      <top style="hair">
        <color indexed="64"/>
      </top>
      <bottom style="double">
        <color indexed="64"/>
      </bottom>
      <diagonal/>
    </border>
    <border>
      <left style="medium">
        <color indexed="64"/>
      </left>
      <right style="hair">
        <color indexed="64"/>
      </right>
      <top style="hair">
        <color indexed="64"/>
      </top>
      <bottom style="double">
        <color indexed="64"/>
      </bottom>
      <diagonal/>
    </border>
    <border>
      <left style="thin">
        <color indexed="64"/>
      </left>
      <right/>
      <top style="hair">
        <color indexed="64"/>
      </top>
      <bottom style="thin">
        <color indexed="64"/>
      </bottom>
      <diagonal/>
    </border>
    <border>
      <left/>
      <right style="medium">
        <color indexed="64"/>
      </right>
      <top style="hair">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bottom style="thin">
        <color indexed="64"/>
      </bottom>
      <diagonal/>
    </border>
    <border>
      <left style="hair">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hair">
        <color indexed="64"/>
      </right>
      <top style="medium">
        <color indexed="64"/>
      </top>
      <bottom style="thin">
        <color indexed="64"/>
      </bottom>
      <diagonal/>
    </border>
    <border>
      <left style="hair">
        <color indexed="64"/>
      </left>
      <right style="hair">
        <color indexed="64"/>
      </right>
      <top style="medium">
        <color indexed="64"/>
      </top>
      <bottom style="thin">
        <color indexed="64"/>
      </bottom>
      <diagonal/>
    </border>
    <border>
      <left style="hair">
        <color indexed="64"/>
      </left>
      <right style="medium">
        <color indexed="64"/>
      </right>
      <top style="medium">
        <color indexed="64"/>
      </top>
      <bottom style="thin">
        <color indexed="64"/>
      </bottom>
      <diagonal/>
    </border>
    <border>
      <left style="medium">
        <color indexed="64"/>
      </left>
      <right style="hair">
        <color indexed="64"/>
      </right>
      <top style="medium">
        <color indexed="64"/>
      </top>
      <bottom style="thin">
        <color indexed="64"/>
      </bottom>
      <diagonal/>
    </border>
    <border>
      <left style="medium">
        <color indexed="64"/>
      </left>
      <right style="thin">
        <color indexed="64"/>
      </right>
      <top style="thin">
        <color indexed="64"/>
      </top>
      <bottom style="double">
        <color indexed="64"/>
      </bottom>
      <diagonal/>
    </border>
    <border>
      <left style="medium">
        <color indexed="64"/>
      </left>
      <right style="thin">
        <color indexed="64"/>
      </right>
      <top style="double">
        <color indexed="64"/>
      </top>
      <bottom style="double">
        <color indexed="64"/>
      </bottom>
      <diagonal/>
    </border>
    <border>
      <left style="medium">
        <color indexed="64"/>
      </left>
      <right style="thin">
        <color indexed="64"/>
      </right>
      <top style="double">
        <color indexed="64"/>
      </top>
      <bottom style="medium">
        <color indexed="64"/>
      </bottom>
      <diagonal/>
    </border>
    <border>
      <left style="hair">
        <color indexed="64"/>
      </left>
      <right style="medium">
        <color indexed="64"/>
      </right>
      <top style="double">
        <color indexed="64"/>
      </top>
      <bottom/>
      <diagonal/>
    </border>
    <border>
      <left style="medium">
        <color indexed="64"/>
      </left>
      <right style="hair">
        <color indexed="64"/>
      </right>
      <top style="double">
        <color indexed="64"/>
      </top>
      <bottom/>
      <diagonal/>
    </border>
    <border>
      <left style="thin">
        <color indexed="64"/>
      </left>
      <right style="medium">
        <color indexed="64"/>
      </right>
      <top/>
      <bottom/>
      <diagonal/>
    </border>
    <border>
      <left style="hair">
        <color indexed="64"/>
      </left>
      <right/>
      <top style="thin">
        <color indexed="64"/>
      </top>
      <bottom/>
      <diagonal/>
    </border>
    <border>
      <left style="hair">
        <color indexed="64"/>
      </left>
      <right/>
      <top/>
      <bottom style="hair">
        <color indexed="64"/>
      </bottom>
      <diagonal/>
    </border>
    <border>
      <left style="hair">
        <color indexed="64"/>
      </left>
      <right/>
      <top style="hair">
        <color indexed="64"/>
      </top>
      <bottom style="medium">
        <color indexed="64"/>
      </bottom>
      <diagonal/>
    </border>
    <border>
      <left style="medium">
        <color indexed="64"/>
      </left>
      <right style="thin">
        <color indexed="64"/>
      </right>
      <top/>
      <bottom style="hair">
        <color indexed="64"/>
      </bottom>
      <diagonal/>
    </border>
    <border>
      <left style="medium">
        <color indexed="64"/>
      </left>
      <right style="thin">
        <color indexed="64"/>
      </right>
      <top style="hair">
        <color indexed="64"/>
      </top>
      <bottom style="medium">
        <color indexed="64"/>
      </bottom>
      <diagonal/>
    </border>
    <border>
      <left style="thin">
        <color indexed="64"/>
      </left>
      <right style="thin">
        <color indexed="64"/>
      </right>
      <top/>
      <bottom style="medium">
        <color indexed="64"/>
      </bottom>
      <diagonal/>
    </border>
    <border>
      <left style="thin">
        <color indexed="64"/>
      </left>
      <right style="hair">
        <color indexed="64"/>
      </right>
      <top/>
      <bottom style="medium">
        <color indexed="64"/>
      </bottom>
      <diagonal/>
    </border>
    <border>
      <left style="hair">
        <color indexed="64"/>
      </left>
      <right style="hair">
        <color indexed="64"/>
      </right>
      <top/>
      <bottom style="medium">
        <color indexed="64"/>
      </bottom>
      <diagonal/>
    </border>
    <border>
      <left style="hair">
        <color indexed="64"/>
      </left>
      <right style="medium">
        <color indexed="64"/>
      </right>
      <top/>
      <bottom style="medium">
        <color indexed="64"/>
      </bottom>
      <diagonal/>
    </border>
    <border>
      <left style="medium">
        <color indexed="64"/>
      </left>
      <right style="hair">
        <color indexed="64"/>
      </right>
      <top/>
      <bottom style="medium">
        <color indexed="64"/>
      </bottom>
      <diagonal/>
    </border>
    <border>
      <left style="hair">
        <color indexed="64"/>
      </left>
      <right style="medium">
        <color indexed="64"/>
      </right>
      <top/>
      <bottom style="thin">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thin">
        <color indexed="64"/>
      </bottom>
      <diagonal/>
    </border>
    <border>
      <left style="thin">
        <color indexed="64"/>
      </left>
      <right style="medium">
        <color indexed="64"/>
      </right>
      <top/>
      <bottom style="medium">
        <color indexed="64"/>
      </bottom>
      <diagonal/>
    </border>
    <border>
      <left style="hair">
        <color indexed="64"/>
      </left>
      <right/>
      <top/>
      <bottom/>
      <diagonal/>
    </border>
    <border>
      <left style="double">
        <color indexed="64"/>
      </left>
      <right style="thin">
        <color indexed="64"/>
      </right>
      <top/>
      <bottom/>
      <diagonal/>
    </border>
    <border>
      <left style="double">
        <color indexed="64"/>
      </left>
      <right style="thin">
        <color indexed="64"/>
      </right>
      <top style="thin">
        <color indexed="64"/>
      </top>
      <bottom/>
      <diagonal/>
    </border>
    <border>
      <left style="double">
        <color indexed="64"/>
      </left>
      <right style="thin">
        <color indexed="64"/>
      </right>
      <top/>
      <bottom style="hair">
        <color indexed="64"/>
      </bottom>
      <diagonal/>
    </border>
    <border>
      <left style="double">
        <color indexed="64"/>
      </left>
      <right style="thin">
        <color indexed="64"/>
      </right>
      <top style="hair">
        <color indexed="64"/>
      </top>
      <bottom style="medium">
        <color indexed="64"/>
      </bottom>
      <diagonal/>
    </border>
    <border>
      <left style="double">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hair">
        <color indexed="64"/>
      </left>
      <right style="double">
        <color indexed="64"/>
      </right>
      <top style="medium">
        <color indexed="64"/>
      </top>
      <bottom/>
      <diagonal/>
    </border>
    <border>
      <left style="hair">
        <color indexed="64"/>
      </left>
      <right style="double">
        <color indexed="64"/>
      </right>
      <top/>
      <bottom style="thin">
        <color indexed="64"/>
      </bottom>
      <diagonal/>
    </border>
    <border>
      <left style="hair">
        <color indexed="64"/>
      </left>
      <right style="hair">
        <color indexed="64"/>
      </right>
      <top style="medium">
        <color indexed="64"/>
      </top>
      <bottom/>
      <diagonal/>
    </border>
    <border>
      <left style="medium">
        <color indexed="64"/>
      </left>
      <right style="hair">
        <color indexed="64"/>
      </right>
      <top/>
      <bottom style="thin">
        <color indexed="64"/>
      </bottom>
      <diagonal/>
    </border>
    <border>
      <left style="thin">
        <color indexed="64"/>
      </left>
      <right style="hair">
        <color indexed="64"/>
      </right>
      <top style="medium">
        <color indexed="64"/>
      </top>
      <bottom/>
      <diagonal/>
    </border>
    <border>
      <left style="thin">
        <color indexed="64"/>
      </left>
      <right style="thin">
        <color indexed="64"/>
      </right>
      <top style="thin">
        <color indexed="64"/>
      </top>
      <bottom style="hair">
        <color indexed="64"/>
      </bottom>
      <diagonal/>
    </border>
    <border>
      <left style="thin">
        <color indexed="64"/>
      </left>
      <right style="hair">
        <color indexed="64"/>
      </right>
      <top style="thin">
        <color indexed="64"/>
      </top>
      <bottom style="hair">
        <color indexed="64"/>
      </bottom>
      <diagonal/>
    </border>
    <border>
      <left style="hair">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style="thin">
        <color indexed="64"/>
      </left>
      <right style="thin">
        <color indexed="64"/>
      </right>
      <top style="double">
        <color indexed="64"/>
      </top>
      <bottom style="hair">
        <color indexed="64"/>
      </bottom>
      <diagonal/>
    </border>
    <border>
      <left style="hair">
        <color indexed="64"/>
      </left>
      <right style="hair">
        <color indexed="64"/>
      </right>
      <top style="double">
        <color indexed="64"/>
      </top>
      <bottom style="hair">
        <color indexed="64"/>
      </bottom>
      <diagonal/>
    </border>
    <border>
      <left style="medium">
        <color indexed="64"/>
      </left>
      <right style="thin">
        <color indexed="64"/>
      </right>
      <top style="thin">
        <color indexed="64"/>
      </top>
      <bottom style="hair">
        <color indexed="64"/>
      </bottom>
      <diagonal/>
    </border>
    <border>
      <left style="hair">
        <color indexed="64"/>
      </left>
      <right style="medium">
        <color indexed="64"/>
      </right>
      <top style="thin">
        <color indexed="64"/>
      </top>
      <bottom style="hair">
        <color indexed="64"/>
      </bottom>
      <diagonal/>
    </border>
    <border>
      <left style="medium">
        <color indexed="64"/>
      </left>
      <right style="thin">
        <color indexed="64"/>
      </right>
      <top style="hair">
        <color indexed="64"/>
      </top>
      <bottom style="thin">
        <color indexed="64"/>
      </bottom>
      <diagonal/>
    </border>
    <border>
      <left style="hair">
        <color indexed="64"/>
      </left>
      <right style="medium">
        <color indexed="64"/>
      </right>
      <top style="double">
        <color indexed="64"/>
      </top>
      <bottom style="hair">
        <color indexed="64"/>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hair">
        <color indexed="64"/>
      </left>
      <right/>
      <top/>
      <bottom style="thin">
        <color indexed="64"/>
      </bottom>
      <diagonal/>
    </border>
    <border>
      <left style="thin">
        <color indexed="64"/>
      </left>
      <right style="thin">
        <color indexed="64"/>
      </right>
      <top/>
      <bottom style="double">
        <color indexed="64"/>
      </bottom>
      <diagonal/>
    </border>
    <border>
      <left style="thin">
        <color indexed="64"/>
      </left>
      <right style="hair">
        <color indexed="64"/>
      </right>
      <top/>
      <bottom style="double">
        <color indexed="64"/>
      </bottom>
      <diagonal/>
    </border>
    <border>
      <left style="hair">
        <color indexed="64"/>
      </left>
      <right style="hair">
        <color indexed="64"/>
      </right>
      <top/>
      <bottom style="double">
        <color indexed="64"/>
      </bottom>
      <diagonal/>
    </border>
    <border>
      <left style="hair">
        <color indexed="64"/>
      </left>
      <right style="medium">
        <color indexed="64"/>
      </right>
      <top/>
      <bottom style="double">
        <color indexed="64"/>
      </bottom>
      <diagonal/>
    </border>
    <border>
      <left style="thin">
        <color indexed="64"/>
      </left>
      <right style="thin">
        <color indexed="64"/>
      </right>
      <top style="double">
        <color indexed="64"/>
      </top>
      <bottom style="medium">
        <color indexed="64"/>
      </bottom>
      <diagonal/>
    </border>
    <border>
      <left style="thin">
        <color indexed="64"/>
      </left>
      <right style="hair">
        <color indexed="64"/>
      </right>
      <top style="double">
        <color indexed="64"/>
      </top>
      <bottom style="medium">
        <color indexed="64"/>
      </bottom>
      <diagonal/>
    </border>
    <border>
      <left style="hair">
        <color indexed="64"/>
      </left>
      <right style="hair">
        <color indexed="64"/>
      </right>
      <top style="double">
        <color indexed="64"/>
      </top>
      <bottom style="medium">
        <color indexed="64"/>
      </bottom>
      <diagonal/>
    </border>
    <border>
      <left style="hair">
        <color indexed="64"/>
      </left>
      <right style="medium">
        <color indexed="64"/>
      </right>
      <top style="double">
        <color indexed="64"/>
      </top>
      <bottom style="medium">
        <color indexed="64"/>
      </bottom>
      <diagonal/>
    </border>
    <border>
      <left style="hair">
        <color indexed="64"/>
      </left>
      <right style="medium">
        <color indexed="64"/>
      </right>
      <top style="thin">
        <color indexed="64"/>
      </top>
      <bottom style="thin">
        <color indexed="64"/>
      </bottom>
      <diagonal/>
    </border>
    <border>
      <left style="medium">
        <color indexed="64"/>
      </left>
      <right style="hair">
        <color indexed="64"/>
      </right>
      <top style="thin">
        <color indexed="64"/>
      </top>
      <bottom style="thin">
        <color indexed="64"/>
      </bottom>
      <diagonal/>
    </border>
    <border>
      <left style="thin">
        <color indexed="64"/>
      </left>
      <right/>
      <top style="medium">
        <color indexed="64"/>
      </top>
      <bottom style="thin">
        <color indexed="64"/>
      </bottom>
      <diagonal/>
    </border>
    <border>
      <left style="thin">
        <color indexed="64"/>
      </left>
      <right/>
      <top style="hair">
        <color indexed="64"/>
      </top>
      <bottom style="double">
        <color indexed="64"/>
      </bottom>
      <diagonal/>
    </border>
    <border>
      <left style="thin">
        <color indexed="64"/>
      </left>
      <right/>
      <top/>
      <bottom style="hair">
        <color indexed="64"/>
      </bottom>
      <diagonal/>
    </border>
    <border>
      <left style="hair">
        <color indexed="64"/>
      </left>
      <right style="double">
        <color indexed="64"/>
      </right>
      <top style="thin">
        <color indexed="64"/>
      </top>
      <bottom/>
      <diagonal/>
    </border>
    <border>
      <left style="thin">
        <color indexed="64"/>
      </left>
      <right/>
      <top style="double">
        <color indexed="64"/>
      </top>
      <bottom/>
      <diagonal/>
    </border>
    <border>
      <left/>
      <right style="medium">
        <color indexed="64"/>
      </right>
      <top/>
      <bottom style="hair">
        <color indexed="64"/>
      </bottom>
      <diagonal/>
    </border>
    <border>
      <left/>
      <right style="medium">
        <color indexed="64"/>
      </right>
      <top style="double">
        <color indexed="64"/>
      </top>
      <bottom/>
      <diagonal/>
    </border>
    <border>
      <left/>
      <right style="medium">
        <color indexed="64"/>
      </right>
      <top style="hair">
        <color indexed="64"/>
      </top>
      <bottom style="double">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top/>
      <bottom style="hair">
        <color indexed="64"/>
      </bottom>
      <diagonal/>
    </border>
    <border>
      <left style="hair">
        <color indexed="64"/>
      </left>
      <right/>
      <top style="medium">
        <color indexed="64"/>
      </top>
      <bottom/>
      <diagonal/>
    </border>
    <border>
      <left style="medium">
        <color indexed="64"/>
      </left>
      <right/>
      <top style="medium">
        <color indexed="64"/>
      </top>
      <bottom style="thin">
        <color indexed="64"/>
      </bottom>
      <diagonal/>
    </border>
    <border>
      <left style="medium">
        <color indexed="64"/>
      </left>
      <right/>
      <top style="medium">
        <color indexed="64"/>
      </top>
      <bottom/>
      <diagonal/>
    </border>
    <border>
      <left/>
      <right style="thin">
        <color indexed="64"/>
      </right>
      <top style="medium">
        <color indexed="64"/>
      </top>
      <bottom/>
      <diagonal/>
    </border>
    <border>
      <left style="medium">
        <color indexed="64"/>
      </left>
      <right/>
      <top/>
      <bottom style="thin">
        <color indexed="64"/>
      </bottom>
      <diagonal/>
    </border>
    <border>
      <left/>
      <right/>
      <top/>
      <bottom style="medium">
        <color indexed="64"/>
      </bottom>
      <diagonal/>
    </border>
    <border>
      <left style="hair">
        <color indexed="64"/>
      </left>
      <right/>
      <top style="medium">
        <color indexed="64"/>
      </top>
      <bottom style="thin">
        <color indexed="64"/>
      </bottom>
      <diagonal/>
    </border>
    <border>
      <left style="double">
        <color indexed="64"/>
      </left>
      <right style="medium">
        <color indexed="64"/>
      </right>
      <top style="medium">
        <color indexed="64"/>
      </top>
      <bottom style="thin">
        <color indexed="64"/>
      </bottom>
      <diagonal/>
    </border>
    <border>
      <left style="double">
        <color indexed="64"/>
      </left>
      <right style="medium">
        <color indexed="64"/>
      </right>
      <top style="thin">
        <color indexed="64"/>
      </top>
      <bottom/>
      <diagonal/>
    </border>
    <border>
      <left style="double">
        <color indexed="64"/>
      </left>
      <right style="medium">
        <color indexed="64"/>
      </right>
      <top/>
      <bottom style="hair">
        <color indexed="64"/>
      </bottom>
      <diagonal/>
    </border>
    <border>
      <left style="hair">
        <color indexed="64"/>
      </left>
      <right/>
      <top style="hair">
        <color indexed="64"/>
      </top>
      <bottom style="thin">
        <color indexed="64"/>
      </bottom>
      <diagonal/>
    </border>
    <border>
      <left style="double">
        <color indexed="64"/>
      </left>
      <right style="medium">
        <color indexed="64"/>
      </right>
      <top style="hair">
        <color indexed="64"/>
      </top>
      <bottom style="thin">
        <color indexed="64"/>
      </bottom>
      <diagonal/>
    </border>
    <border>
      <left style="hair">
        <color indexed="64"/>
      </left>
      <right/>
      <top style="hair">
        <color indexed="64"/>
      </top>
      <bottom style="double">
        <color indexed="64"/>
      </bottom>
      <diagonal/>
    </border>
    <border>
      <left style="double">
        <color indexed="64"/>
      </left>
      <right style="medium">
        <color indexed="64"/>
      </right>
      <top style="hair">
        <color indexed="64"/>
      </top>
      <bottom style="double">
        <color indexed="64"/>
      </bottom>
      <diagonal/>
    </border>
    <border>
      <left style="double">
        <color indexed="64"/>
      </left>
      <right style="medium">
        <color indexed="64"/>
      </right>
      <top style="hair">
        <color indexed="64"/>
      </top>
      <bottom style="medium">
        <color indexed="64"/>
      </bottom>
      <diagonal/>
    </border>
    <border>
      <left style="medium">
        <color indexed="64"/>
      </left>
      <right style="thin">
        <color indexed="64"/>
      </right>
      <top style="double">
        <color indexed="64"/>
      </top>
      <bottom/>
      <diagonal/>
    </border>
    <border>
      <left style="thin">
        <color theme="0" tint="-0.249977111117893"/>
      </left>
      <right/>
      <top style="thin">
        <color theme="0" tint="-0.249977111117893"/>
      </top>
      <bottom/>
      <diagonal/>
    </border>
    <border>
      <left/>
      <right/>
      <top style="thin">
        <color theme="0" tint="-0.249977111117893"/>
      </top>
      <bottom/>
      <diagonal/>
    </border>
    <border>
      <left/>
      <right style="thin">
        <color theme="0" tint="-0.249977111117893"/>
      </right>
      <top style="thin">
        <color theme="0" tint="-0.249977111117893"/>
      </top>
      <bottom/>
      <diagonal/>
    </border>
    <border>
      <left style="thin">
        <color theme="0" tint="-0.249977111117893"/>
      </left>
      <right/>
      <top/>
      <bottom/>
      <diagonal/>
    </border>
    <border>
      <left/>
      <right style="thin">
        <color theme="0" tint="-0.249977111117893"/>
      </right>
      <top/>
      <bottom/>
      <diagonal/>
    </border>
    <border>
      <left style="thin">
        <color theme="0" tint="-0.249977111117893"/>
      </left>
      <right/>
      <top/>
      <bottom style="thin">
        <color theme="0" tint="-0.249977111117893"/>
      </bottom>
      <diagonal/>
    </border>
    <border>
      <left/>
      <right/>
      <top/>
      <bottom style="thin">
        <color theme="0" tint="-0.249977111117893"/>
      </bottom>
      <diagonal/>
    </border>
    <border>
      <left/>
      <right style="thin">
        <color theme="0" tint="-0.249977111117893"/>
      </right>
      <top/>
      <bottom style="thin">
        <color theme="0" tint="-0.249977111117893"/>
      </bottom>
      <diagonal/>
    </border>
    <border>
      <left style="medium">
        <color indexed="64"/>
      </left>
      <right style="hair">
        <color indexed="64"/>
      </right>
      <top style="medium">
        <color indexed="64"/>
      </top>
      <bottom/>
      <diagonal/>
    </border>
    <border>
      <left style="medium">
        <color indexed="64"/>
      </left>
      <right style="hair">
        <color indexed="64"/>
      </right>
      <top style="double">
        <color indexed="64"/>
      </top>
      <bottom style="medium">
        <color indexed="64"/>
      </bottom>
      <diagonal/>
    </border>
    <border>
      <left/>
      <right style="hair">
        <color indexed="64"/>
      </right>
      <top style="thin">
        <color indexed="64"/>
      </top>
      <bottom style="thin">
        <color indexed="64"/>
      </bottom>
      <diagonal/>
    </border>
    <border>
      <left/>
      <right style="hair">
        <color indexed="64"/>
      </right>
      <top/>
      <bottom/>
      <diagonal/>
    </border>
    <border>
      <left/>
      <right style="hair">
        <color indexed="64"/>
      </right>
      <top/>
      <bottom style="thin">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right style="medium">
        <color indexed="64"/>
      </right>
      <top/>
      <bottom style="thin">
        <color indexed="64"/>
      </bottom>
      <diagonal/>
    </border>
    <border>
      <left style="thin">
        <color indexed="64"/>
      </left>
      <right/>
      <top/>
      <bottom style="medium">
        <color indexed="64"/>
      </bottom>
      <diagonal/>
    </border>
    <border>
      <left/>
      <right style="medium">
        <color indexed="64"/>
      </right>
      <top/>
      <bottom style="medium">
        <color indexed="64"/>
      </bottom>
      <diagonal/>
    </border>
    <border>
      <left style="hair">
        <color indexed="64"/>
      </left>
      <right/>
      <top/>
      <bottom style="medium">
        <color indexed="64"/>
      </bottom>
      <diagonal/>
    </border>
    <border>
      <left style="hair">
        <color indexed="64"/>
      </left>
      <right style="double">
        <color indexed="64"/>
      </right>
      <top/>
      <bottom style="hair">
        <color indexed="64"/>
      </bottom>
      <diagonal/>
    </border>
    <border>
      <left style="thin">
        <color indexed="64"/>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hair">
        <color indexed="64"/>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thin">
        <color indexed="64"/>
      </right>
      <top style="hair">
        <color indexed="64"/>
      </top>
      <bottom style="hair">
        <color indexed="64"/>
      </bottom>
      <diagonal/>
    </border>
    <border>
      <left/>
      <right style="thin">
        <color indexed="64"/>
      </right>
      <top style="hair">
        <color indexed="64"/>
      </top>
      <bottom style="hair">
        <color indexed="64"/>
      </bottom>
      <diagonal/>
    </border>
    <border>
      <left/>
      <right style="thin">
        <color indexed="64"/>
      </right>
      <top style="hair">
        <color indexed="64"/>
      </top>
      <bottom style="thin">
        <color indexed="64"/>
      </bottom>
      <diagonal/>
    </border>
    <border>
      <left style="thin">
        <color indexed="64"/>
      </left>
      <right style="thin">
        <color indexed="64"/>
      </right>
      <top style="hair">
        <color indexed="64"/>
      </top>
      <bottom style="hair">
        <color indexed="64"/>
      </bottom>
      <diagonal/>
    </border>
    <border>
      <left style="hair">
        <color indexed="64"/>
      </left>
      <right style="double">
        <color indexed="64"/>
      </right>
      <top style="hair">
        <color indexed="64"/>
      </top>
      <bottom style="thin">
        <color indexed="64"/>
      </bottom>
      <diagonal/>
    </border>
    <border>
      <left style="hair">
        <color indexed="64"/>
      </left>
      <right style="double">
        <color indexed="64"/>
      </right>
      <top/>
      <bottom/>
      <diagonal/>
    </border>
    <border>
      <left style="hair">
        <color indexed="64"/>
      </left>
      <right style="double">
        <color indexed="64"/>
      </right>
      <top style="hair">
        <color indexed="64"/>
      </top>
      <bottom style="medium">
        <color indexed="64"/>
      </bottom>
      <diagonal/>
    </border>
    <border>
      <left style="thin">
        <color indexed="64"/>
      </left>
      <right style="hair">
        <color indexed="64"/>
      </right>
      <top style="double">
        <color indexed="64"/>
      </top>
      <bottom style="hair">
        <color indexed="64"/>
      </bottom>
      <diagonal/>
    </border>
    <border>
      <left style="hair">
        <color indexed="64"/>
      </left>
      <right/>
      <top style="thin">
        <color indexed="64"/>
      </top>
      <bottom style="hair">
        <color indexed="64"/>
      </bottom>
      <diagonal/>
    </border>
    <border>
      <left style="hair">
        <color indexed="64"/>
      </left>
      <right/>
      <top style="double">
        <color indexed="64"/>
      </top>
      <bottom style="hair">
        <color indexed="64"/>
      </bottom>
      <diagonal/>
    </border>
    <border>
      <left style="medium">
        <color indexed="64"/>
      </left>
      <right style="hair">
        <color indexed="64"/>
      </right>
      <top style="thin">
        <color indexed="64"/>
      </top>
      <bottom style="hair">
        <color indexed="64"/>
      </bottom>
      <diagonal/>
    </border>
    <border>
      <left style="medium">
        <color indexed="64"/>
      </left>
      <right style="hair">
        <color indexed="64"/>
      </right>
      <top style="double">
        <color indexed="64"/>
      </top>
      <bottom style="hair">
        <color indexed="64"/>
      </bottom>
      <diagonal/>
    </border>
    <border>
      <left style="double">
        <color indexed="64"/>
      </left>
      <right style="medium">
        <color indexed="64"/>
      </right>
      <top/>
      <bottom/>
      <diagonal/>
    </border>
    <border>
      <left style="hair">
        <color indexed="64"/>
      </left>
      <right/>
      <top style="thin">
        <color indexed="64"/>
      </top>
      <bottom style="thin">
        <color indexed="64"/>
      </bottom>
      <diagonal/>
    </border>
    <border>
      <left style="hair">
        <color indexed="64"/>
      </left>
      <right/>
      <top style="double">
        <color indexed="64"/>
      </top>
      <bottom style="medium">
        <color indexed="64"/>
      </bottom>
      <diagonal/>
    </border>
    <border>
      <left/>
      <right style="hair">
        <color indexed="64"/>
      </right>
      <top style="medium">
        <color indexed="64"/>
      </top>
      <bottom style="thin">
        <color indexed="64"/>
      </bottom>
      <diagonal/>
    </border>
    <border>
      <left/>
      <right style="hair">
        <color indexed="64"/>
      </right>
      <top style="thin">
        <color indexed="64"/>
      </top>
      <bottom/>
      <diagonal/>
    </border>
    <border>
      <left/>
      <right style="hair">
        <color indexed="64"/>
      </right>
      <top style="double">
        <color indexed="64"/>
      </top>
      <bottom style="medium">
        <color indexed="64"/>
      </bottom>
      <diagonal/>
    </border>
    <border>
      <left style="double">
        <color indexed="64"/>
      </left>
      <right style="medium">
        <color indexed="64"/>
      </right>
      <top style="thin">
        <color indexed="64"/>
      </top>
      <bottom style="thin">
        <color indexed="64"/>
      </bottom>
      <diagonal/>
    </border>
    <border>
      <left style="double">
        <color indexed="64"/>
      </left>
      <right style="medium">
        <color indexed="64"/>
      </right>
      <top/>
      <bottom style="thin">
        <color indexed="64"/>
      </bottom>
      <diagonal/>
    </border>
    <border>
      <left style="double">
        <color indexed="64"/>
      </left>
      <right style="medium">
        <color indexed="64"/>
      </right>
      <top style="double">
        <color indexed="64"/>
      </top>
      <bottom style="medium">
        <color indexed="64"/>
      </bottom>
      <diagonal/>
    </border>
    <border>
      <left/>
      <right style="hair">
        <color indexed="64"/>
      </right>
      <top style="thin">
        <color indexed="64"/>
      </top>
      <bottom style="hair">
        <color indexed="64"/>
      </bottom>
      <diagonal/>
    </border>
    <border>
      <left/>
      <right style="hair">
        <color indexed="64"/>
      </right>
      <top style="hair">
        <color indexed="64"/>
      </top>
      <bottom style="thin">
        <color indexed="64"/>
      </bottom>
      <diagonal/>
    </border>
    <border>
      <left/>
      <right style="hair">
        <color indexed="64"/>
      </right>
      <top style="hair">
        <color indexed="64"/>
      </top>
      <bottom style="double">
        <color indexed="64"/>
      </bottom>
      <diagonal/>
    </border>
    <border>
      <left/>
      <right style="hair">
        <color indexed="64"/>
      </right>
      <top style="double">
        <color indexed="64"/>
      </top>
      <bottom style="hair">
        <color indexed="64"/>
      </bottom>
      <diagonal/>
    </border>
    <border>
      <left/>
      <right style="hair">
        <color indexed="64"/>
      </right>
      <top style="hair">
        <color indexed="64"/>
      </top>
      <bottom style="medium">
        <color indexed="64"/>
      </bottom>
      <diagonal/>
    </border>
    <border>
      <left style="double">
        <color indexed="64"/>
      </left>
      <right style="medium">
        <color indexed="64"/>
      </right>
      <top style="thin">
        <color indexed="64"/>
      </top>
      <bottom style="hair">
        <color indexed="64"/>
      </bottom>
      <diagonal/>
    </border>
    <border>
      <left style="double">
        <color indexed="64"/>
      </left>
      <right style="medium">
        <color indexed="64"/>
      </right>
      <top style="double">
        <color indexed="64"/>
      </top>
      <bottom style="hair">
        <color indexed="64"/>
      </bottom>
      <diagonal/>
    </border>
    <border>
      <left style="medium">
        <color indexed="64"/>
      </left>
      <right/>
      <top/>
      <bottom/>
      <diagonal/>
    </border>
    <border>
      <left style="hair">
        <color indexed="64"/>
      </left>
      <right style="double">
        <color indexed="64"/>
      </right>
      <top style="hair">
        <color indexed="64"/>
      </top>
      <bottom style="double">
        <color indexed="64"/>
      </bottom>
      <diagonal/>
    </border>
    <border>
      <left style="thin">
        <color indexed="64"/>
      </left>
      <right style="dotted">
        <color indexed="64"/>
      </right>
      <top style="thin">
        <color indexed="64"/>
      </top>
      <bottom style="thin">
        <color indexed="64"/>
      </bottom>
      <diagonal/>
    </border>
    <border>
      <left style="dotted">
        <color indexed="64"/>
      </left>
      <right style="dotted">
        <color indexed="64"/>
      </right>
      <top style="thin">
        <color indexed="64"/>
      </top>
      <bottom style="thin">
        <color indexed="64"/>
      </bottom>
      <diagonal/>
    </border>
    <border>
      <left style="dotted">
        <color indexed="64"/>
      </left>
      <right style="thin">
        <color indexed="64"/>
      </right>
      <top style="thin">
        <color indexed="64"/>
      </top>
      <bottom style="thin">
        <color indexed="64"/>
      </bottom>
      <diagonal/>
    </border>
    <border>
      <left style="dotted">
        <color indexed="64"/>
      </left>
      <right/>
      <top style="thin">
        <color indexed="64"/>
      </top>
      <bottom style="thin">
        <color indexed="64"/>
      </bottom>
      <diagonal/>
    </border>
    <border>
      <left/>
      <right/>
      <top style="medium">
        <color indexed="64"/>
      </top>
      <bottom/>
      <diagonal/>
    </border>
    <border>
      <left style="hair">
        <color indexed="64"/>
      </left>
      <right style="double">
        <color indexed="64"/>
      </right>
      <top style="double">
        <color indexed="64"/>
      </top>
      <bottom/>
      <diagonal/>
    </border>
    <border>
      <left style="thin">
        <color indexed="64"/>
      </left>
      <right style="hair">
        <color indexed="64"/>
      </right>
      <top style="hair">
        <color indexed="64"/>
      </top>
      <bottom/>
      <diagonal/>
    </border>
    <border>
      <left style="hair">
        <color indexed="64"/>
      </left>
      <right style="hair">
        <color indexed="64"/>
      </right>
      <top style="hair">
        <color indexed="64"/>
      </top>
      <bottom/>
      <diagonal/>
    </border>
    <border>
      <left style="hair">
        <color indexed="64"/>
      </left>
      <right/>
      <top style="hair">
        <color indexed="64"/>
      </top>
      <bottom/>
      <diagonal/>
    </border>
    <border>
      <left style="double">
        <color indexed="64"/>
      </left>
      <right style="medium">
        <color indexed="64"/>
      </right>
      <top style="hair">
        <color indexed="64"/>
      </top>
      <bottom/>
      <diagonal/>
    </border>
    <border>
      <left style="double">
        <color indexed="64"/>
      </left>
      <right style="medium">
        <color indexed="64"/>
      </right>
      <top style="double">
        <color indexed="64"/>
      </top>
      <bottom/>
      <diagonal/>
    </border>
    <border>
      <left style="thin">
        <color rgb="FFBFBFBF"/>
      </left>
      <right style="thin">
        <color rgb="FFBFBFBF"/>
      </right>
      <top style="thin">
        <color rgb="FFBFBFBF"/>
      </top>
      <bottom style="thin">
        <color rgb="FFBFBFBF"/>
      </bottom>
      <diagonal/>
    </border>
    <border>
      <left style="hair">
        <color indexed="64"/>
      </left>
      <right style="double">
        <color indexed="64"/>
      </right>
      <top/>
      <bottom style="medium">
        <color indexed="64"/>
      </bottom>
      <diagonal/>
    </border>
    <border>
      <left style="double">
        <color indexed="64"/>
      </left>
      <right style="thin">
        <color indexed="64"/>
      </right>
      <top/>
      <bottom style="medium">
        <color indexed="64"/>
      </bottom>
      <diagonal/>
    </border>
    <border>
      <left style="thin">
        <color indexed="64"/>
      </left>
      <right style="thin">
        <color indexed="64"/>
      </right>
      <top style="medium">
        <color indexed="64"/>
      </top>
      <bottom/>
      <diagonal/>
    </border>
    <border>
      <left style="thin">
        <color indexed="64"/>
      </left>
      <right style="double">
        <color indexed="64"/>
      </right>
      <top style="medium">
        <color indexed="64"/>
      </top>
      <bottom/>
      <diagonal/>
    </border>
    <border>
      <left style="thin">
        <color indexed="64"/>
      </left>
      <right style="double">
        <color indexed="64"/>
      </right>
      <top/>
      <bottom style="thin">
        <color indexed="64"/>
      </bottom>
      <diagonal/>
    </border>
    <border>
      <left style="thin">
        <color indexed="64"/>
      </left>
      <right style="double">
        <color indexed="64"/>
      </right>
      <top style="thin">
        <color indexed="64"/>
      </top>
      <bottom/>
      <diagonal/>
    </border>
    <border>
      <left style="thin">
        <color indexed="64"/>
      </left>
      <right style="double">
        <color indexed="64"/>
      </right>
      <top/>
      <bottom/>
      <diagonal/>
    </border>
    <border>
      <left style="thin">
        <color indexed="64"/>
      </left>
      <right style="double">
        <color indexed="64"/>
      </right>
      <top/>
      <bottom style="hair">
        <color indexed="64"/>
      </bottom>
      <diagonal/>
    </border>
    <border>
      <left style="thin">
        <color indexed="64"/>
      </left>
      <right style="double">
        <color indexed="64"/>
      </right>
      <top/>
      <bottom style="medium">
        <color indexed="64"/>
      </bottom>
      <diagonal/>
    </border>
    <border>
      <left/>
      <right style="medium">
        <color indexed="64"/>
      </right>
      <top style="medium">
        <color indexed="64"/>
      </top>
      <bottom/>
      <diagonal/>
    </border>
    <border>
      <left style="medium">
        <color indexed="64"/>
      </left>
      <right/>
      <top/>
      <bottom style="medium">
        <color indexed="64"/>
      </bottom>
      <diagonal/>
    </border>
    <border>
      <left style="thin">
        <color indexed="64"/>
      </left>
      <right/>
      <top style="medium">
        <color indexed="64"/>
      </top>
      <bottom/>
      <diagonal/>
    </border>
    <border>
      <left/>
      <right style="hair">
        <color indexed="64"/>
      </right>
      <top/>
      <bottom style="hair">
        <color indexed="64"/>
      </bottom>
      <diagonal/>
    </border>
    <border>
      <left/>
      <right style="hair">
        <color indexed="64"/>
      </right>
      <top style="double">
        <color indexed="64"/>
      </top>
      <bottom/>
      <diagonal/>
    </border>
    <border>
      <left style="thin">
        <color theme="6"/>
      </left>
      <right style="thin">
        <color theme="6"/>
      </right>
      <top style="thin">
        <color theme="6"/>
      </top>
      <bottom style="thin">
        <color theme="6"/>
      </bottom>
      <diagonal/>
    </border>
    <border>
      <left style="thin">
        <color theme="6"/>
      </left>
      <right style="thin">
        <color theme="6"/>
      </right>
      <top style="thin">
        <color theme="6"/>
      </top>
      <bottom/>
      <diagonal/>
    </border>
    <border>
      <left style="thin">
        <color theme="6"/>
      </left>
      <right style="thin">
        <color theme="6"/>
      </right>
      <top/>
      <bottom style="thin">
        <color theme="6"/>
      </bottom>
      <diagonal/>
    </border>
    <border diagonalDown="1">
      <left style="thin">
        <color theme="6"/>
      </left>
      <right style="thin">
        <color theme="6"/>
      </right>
      <top style="thin">
        <color theme="6"/>
      </top>
      <bottom style="thin">
        <color theme="6"/>
      </bottom>
      <diagonal style="thin">
        <color theme="6"/>
      </diagonal>
    </border>
    <border>
      <left/>
      <right style="double">
        <color indexed="64"/>
      </right>
      <top style="medium">
        <color indexed="64"/>
      </top>
      <bottom/>
      <diagonal/>
    </border>
    <border>
      <left/>
      <right style="double">
        <color indexed="64"/>
      </right>
      <top/>
      <bottom style="thin">
        <color indexed="64"/>
      </bottom>
      <diagonal/>
    </border>
    <border>
      <left/>
      <right style="hair">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hair">
        <color indexed="64"/>
      </left>
      <right/>
      <top style="double">
        <color indexed="64"/>
      </top>
      <bottom/>
      <diagonal/>
    </border>
    <border>
      <left style="hair">
        <color indexed="64"/>
      </left>
      <right style="medium">
        <color indexed="64"/>
      </right>
      <top style="hair">
        <color indexed="64"/>
      </top>
      <bottom/>
      <diagonal/>
    </border>
    <border>
      <left style="hair">
        <color indexed="64"/>
      </left>
      <right style="medium">
        <color indexed="64"/>
      </right>
      <top style="medium">
        <color indexed="64"/>
      </top>
      <bottom/>
      <diagonal/>
    </border>
    <border>
      <left/>
      <right style="hair">
        <color indexed="64"/>
      </right>
      <top style="hair">
        <color indexed="64"/>
      </top>
      <bottom/>
      <diagonal/>
    </border>
    <border>
      <left style="double">
        <color indexed="64"/>
      </left>
      <right style="medium">
        <color indexed="64"/>
      </right>
      <top style="medium">
        <color indexed="64"/>
      </top>
      <bottom/>
      <diagonal/>
    </border>
    <border>
      <left style="thin">
        <color indexed="64"/>
      </left>
      <right style="medium">
        <color indexed="64"/>
      </right>
      <top style="hair">
        <color indexed="64"/>
      </top>
      <bottom style="thin">
        <color indexed="64"/>
      </bottom>
      <diagonal/>
    </border>
    <border>
      <left/>
      <right style="thin">
        <color indexed="64"/>
      </right>
      <top/>
      <bottom style="hair">
        <color indexed="64"/>
      </bottom>
      <diagonal/>
    </border>
    <border>
      <left/>
      <right style="thin">
        <color indexed="64"/>
      </right>
      <top style="hair">
        <color indexed="64"/>
      </top>
      <bottom style="medium">
        <color indexed="64"/>
      </bottom>
      <diagonal/>
    </border>
    <border>
      <left/>
      <right style="thin">
        <color indexed="64"/>
      </right>
      <top/>
      <bottom style="medium">
        <color indexed="64"/>
      </bottom>
      <diagonal/>
    </border>
    <border>
      <left/>
      <right style="double">
        <color indexed="64"/>
      </right>
      <top style="medium">
        <color indexed="64"/>
      </top>
      <bottom style="thin">
        <color indexed="64"/>
      </bottom>
      <diagonal/>
    </border>
    <border>
      <left style="double">
        <color indexed="64"/>
      </left>
      <right style="medium">
        <color indexed="64"/>
      </right>
      <top/>
      <bottom style="medium">
        <color indexed="64"/>
      </bottom>
      <diagonal/>
    </border>
    <border>
      <left/>
      <right style="thin">
        <color indexed="64"/>
      </right>
      <top style="hair">
        <color indexed="64"/>
      </top>
      <bottom style="double">
        <color indexed="64"/>
      </bottom>
      <diagonal/>
    </border>
    <border>
      <left style="medium">
        <color indexed="64"/>
      </left>
      <right/>
      <top style="thin">
        <color indexed="64"/>
      </top>
      <bottom/>
      <diagonal/>
    </border>
    <border>
      <left style="medium">
        <color indexed="64"/>
      </left>
      <right/>
      <top/>
      <bottom style="hair">
        <color indexed="64"/>
      </bottom>
      <diagonal/>
    </border>
    <border>
      <left style="medium">
        <color indexed="64"/>
      </left>
      <right/>
      <top/>
      <bottom style="double">
        <color indexed="64"/>
      </bottom>
      <diagonal/>
    </border>
    <border>
      <left/>
      <right style="thin">
        <color indexed="64"/>
      </right>
      <top/>
      <bottom style="double">
        <color indexed="64"/>
      </bottom>
      <diagonal/>
    </border>
    <border>
      <left style="thin">
        <color indexed="64"/>
      </left>
      <right style="medium">
        <color indexed="64"/>
      </right>
      <top style="hair">
        <color indexed="64"/>
      </top>
      <bottom style="double">
        <color indexed="64"/>
      </bottom>
      <diagonal/>
    </border>
    <border>
      <left style="hair">
        <color indexed="64"/>
      </left>
      <right style="double">
        <color indexed="64"/>
      </right>
      <top/>
      <bottom style="double">
        <color indexed="64"/>
      </bottom>
      <diagonal/>
    </border>
    <border>
      <left style="thin">
        <color indexed="64"/>
      </left>
      <right style="medium">
        <color indexed="64"/>
      </right>
      <top/>
      <bottom style="double">
        <color indexed="64"/>
      </bottom>
      <diagonal/>
    </border>
    <border>
      <left style="hair">
        <color indexed="64"/>
      </left>
      <right style="double">
        <color indexed="64"/>
      </right>
      <top style="thin">
        <color indexed="64"/>
      </top>
      <bottom style="hair">
        <color indexed="64"/>
      </bottom>
      <diagonal/>
    </border>
  </borders>
  <cellStyleXfs count="10">
    <xf numFmtId="0" fontId="0" fillId="0" borderId="0">
      <alignment vertical="center"/>
    </xf>
    <xf numFmtId="38" fontId="12" fillId="0" borderId="0" applyFont="0" applyFill="0" applyBorder="0" applyAlignment="0" applyProtection="0">
      <alignment vertical="center"/>
    </xf>
    <xf numFmtId="9" fontId="12" fillId="0" borderId="0" applyFont="0" applyFill="0" applyBorder="0" applyAlignment="0" applyProtection="0">
      <alignment vertical="center"/>
    </xf>
    <xf numFmtId="0" fontId="12" fillId="0" borderId="0">
      <alignment vertical="center"/>
    </xf>
    <xf numFmtId="38" fontId="12" fillId="0" borderId="0" applyFont="0" applyFill="0" applyBorder="0" applyAlignment="0" applyProtection="0">
      <alignment vertical="center"/>
    </xf>
    <xf numFmtId="0" fontId="3" fillId="0" borderId="0">
      <alignment vertical="center"/>
    </xf>
    <xf numFmtId="0" fontId="12" fillId="0" borderId="0">
      <alignment vertical="center"/>
    </xf>
    <xf numFmtId="0" fontId="2" fillId="0" borderId="0">
      <alignment vertical="center"/>
    </xf>
    <xf numFmtId="0" fontId="1" fillId="0" borderId="0">
      <alignment vertical="center"/>
    </xf>
    <xf numFmtId="9" fontId="1" fillId="0" borderId="0" applyFont="0" applyFill="0" applyBorder="0" applyAlignment="0" applyProtection="0">
      <alignment vertical="center"/>
    </xf>
  </cellStyleXfs>
  <cellXfs count="1435">
    <xf numFmtId="0" fontId="0" fillId="0" borderId="0" xfId="0">
      <alignment vertical="center"/>
    </xf>
    <xf numFmtId="0" fontId="6" fillId="0" borderId="0" xfId="0" applyFont="1">
      <alignment vertical="center"/>
    </xf>
    <xf numFmtId="0" fontId="9" fillId="0" borderId="0" xfId="0" applyFont="1">
      <alignment vertical="center"/>
    </xf>
    <xf numFmtId="0" fontId="11" fillId="0" borderId="0" xfId="0" applyFont="1">
      <alignment vertical="center"/>
    </xf>
    <xf numFmtId="0" fontId="10" fillId="0" borderId="0" xfId="0" applyFont="1">
      <alignment vertical="center"/>
    </xf>
    <xf numFmtId="0" fontId="6" fillId="0" borderId="6" xfId="0" applyFont="1" applyBorder="1" applyAlignment="1">
      <alignment horizontal="center" vertical="center"/>
    </xf>
    <xf numFmtId="0" fontId="6" fillId="0" borderId="26" xfId="0" applyFont="1" applyBorder="1">
      <alignment vertical="center"/>
    </xf>
    <xf numFmtId="0" fontId="6" fillId="0" borderId="27" xfId="0" applyFont="1" applyBorder="1">
      <alignment vertical="center"/>
    </xf>
    <xf numFmtId="0" fontId="6" fillId="0" borderId="28" xfId="0" applyFont="1" applyBorder="1">
      <alignment vertical="center"/>
    </xf>
    <xf numFmtId="0" fontId="6" fillId="0" borderId="29" xfId="0" applyFont="1" applyBorder="1">
      <alignment vertical="center"/>
    </xf>
    <xf numFmtId="0" fontId="6" fillId="0" borderId="30" xfId="0" applyFont="1" applyBorder="1">
      <alignment vertical="center"/>
    </xf>
    <xf numFmtId="0" fontId="6" fillId="0" borderId="31" xfId="0" applyFont="1" applyBorder="1">
      <alignment vertical="center"/>
    </xf>
    <xf numFmtId="0" fontId="6" fillId="0" borderId="32" xfId="0" applyFont="1" applyBorder="1">
      <alignment vertical="center"/>
    </xf>
    <xf numFmtId="0" fontId="6" fillId="0" borderId="33" xfId="0" applyFont="1" applyBorder="1">
      <alignment vertical="center"/>
    </xf>
    <xf numFmtId="0" fontId="13" fillId="0" borderId="10" xfId="0" applyFont="1" applyBorder="1" applyAlignment="1">
      <alignment horizontal="center" vertical="center"/>
    </xf>
    <xf numFmtId="0" fontId="13" fillId="0" borderId="16" xfId="0" applyFont="1" applyBorder="1" applyAlignment="1">
      <alignment horizontal="center" vertical="center"/>
    </xf>
    <xf numFmtId="0" fontId="13" fillId="0" borderId="9" xfId="0" applyFont="1" applyBorder="1" applyAlignment="1">
      <alignment horizontal="center" vertical="center"/>
    </xf>
    <xf numFmtId="0" fontId="13" fillId="0" borderId="6" xfId="0" applyFont="1" applyBorder="1" applyAlignment="1">
      <alignment horizontal="center" vertical="center"/>
    </xf>
    <xf numFmtId="0" fontId="13" fillId="0" borderId="11" xfId="0" applyFont="1" applyBorder="1" applyAlignment="1">
      <alignment horizontal="center" vertical="center"/>
    </xf>
    <xf numFmtId="0" fontId="11" fillId="0" borderId="0" xfId="0" applyFont="1" applyAlignment="1"/>
    <xf numFmtId="0" fontId="11" fillId="0" borderId="0" xfId="0" applyFont="1" applyAlignment="1">
      <alignment vertical="top"/>
    </xf>
    <xf numFmtId="0" fontId="6" fillId="0" borderId="71" xfId="0" applyFont="1" applyBorder="1" applyAlignment="1">
      <alignment horizontal="center" vertical="center"/>
    </xf>
    <xf numFmtId="0" fontId="6" fillId="0" borderId="72" xfId="0" applyFont="1" applyBorder="1" applyAlignment="1">
      <alignment horizontal="center" vertical="center"/>
    </xf>
    <xf numFmtId="0" fontId="6" fillId="0" borderId="73" xfId="0" applyFont="1" applyBorder="1" applyAlignment="1">
      <alignment horizontal="center" vertical="center"/>
    </xf>
    <xf numFmtId="0" fontId="6" fillId="0" borderId="1" xfId="0" applyFont="1" applyBorder="1" applyAlignment="1">
      <alignment horizontal="center" vertical="center"/>
    </xf>
    <xf numFmtId="0" fontId="6" fillId="0" borderId="8" xfId="0" applyFont="1" applyBorder="1" applyAlignment="1">
      <alignment horizontal="center" vertical="center"/>
    </xf>
    <xf numFmtId="0" fontId="6" fillId="0" borderId="34" xfId="0" applyFont="1" applyBorder="1">
      <alignment vertical="center"/>
    </xf>
    <xf numFmtId="0" fontId="6" fillId="0" borderId="34" xfId="0" applyFont="1" applyBorder="1" applyAlignment="1">
      <alignment horizontal="center" vertical="center"/>
    </xf>
    <xf numFmtId="0" fontId="6" fillId="0" borderId="35" xfId="0" applyFont="1" applyBorder="1">
      <alignment vertical="center"/>
    </xf>
    <xf numFmtId="177" fontId="6" fillId="0" borderId="36" xfId="2" applyNumberFormat="1" applyFont="1" applyBorder="1">
      <alignment vertical="center"/>
    </xf>
    <xf numFmtId="0" fontId="6" fillId="0" borderId="49" xfId="0" applyFont="1" applyBorder="1">
      <alignment vertical="center"/>
    </xf>
    <xf numFmtId="0" fontId="6" fillId="0" borderId="49" xfId="0" applyFont="1" applyBorder="1" applyAlignment="1">
      <alignment horizontal="center" vertical="center"/>
    </xf>
    <xf numFmtId="0" fontId="6" fillId="0" borderId="50" xfId="0" applyFont="1" applyBorder="1">
      <alignment vertical="center"/>
    </xf>
    <xf numFmtId="177" fontId="6" fillId="0" borderId="51" xfId="2" applyNumberFormat="1" applyFont="1" applyBorder="1">
      <alignment vertical="center"/>
    </xf>
    <xf numFmtId="0" fontId="6" fillId="0" borderId="74" xfId="0" applyFont="1" applyBorder="1">
      <alignment vertical="center"/>
    </xf>
    <xf numFmtId="0" fontId="6" fillId="0" borderId="74" xfId="0" applyFont="1" applyBorder="1" applyAlignment="1">
      <alignment horizontal="center" vertical="center"/>
    </xf>
    <xf numFmtId="0" fontId="6" fillId="0" borderId="75" xfId="0" applyFont="1" applyBorder="1">
      <alignment vertical="center"/>
    </xf>
    <xf numFmtId="177" fontId="6" fillId="0" borderId="76" xfId="2" applyNumberFormat="1" applyFont="1" applyBorder="1">
      <alignment vertical="center"/>
    </xf>
    <xf numFmtId="0" fontId="6" fillId="0" borderId="0" xfId="0" applyFont="1" applyAlignment="1">
      <alignment horizontal="center" vertical="center"/>
    </xf>
    <xf numFmtId="0" fontId="6" fillId="0" borderId="0" xfId="0" applyFont="1" applyAlignment="1">
      <alignment horizontal="right" vertical="center"/>
    </xf>
    <xf numFmtId="178" fontId="6" fillId="0" borderId="0" xfId="1" applyNumberFormat="1" applyFont="1" applyFill="1" applyBorder="1">
      <alignment vertical="center"/>
    </xf>
    <xf numFmtId="0" fontId="6" fillId="3" borderId="77" xfId="0" applyFont="1" applyFill="1" applyBorder="1" applyAlignment="1">
      <alignment horizontal="center" vertical="center"/>
    </xf>
    <xf numFmtId="0" fontId="6" fillId="3" borderId="78" xfId="0" applyFont="1" applyFill="1" applyBorder="1" applyAlignment="1">
      <alignment horizontal="center" vertical="center"/>
    </xf>
    <xf numFmtId="0" fontId="6" fillId="3" borderId="79" xfId="0" applyFont="1" applyFill="1" applyBorder="1" applyAlignment="1">
      <alignment horizontal="center" vertical="center"/>
    </xf>
    <xf numFmtId="0" fontId="6" fillId="3" borderId="80" xfId="0" applyFont="1" applyFill="1" applyBorder="1" applyAlignment="1">
      <alignment horizontal="center" vertical="center"/>
    </xf>
    <xf numFmtId="0" fontId="6" fillId="3" borderId="81" xfId="0" applyFont="1" applyFill="1" applyBorder="1" applyAlignment="1">
      <alignment horizontal="center" vertical="center"/>
    </xf>
    <xf numFmtId="0" fontId="6" fillId="3" borderId="82" xfId="0" applyFont="1" applyFill="1" applyBorder="1" applyAlignment="1">
      <alignment horizontal="center" vertical="center"/>
    </xf>
    <xf numFmtId="0" fontId="6" fillId="0" borderId="7" xfId="0" applyFont="1" applyBorder="1" applyAlignment="1">
      <alignment horizontal="center" vertical="center"/>
    </xf>
    <xf numFmtId="38" fontId="6" fillId="0" borderId="0" xfId="0" applyNumberFormat="1" applyFont="1">
      <alignment vertical="center"/>
    </xf>
    <xf numFmtId="0" fontId="6" fillId="0" borderId="73" xfId="0" applyFont="1" applyBorder="1" applyAlignment="1">
      <alignment horizontal="center" vertical="center" shrinkToFit="1"/>
    </xf>
    <xf numFmtId="0" fontId="6" fillId="0" borderId="72" xfId="0" applyFont="1" applyBorder="1" applyAlignment="1">
      <alignment horizontal="center" vertical="center" shrinkToFit="1"/>
    </xf>
    <xf numFmtId="0" fontId="14" fillId="0" borderId="0" xfId="0" applyFont="1">
      <alignment vertical="center"/>
    </xf>
    <xf numFmtId="38" fontId="13" fillId="0" borderId="0" xfId="1" applyFont="1" applyFill="1" applyBorder="1" applyAlignment="1">
      <alignment vertical="center" shrinkToFit="1"/>
    </xf>
    <xf numFmtId="38" fontId="6" fillId="0" borderId="0" xfId="1" applyFont="1" applyFill="1" applyBorder="1" applyAlignment="1">
      <alignment vertical="center"/>
    </xf>
    <xf numFmtId="0" fontId="6" fillId="0" borderId="1" xfId="0" applyFont="1" applyBorder="1">
      <alignment vertical="center"/>
    </xf>
    <xf numFmtId="0" fontId="6" fillId="0" borderId="6" xfId="0" applyFont="1" applyBorder="1">
      <alignment vertical="center"/>
    </xf>
    <xf numFmtId="0" fontId="6" fillId="0" borderId="8" xfId="0" applyFont="1" applyBorder="1">
      <alignment vertical="center"/>
    </xf>
    <xf numFmtId="0" fontId="6" fillId="3" borderId="88" xfId="0" applyFont="1" applyFill="1" applyBorder="1" applyAlignment="1">
      <alignment horizontal="center" vertical="center"/>
    </xf>
    <xf numFmtId="179" fontId="6" fillId="3" borderId="104" xfId="0" applyNumberFormat="1" applyFont="1" applyFill="1" applyBorder="1" applyAlignment="1">
      <alignment horizontal="center" vertical="center"/>
    </xf>
    <xf numFmtId="176" fontId="6" fillId="0" borderId="0" xfId="1" applyNumberFormat="1" applyFont="1" applyBorder="1" applyAlignment="1">
      <alignment vertical="center" shrinkToFit="1"/>
    </xf>
    <xf numFmtId="176" fontId="6" fillId="0" borderId="0" xfId="1" applyNumberFormat="1" applyFont="1" applyFill="1" applyBorder="1" applyAlignment="1">
      <alignment vertical="center" shrinkToFit="1"/>
    </xf>
    <xf numFmtId="176" fontId="6" fillId="0" borderId="0" xfId="1" applyNumberFormat="1" applyFont="1" applyBorder="1" applyAlignment="1">
      <alignment vertical="center"/>
    </xf>
    <xf numFmtId="176" fontId="6" fillId="0" borderId="0" xfId="1" applyNumberFormat="1" applyFont="1" applyFill="1" applyBorder="1" applyAlignment="1">
      <alignment vertical="center"/>
    </xf>
    <xf numFmtId="0" fontId="6" fillId="0" borderId="0" xfId="0" applyFont="1" applyAlignment="1"/>
    <xf numFmtId="176" fontId="11" fillId="0" borderId="0" xfId="1" applyNumberFormat="1" applyFont="1" applyBorder="1" applyAlignment="1">
      <alignment vertical="center"/>
    </xf>
    <xf numFmtId="0" fontId="13" fillId="0" borderId="115" xfId="0" applyFont="1" applyBorder="1" applyAlignment="1">
      <alignment horizontal="center" vertical="center"/>
    </xf>
    <xf numFmtId="0" fontId="13" fillId="0" borderId="119" xfId="0" applyFont="1" applyBorder="1" applyAlignment="1">
      <alignment horizontal="center" vertical="center"/>
    </xf>
    <xf numFmtId="0" fontId="6" fillId="0" borderId="7" xfId="0" applyFont="1" applyBorder="1">
      <alignment vertical="center"/>
    </xf>
    <xf numFmtId="180" fontId="6" fillId="0" borderId="2" xfId="0" applyNumberFormat="1" applyFont="1" applyBorder="1" applyAlignment="1">
      <alignment horizontal="center" vertical="center"/>
    </xf>
    <xf numFmtId="180" fontId="6" fillId="0" borderId="3" xfId="0" applyNumberFormat="1" applyFont="1" applyBorder="1" applyAlignment="1">
      <alignment horizontal="center" vertical="center"/>
    </xf>
    <xf numFmtId="180" fontId="6" fillId="0" borderId="4" xfId="0" applyNumberFormat="1" applyFont="1" applyBorder="1" applyAlignment="1">
      <alignment horizontal="center" vertical="center"/>
    </xf>
    <xf numFmtId="0" fontId="13" fillId="0" borderId="0" xfId="0" applyFont="1">
      <alignment vertical="center"/>
    </xf>
    <xf numFmtId="0" fontId="13" fillId="0" borderId="13" xfId="0" applyFont="1" applyBorder="1" applyAlignment="1">
      <alignment horizontal="center" vertical="center"/>
    </xf>
    <xf numFmtId="38" fontId="6" fillId="0" borderId="0" xfId="1" applyFont="1" applyBorder="1">
      <alignment vertical="center"/>
    </xf>
    <xf numFmtId="38" fontId="6" fillId="0" borderId="0" xfId="1" applyFont="1">
      <alignment vertical="center"/>
    </xf>
    <xf numFmtId="0" fontId="6" fillId="0" borderId="21" xfId="1" applyNumberFormat="1" applyFont="1" applyFill="1" applyBorder="1" applyAlignment="1">
      <alignment horizontal="center" vertical="center"/>
    </xf>
    <xf numFmtId="0" fontId="6" fillId="0" borderId="22" xfId="1" applyNumberFormat="1" applyFont="1" applyFill="1" applyBorder="1" applyAlignment="1">
      <alignment horizontal="center" vertical="center"/>
    </xf>
    <xf numFmtId="0" fontId="6" fillId="0" borderId="22" xfId="1" applyNumberFormat="1" applyFont="1" applyFill="1" applyBorder="1" applyAlignment="1">
      <alignment horizontal="center" vertical="center" wrapText="1"/>
    </xf>
    <xf numFmtId="0" fontId="6" fillId="0" borderId="92" xfId="1" applyNumberFormat="1" applyFont="1" applyFill="1" applyBorder="1" applyAlignment="1">
      <alignment horizontal="center" vertical="center"/>
    </xf>
    <xf numFmtId="0" fontId="6" fillId="0" borderId="93" xfId="1" applyNumberFormat="1" applyFont="1" applyFill="1" applyBorder="1" applyAlignment="1">
      <alignment horizontal="center" vertical="center"/>
    </xf>
    <xf numFmtId="177" fontId="6" fillId="0" borderId="0" xfId="2" applyNumberFormat="1" applyFont="1" applyBorder="1">
      <alignment vertical="center"/>
    </xf>
    <xf numFmtId="0" fontId="6" fillId="0" borderId="0" xfId="1" applyNumberFormat="1" applyFont="1" applyBorder="1" applyAlignment="1">
      <alignment vertical="center" shrinkToFit="1"/>
    </xf>
    <xf numFmtId="0" fontId="6" fillId="0" borderId="0" xfId="1" applyNumberFormat="1" applyFont="1" applyFill="1" applyBorder="1" applyAlignment="1">
      <alignment vertical="center" shrinkToFit="1"/>
    </xf>
    <xf numFmtId="0" fontId="6" fillId="0" borderId="93" xfId="0" applyFont="1" applyBorder="1" applyAlignment="1">
      <alignment horizontal="center" vertical="center"/>
    </xf>
    <xf numFmtId="0" fontId="6" fillId="0" borderId="0" xfId="1" applyNumberFormat="1" applyFont="1" applyBorder="1" applyAlignment="1">
      <alignment horizontal="right" vertical="center" shrinkToFit="1"/>
    </xf>
    <xf numFmtId="38" fontId="6" fillId="0" borderId="0" xfId="1" applyFont="1" applyFill="1" applyBorder="1">
      <alignment vertical="center"/>
    </xf>
    <xf numFmtId="0" fontId="6" fillId="0" borderId="0" xfId="1" applyNumberFormat="1" applyFont="1" applyBorder="1" applyAlignment="1">
      <alignment vertical="center"/>
    </xf>
    <xf numFmtId="0" fontId="6" fillId="3" borderId="74" xfId="0" applyFont="1" applyFill="1" applyBorder="1" applyAlignment="1">
      <alignment horizontal="center" vertical="center"/>
    </xf>
    <xf numFmtId="0" fontId="6" fillId="3" borderId="75" xfId="0" applyFont="1" applyFill="1" applyBorder="1" applyAlignment="1">
      <alignment horizontal="center" vertical="center"/>
    </xf>
    <xf numFmtId="0" fontId="6" fillId="3" borderId="76" xfId="0" applyFont="1" applyFill="1" applyBorder="1" applyAlignment="1">
      <alignment horizontal="center" vertical="center"/>
    </xf>
    <xf numFmtId="184" fontId="6" fillId="0" borderId="6" xfId="0" applyNumberFormat="1" applyFont="1" applyBorder="1">
      <alignment vertical="center"/>
    </xf>
    <xf numFmtId="184" fontId="6" fillId="0" borderId="6" xfId="1" applyNumberFormat="1" applyFont="1" applyBorder="1">
      <alignment vertical="center"/>
    </xf>
    <xf numFmtId="0" fontId="6" fillId="4" borderId="7" xfId="0" applyFont="1" applyFill="1" applyBorder="1" applyAlignment="1">
      <alignment horizontal="left" vertical="center" indent="1"/>
    </xf>
    <xf numFmtId="184" fontId="6" fillId="4" borderId="7" xfId="0" applyNumberFormat="1" applyFont="1" applyFill="1" applyBorder="1">
      <alignment vertical="center"/>
    </xf>
    <xf numFmtId="184" fontId="6" fillId="4" borderId="7" xfId="1" applyNumberFormat="1" applyFont="1" applyFill="1" applyBorder="1">
      <alignment vertical="center"/>
    </xf>
    <xf numFmtId="0" fontId="6" fillId="4" borderId="8" xfId="0" applyFont="1" applyFill="1" applyBorder="1" applyAlignment="1">
      <alignment horizontal="left" vertical="center" indent="1"/>
    </xf>
    <xf numFmtId="184" fontId="6" fillId="4" borderId="8" xfId="0" applyNumberFormat="1" applyFont="1" applyFill="1" applyBorder="1">
      <alignment vertical="center"/>
    </xf>
    <xf numFmtId="184" fontId="6" fillId="4" borderId="8" xfId="1" applyNumberFormat="1" applyFont="1" applyFill="1" applyBorder="1">
      <alignment vertical="center"/>
    </xf>
    <xf numFmtId="0" fontId="15" fillId="0" borderId="0" xfId="0" applyFont="1">
      <alignment vertical="center"/>
    </xf>
    <xf numFmtId="178" fontId="6" fillId="0" borderId="0" xfId="0" applyNumberFormat="1" applyFont="1">
      <alignment vertical="center"/>
    </xf>
    <xf numFmtId="0" fontId="16" fillId="0" borderId="0" xfId="0" applyFont="1">
      <alignment vertical="center"/>
    </xf>
    <xf numFmtId="0" fontId="17" fillId="0" borderId="0" xfId="0" applyFont="1">
      <alignment vertical="center"/>
    </xf>
    <xf numFmtId="0" fontId="18" fillId="0" borderId="0" xfId="0" applyFont="1" applyAlignment="1">
      <alignment horizontal="right" vertical="center"/>
    </xf>
    <xf numFmtId="0" fontId="19" fillId="0" borderId="0" xfId="0" applyFont="1" applyAlignment="1">
      <alignment horizontal="center" vertical="center"/>
    </xf>
    <xf numFmtId="0" fontId="20" fillId="0" borderId="0" xfId="0" applyFont="1">
      <alignment vertical="center"/>
    </xf>
    <xf numFmtId="0" fontId="9" fillId="0" borderId="0" xfId="0" applyFont="1" applyAlignment="1">
      <alignment horizontal="center" vertical="center"/>
    </xf>
    <xf numFmtId="0" fontId="9" fillId="0" borderId="26" xfId="0" applyFont="1" applyBorder="1" applyAlignment="1">
      <alignment horizontal="center" vertical="center"/>
    </xf>
    <xf numFmtId="0" fontId="9" fillId="0" borderId="27" xfId="0" applyFont="1" applyBorder="1" applyAlignment="1">
      <alignment horizontal="center" vertical="center"/>
    </xf>
    <xf numFmtId="0" fontId="9" fillId="0" borderId="29" xfId="0" applyFont="1" applyBorder="1" applyAlignment="1">
      <alignment horizontal="center" vertical="center"/>
    </xf>
    <xf numFmtId="0" fontId="9" fillId="0" borderId="31" xfId="0" applyFont="1" applyBorder="1" applyAlignment="1">
      <alignment horizontal="center" vertical="center"/>
    </xf>
    <xf numFmtId="0" fontId="9" fillId="0" borderId="32" xfId="0" applyFont="1" applyBorder="1" applyAlignment="1">
      <alignment horizontal="center" vertical="center"/>
    </xf>
    <xf numFmtId="0" fontId="6" fillId="0" borderId="0" xfId="0" applyFont="1" applyAlignment="1">
      <alignment horizontal="left" vertical="center" indent="1"/>
    </xf>
    <xf numFmtId="0" fontId="6" fillId="0" borderId="0" xfId="0" applyFont="1" applyAlignment="1">
      <alignment horizontal="left" vertical="center"/>
    </xf>
    <xf numFmtId="0" fontId="13" fillId="0" borderId="0" xfId="0" applyFont="1" applyAlignment="1">
      <alignment horizontal="left" vertical="center" indent="1"/>
    </xf>
    <xf numFmtId="176" fontId="6" fillId="0" borderId="0" xfId="0" applyNumberFormat="1" applyFont="1">
      <alignment vertical="center"/>
    </xf>
    <xf numFmtId="0" fontId="21" fillId="0" borderId="0" xfId="0" applyFont="1">
      <alignment vertical="center"/>
    </xf>
    <xf numFmtId="0" fontId="13" fillId="0" borderId="85" xfId="0" applyFont="1" applyBorder="1" applyAlignment="1">
      <alignment horizontal="center" vertical="center"/>
    </xf>
    <xf numFmtId="0" fontId="13" fillId="0" borderId="135" xfId="0" applyFont="1" applyBorder="1" applyAlignment="1">
      <alignment horizontal="center" vertical="center"/>
    </xf>
    <xf numFmtId="0" fontId="13" fillId="0" borderId="8" xfId="0" applyFont="1" applyBorder="1" applyAlignment="1">
      <alignment horizontal="center" vertical="center"/>
    </xf>
    <xf numFmtId="0" fontId="13" fillId="0" borderId="7" xfId="0" applyFont="1" applyBorder="1" applyAlignment="1">
      <alignment horizontal="center" vertical="center"/>
    </xf>
    <xf numFmtId="0" fontId="13" fillId="0" borderId="1" xfId="0" applyFont="1" applyBorder="1" applyAlignment="1">
      <alignment horizontal="center" vertical="center"/>
    </xf>
    <xf numFmtId="38" fontId="21" fillId="0" borderId="34" xfId="1" applyFont="1" applyFill="1" applyBorder="1" applyAlignment="1">
      <alignment vertical="center" shrinkToFit="1"/>
    </xf>
    <xf numFmtId="38" fontId="21" fillId="0" borderId="35" xfId="1" applyFont="1" applyFill="1" applyBorder="1" applyAlignment="1">
      <alignment vertical="center" shrinkToFit="1"/>
    </xf>
    <xf numFmtId="38" fontId="21" fillId="0" borderId="56" xfId="1" applyFont="1" applyFill="1" applyBorder="1" applyAlignment="1">
      <alignment vertical="center" shrinkToFit="1"/>
    </xf>
    <xf numFmtId="38" fontId="21" fillId="0" borderId="37" xfId="1" applyFont="1" applyFill="1" applyBorder="1" applyAlignment="1">
      <alignment vertical="center" shrinkToFit="1"/>
    </xf>
    <xf numFmtId="38" fontId="21" fillId="0" borderId="38" xfId="1" applyFont="1" applyFill="1" applyBorder="1" applyAlignment="1">
      <alignment vertical="center" shrinkToFit="1"/>
    </xf>
    <xf numFmtId="38" fontId="21" fillId="0" borderId="54" xfId="1" applyFont="1" applyFill="1" applyBorder="1" applyAlignment="1">
      <alignment vertical="center" shrinkToFit="1"/>
    </xf>
    <xf numFmtId="38" fontId="21" fillId="0" borderId="57" xfId="1" applyFont="1" applyFill="1" applyBorder="1" applyAlignment="1">
      <alignment vertical="center" shrinkToFit="1"/>
    </xf>
    <xf numFmtId="38" fontId="21" fillId="0" borderId="49" xfId="1" applyFont="1" applyFill="1" applyBorder="1" applyAlignment="1">
      <alignment vertical="center" shrinkToFit="1"/>
    </xf>
    <xf numFmtId="38" fontId="21" fillId="0" borderId="50" xfId="1" applyFont="1" applyFill="1" applyBorder="1" applyAlignment="1">
      <alignment vertical="center" shrinkToFit="1"/>
    </xf>
    <xf numFmtId="38" fontId="21" fillId="0" borderId="60" xfId="1" applyFont="1" applyFill="1" applyBorder="1" applyAlignment="1">
      <alignment vertical="center" shrinkToFit="1"/>
    </xf>
    <xf numFmtId="38" fontId="21" fillId="0" borderId="47" xfId="1" applyFont="1" applyBorder="1" applyAlignment="1">
      <alignment vertical="center" shrinkToFit="1"/>
    </xf>
    <xf numFmtId="38" fontId="21" fillId="0" borderId="48" xfId="1" applyFont="1" applyBorder="1" applyAlignment="1">
      <alignment vertical="center" shrinkToFit="1"/>
    </xf>
    <xf numFmtId="38" fontId="21" fillId="0" borderId="47" xfId="1" applyFont="1" applyFill="1" applyBorder="1" applyAlignment="1">
      <alignment vertical="center" shrinkToFit="1"/>
    </xf>
    <xf numFmtId="0" fontId="6" fillId="0" borderId="10" xfId="0" applyFont="1" applyBorder="1" applyAlignment="1">
      <alignment horizontal="center" vertical="center"/>
    </xf>
    <xf numFmtId="0" fontId="6" fillId="0" borderId="9" xfId="0" applyFont="1" applyBorder="1" applyAlignment="1">
      <alignment horizontal="center" vertical="center"/>
    </xf>
    <xf numFmtId="0" fontId="6" fillId="0" borderId="11" xfId="0" applyFont="1" applyBorder="1" applyAlignment="1">
      <alignment horizontal="center" vertical="center"/>
    </xf>
    <xf numFmtId="0" fontId="6" fillId="0" borderId="16" xfId="0" applyFont="1" applyBorder="1" applyAlignment="1">
      <alignment horizontal="center" vertical="center"/>
    </xf>
    <xf numFmtId="38" fontId="21" fillId="2" borderId="34" xfId="1" applyFont="1" applyFill="1" applyBorder="1" applyAlignment="1">
      <alignment vertical="center" shrinkToFit="1"/>
    </xf>
    <xf numFmtId="38" fontId="21" fillId="2" borderId="35" xfId="1" applyFont="1" applyFill="1" applyBorder="1" applyAlignment="1">
      <alignment vertical="center" shrinkToFit="1"/>
    </xf>
    <xf numFmtId="0" fontId="6" fillId="0" borderId="12" xfId="0" applyFont="1" applyBorder="1" applyAlignment="1">
      <alignment horizontal="center" vertical="center"/>
    </xf>
    <xf numFmtId="0" fontId="18" fillId="0" borderId="0" xfId="0" applyFont="1" applyAlignment="1"/>
    <xf numFmtId="38" fontId="21" fillId="0" borderId="89" xfId="1" applyFont="1" applyFill="1" applyBorder="1" applyAlignment="1">
      <alignment vertical="center" shrinkToFit="1"/>
    </xf>
    <xf numFmtId="38" fontId="21" fillId="0" borderId="105" xfId="1" applyFont="1" applyFill="1" applyBorder="1" applyAlignment="1">
      <alignment vertical="center" shrinkToFit="1"/>
    </xf>
    <xf numFmtId="181" fontId="21" fillId="0" borderId="14" xfId="2" applyNumberFormat="1" applyFont="1" applyFill="1" applyBorder="1" applyAlignment="1">
      <alignment vertical="center" shrinkToFit="1"/>
    </xf>
    <xf numFmtId="38" fontId="21" fillId="0" borderId="103" xfId="1" applyFont="1" applyFill="1" applyBorder="1" applyAlignment="1">
      <alignment vertical="center" shrinkToFit="1"/>
    </xf>
    <xf numFmtId="38" fontId="21" fillId="0" borderId="104" xfId="1" applyFont="1" applyFill="1" applyBorder="1" applyAlignment="1">
      <alignment vertical="center" shrinkToFit="1"/>
    </xf>
    <xf numFmtId="181" fontId="21" fillId="0" borderId="88" xfId="2" applyNumberFormat="1" applyFont="1" applyFill="1" applyBorder="1" applyAlignment="1">
      <alignment vertical="center" shrinkToFit="1"/>
    </xf>
    <xf numFmtId="38" fontId="21" fillId="0" borderId="90" xfId="1" applyFont="1" applyFill="1" applyBorder="1" applyAlignment="1">
      <alignment vertical="center" shrinkToFit="1"/>
    </xf>
    <xf numFmtId="38" fontId="21" fillId="0" borderId="106" xfId="1" applyFont="1" applyFill="1" applyBorder="1" applyAlignment="1">
      <alignment vertical="center" shrinkToFit="1"/>
    </xf>
    <xf numFmtId="181" fontId="21" fillId="0" borderId="15" xfId="2" applyNumberFormat="1" applyFont="1" applyFill="1" applyBorder="1" applyAlignment="1">
      <alignment vertical="center" shrinkToFit="1"/>
    </xf>
    <xf numFmtId="38" fontId="21" fillId="0" borderId="48" xfId="1" applyFont="1" applyFill="1" applyBorder="1" applyAlignment="1">
      <alignment vertical="center" shrinkToFit="1"/>
    </xf>
    <xf numFmtId="38" fontId="21" fillId="0" borderId="55" xfId="1" applyFont="1" applyFill="1" applyBorder="1" applyAlignment="1">
      <alignment vertical="center" shrinkToFit="1"/>
    </xf>
    <xf numFmtId="38" fontId="21" fillId="0" borderId="91" xfId="1" applyFont="1" applyFill="1" applyBorder="1" applyAlignment="1">
      <alignment vertical="center" shrinkToFit="1"/>
    </xf>
    <xf numFmtId="38" fontId="21" fillId="0" borderId="107" xfId="1" applyFont="1" applyFill="1" applyBorder="1" applyAlignment="1">
      <alignment vertical="center" shrinkToFit="1"/>
    </xf>
    <xf numFmtId="181" fontId="21" fillId="0" borderId="18" xfId="2" applyNumberFormat="1" applyFont="1" applyFill="1" applyBorder="1" applyAlignment="1">
      <alignment vertical="center" shrinkToFit="1"/>
    </xf>
    <xf numFmtId="38" fontId="21" fillId="2" borderId="49" xfId="1" applyFont="1" applyFill="1" applyBorder="1" applyAlignment="1">
      <alignment vertical="center" shrinkToFit="1"/>
    </xf>
    <xf numFmtId="38" fontId="21" fillId="2" borderId="50" xfId="1" applyFont="1" applyFill="1" applyBorder="1" applyAlignment="1">
      <alignment vertical="center" shrinkToFit="1"/>
    </xf>
    <xf numFmtId="181" fontId="21" fillId="0" borderId="14" xfId="1" applyNumberFormat="1" applyFont="1" applyFill="1" applyBorder="1" applyAlignment="1">
      <alignment vertical="center" shrinkToFit="1"/>
    </xf>
    <xf numFmtId="181" fontId="21" fillId="0" borderId="88" xfId="1" applyNumberFormat="1" applyFont="1" applyFill="1" applyBorder="1" applyAlignment="1">
      <alignment vertical="center" shrinkToFit="1"/>
    </xf>
    <xf numFmtId="181" fontId="21" fillId="0" borderId="15" xfId="1" applyNumberFormat="1" applyFont="1" applyFill="1" applyBorder="1" applyAlignment="1">
      <alignment vertical="center" shrinkToFit="1"/>
    </xf>
    <xf numFmtId="38" fontId="21" fillId="0" borderId="107" xfId="1" applyFont="1" applyBorder="1" applyAlignment="1">
      <alignment vertical="center" shrinkToFit="1"/>
    </xf>
    <xf numFmtId="181" fontId="21" fillId="0" borderId="18" xfId="1" applyNumberFormat="1" applyFont="1" applyFill="1" applyBorder="1" applyAlignment="1">
      <alignment vertical="center" shrinkToFit="1"/>
    </xf>
    <xf numFmtId="38" fontId="21" fillId="0" borderId="91" xfId="1" applyFont="1" applyBorder="1" applyAlignment="1">
      <alignment vertical="center" shrinkToFit="1"/>
    </xf>
    <xf numFmtId="0" fontId="10" fillId="0" borderId="0" xfId="0" applyFont="1" applyAlignment="1">
      <alignment horizontal="center" vertical="center"/>
    </xf>
    <xf numFmtId="0" fontId="19" fillId="0" borderId="0" xfId="0" applyFont="1">
      <alignment vertical="center"/>
    </xf>
    <xf numFmtId="178" fontId="6" fillId="0" borderId="75" xfId="1" applyNumberFormat="1" applyFont="1" applyFill="1" applyBorder="1" applyAlignment="1">
      <alignment vertical="center" shrinkToFit="1"/>
    </xf>
    <xf numFmtId="0" fontId="6" fillId="0" borderId="94" xfId="0" applyFont="1" applyBorder="1" applyAlignment="1">
      <alignment horizontal="center" vertical="center"/>
    </xf>
    <xf numFmtId="183" fontId="6" fillId="0" borderId="0" xfId="1" applyNumberFormat="1" applyFont="1">
      <alignment vertical="center"/>
    </xf>
    <xf numFmtId="0" fontId="6" fillId="3" borderId="81" xfId="0" applyFont="1" applyFill="1" applyBorder="1" applyAlignment="1">
      <alignment horizontal="center" vertical="center" shrinkToFit="1"/>
    </xf>
    <xf numFmtId="38" fontId="22" fillId="0" borderId="34" xfId="1" applyFont="1" applyFill="1" applyBorder="1" applyAlignment="1">
      <alignment vertical="center" shrinkToFit="1"/>
    </xf>
    <xf numFmtId="38" fontId="22" fillId="0" borderId="35" xfId="1" applyFont="1" applyFill="1" applyBorder="1" applyAlignment="1">
      <alignment vertical="center" shrinkToFit="1"/>
    </xf>
    <xf numFmtId="38" fontId="22" fillId="0" borderId="53" xfId="1" applyFont="1" applyFill="1" applyBorder="1" applyAlignment="1">
      <alignment vertical="center" shrinkToFit="1"/>
    </xf>
    <xf numFmtId="38" fontId="22" fillId="0" borderId="56" xfId="1" applyFont="1" applyFill="1" applyBorder="1" applyAlignment="1">
      <alignment vertical="center" shrinkToFit="1"/>
    </xf>
    <xf numFmtId="38" fontId="22" fillId="0" borderId="49" xfId="1" applyFont="1" applyFill="1" applyBorder="1" applyAlignment="1">
      <alignment vertical="center" shrinkToFit="1"/>
    </xf>
    <xf numFmtId="38" fontId="22" fillId="0" borderId="50" xfId="1" applyFont="1" applyFill="1" applyBorder="1" applyAlignment="1">
      <alignment vertical="center" shrinkToFit="1"/>
    </xf>
    <xf numFmtId="38" fontId="22" fillId="0" borderId="59" xfId="1" applyFont="1" applyFill="1" applyBorder="1" applyAlignment="1">
      <alignment vertical="center" shrinkToFit="1"/>
    </xf>
    <xf numFmtId="38" fontId="22" fillId="0" borderId="60" xfId="1" applyFont="1" applyFill="1" applyBorder="1" applyAlignment="1">
      <alignment vertical="center" shrinkToFit="1"/>
    </xf>
    <xf numFmtId="38" fontId="22" fillId="0" borderId="74" xfId="1" applyFont="1" applyFill="1" applyBorder="1" applyAlignment="1">
      <alignment vertical="center" shrinkToFit="1"/>
    </xf>
    <xf numFmtId="38" fontId="22" fillId="0" borderId="75" xfId="1" applyFont="1" applyFill="1" applyBorder="1" applyAlignment="1">
      <alignment vertical="center" shrinkToFit="1"/>
    </xf>
    <xf numFmtId="38" fontId="22" fillId="0" borderId="99" xfId="1" applyFont="1" applyFill="1" applyBorder="1" applyAlignment="1">
      <alignment vertical="center" shrinkToFit="1"/>
    </xf>
    <xf numFmtId="38" fontId="22" fillId="0" borderId="113" xfId="1" applyFont="1" applyFill="1" applyBorder="1" applyAlignment="1">
      <alignment vertical="center" shrinkToFit="1"/>
    </xf>
    <xf numFmtId="38" fontId="22" fillId="0" borderId="71" xfId="1" applyFont="1" applyFill="1" applyBorder="1" applyAlignment="1">
      <alignment vertical="center" shrinkToFit="1"/>
    </xf>
    <xf numFmtId="38" fontId="22" fillId="0" borderId="72" xfId="1" applyFont="1" applyFill="1" applyBorder="1" applyAlignment="1">
      <alignment vertical="center" shrinkToFit="1"/>
    </xf>
    <xf numFmtId="38" fontId="22" fillId="0" borderId="139" xfId="1" applyFont="1" applyFill="1" applyBorder="1" applyAlignment="1">
      <alignment vertical="center" shrinkToFit="1"/>
    </xf>
    <xf numFmtId="38" fontId="22" fillId="0" borderId="140" xfId="1" applyFont="1" applyFill="1" applyBorder="1" applyAlignment="1">
      <alignment vertical="center" shrinkToFit="1"/>
    </xf>
    <xf numFmtId="38" fontId="22" fillId="0" borderId="136" xfId="1" applyFont="1" applyFill="1" applyBorder="1" applyAlignment="1">
      <alignment vertical="center" shrinkToFit="1"/>
    </xf>
    <xf numFmtId="38" fontId="22" fillId="0" borderId="137" xfId="1" applyFont="1" applyFill="1" applyBorder="1" applyAlignment="1">
      <alignment vertical="center" shrinkToFit="1"/>
    </xf>
    <xf numFmtId="38" fontId="22" fillId="0" borderId="138" xfId="1" applyFont="1" applyFill="1" applyBorder="1" applyAlignment="1">
      <alignment vertical="center" shrinkToFit="1"/>
    </xf>
    <xf numFmtId="38" fontId="21" fillId="0" borderId="117" xfId="1" applyFont="1" applyFill="1" applyBorder="1" applyAlignment="1">
      <alignment vertical="center" shrinkToFit="1"/>
    </xf>
    <xf numFmtId="38" fontId="21" fillId="0" borderId="122" xfId="1" applyFont="1" applyFill="1" applyBorder="1" applyAlignment="1">
      <alignment vertical="center" shrinkToFit="1"/>
    </xf>
    <xf numFmtId="38" fontId="21" fillId="0" borderId="41" xfId="1" applyFont="1" applyFill="1" applyBorder="1" applyAlignment="1">
      <alignment vertical="center" shrinkToFit="1"/>
    </xf>
    <xf numFmtId="38" fontId="21" fillId="0" borderId="62" xfId="1" applyFont="1" applyFill="1" applyBorder="1" applyAlignment="1">
      <alignment vertical="center" shrinkToFit="1"/>
    </xf>
    <xf numFmtId="38" fontId="21" fillId="0" borderId="120" xfId="1" applyFont="1" applyFill="1" applyBorder="1" applyAlignment="1">
      <alignment vertical="center" shrinkToFit="1"/>
    </xf>
    <xf numFmtId="38" fontId="21" fillId="0" borderId="124" xfId="1" applyFont="1" applyFill="1" applyBorder="1" applyAlignment="1">
      <alignment vertical="center" shrinkToFit="1"/>
    </xf>
    <xf numFmtId="176" fontId="21" fillId="0" borderId="0" xfId="0" applyNumberFormat="1" applyFont="1">
      <alignment vertical="center"/>
    </xf>
    <xf numFmtId="178" fontId="21" fillId="0" borderId="0" xfId="1" applyNumberFormat="1" applyFont="1" applyFill="1" applyBorder="1" applyAlignment="1">
      <alignment vertical="center"/>
    </xf>
    <xf numFmtId="183" fontId="21" fillId="0" borderId="0" xfId="1" applyNumberFormat="1" applyFont="1" applyFill="1" applyBorder="1" applyAlignment="1">
      <alignment vertical="center"/>
    </xf>
    <xf numFmtId="38" fontId="6" fillId="0" borderId="0" xfId="0" applyNumberFormat="1" applyFont="1" applyAlignment="1">
      <alignment horizontal="right" vertical="center" indent="1"/>
    </xf>
    <xf numFmtId="177" fontId="6" fillId="0" borderId="0" xfId="2" applyNumberFormat="1" applyFont="1" applyFill="1" applyBorder="1">
      <alignment vertical="center"/>
    </xf>
    <xf numFmtId="0" fontId="11" fillId="0" borderId="0" xfId="0" applyFont="1" applyAlignment="1">
      <alignment horizontal="right" vertical="center"/>
    </xf>
    <xf numFmtId="176" fontId="11" fillId="0" borderId="0" xfId="0" applyNumberFormat="1" applyFont="1">
      <alignment vertical="center"/>
    </xf>
    <xf numFmtId="183" fontId="22" fillId="0" borderId="0" xfId="1" applyNumberFormat="1" applyFont="1" applyFill="1" applyBorder="1" applyAlignment="1">
      <alignment vertical="center"/>
    </xf>
    <xf numFmtId="0" fontId="11" fillId="0" borderId="0" xfId="0" applyFont="1" applyAlignment="1">
      <alignment horizontal="right" vertical="top"/>
    </xf>
    <xf numFmtId="185" fontId="6" fillId="0" borderId="0" xfId="0" applyNumberFormat="1" applyFont="1">
      <alignment vertical="center"/>
    </xf>
    <xf numFmtId="38" fontId="6" fillId="0" borderId="0" xfId="1" applyFont="1" applyFill="1">
      <alignment vertical="center"/>
    </xf>
    <xf numFmtId="183" fontId="6" fillId="0" borderId="8" xfId="1" applyNumberFormat="1" applyFont="1" applyFill="1" applyBorder="1">
      <alignment vertical="center"/>
    </xf>
    <xf numFmtId="183" fontId="6" fillId="0" borderId="6" xfId="1" applyNumberFormat="1" applyFont="1" applyFill="1" applyBorder="1">
      <alignment vertical="center"/>
    </xf>
    <xf numFmtId="183" fontId="6" fillId="0" borderId="7" xfId="1" applyNumberFormat="1" applyFont="1" applyFill="1" applyBorder="1">
      <alignment vertical="center"/>
    </xf>
    <xf numFmtId="0" fontId="25" fillId="0" borderId="0" xfId="0" applyFont="1">
      <alignment vertical="center"/>
    </xf>
    <xf numFmtId="0" fontId="25" fillId="0" borderId="0" xfId="0" applyFont="1" applyAlignment="1">
      <alignment horizontal="center" vertical="center"/>
    </xf>
    <xf numFmtId="0" fontId="25" fillId="0" borderId="0" xfId="0" applyFont="1" applyAlignment="1">
      <alignment horizontal="right" vertical="center"/>
    </xf>
    <xf numFmtId="0" fontId="26" fillId="0" borderId="0" xfId="0" applyFont="1">
      <alignment vertical="center"/>
    </xf>
    <xf numFmtId="0" fontId="27" fillId="0" borderId="0" xfId="0" applyFont="1">
      <alignment vertical="center"/>
    </xf>
    <xf numFmtId="0" fontId="24" fillId="0" borderId="0" xfId="0" applyFont="1" applyAlignment="1">
      <alignment horizontal="center" vertical="center"/>
    </xf>
    <xf numFmtId="0" fontId="28" fillId="0" borderId="0" xfId="0" applyFont="1" applyAlignment="1">
      <alignment horizontal="center" vertical="center"/>
    </xf>
    <xf numFmtId="0" fontId="6" fillId="0" borderId="0" xfId="0" applyFont="1" applyAlignment="1">
      <alignment horizontal="right"/>
    </xf>
    <xf numFmtId="0" fontId="11" fillId="0" borderId="0" xfId="0" applyFont="1" applyAlignment="1">
      <alignment horizontal="center" vertical="center"/>
    </xf>
    <xf numFmtId="38" fontId="21" fillId="2" borderId="74" xfId="1" applyFont="1" applyFill="1" applyBorder="1" applyAlignment="1">
      <alignment vertical="center" shrinkToFit="1"/>
    </xf>
    <xf numFmtId="38" fontId="21" fillId="2" borderId="75" xfId="1" applyFont="1" applyFill="1" applyBorder="1" applyAlignment="1">
      <alignment vertical="center" shrinkToFit="1"/>
    </xf>
    <xf numFmtId="186" fontId="6" fillId="3" borderId="80" xfId="0" applyNumberFormat="1" applyFont="1" applyFill="1" applyBorder="1" applyAlignment="1">
      <alignment horizontal="center" vertical="center"/>
    </xf>
    <xf numFmtId="186" fontId="6" fillId="0" borderId="71" xfId="0" applyNumberFormat="1" applyFont="1" applyBorder="1" applyAlignment="1">
      <alignment horizontal="center" vertical="center"/>
    </xf>
    <xf numFmtId="186" fontId="6" fillId="0" borderId="72" xfId="0" applyNumberFormat="1" applyFont="1" applyBorder="1" applyAlignment="1">
      <alignment horizontal="center" vertical="center"/>
    </xf>
    <xf numFmtId="186" fontId="6" fillId="0" borderId="73" xfId="0" applyNumberFormat="1" applyFont="1" applyBorder="1" applyAlignment="1">
      <alignment horizontal="center" vertical="center"/>
    </xf>
    <xf numFmtId="187" fontId="6" fillId="0" borderId="72" xfId="0" applyNumberFormat="1" applyFont="1" applyBorder="1" applyAlignment="1">
      <alignment horizontal="center" vertical="center"/>
    </xf>
    <xf numFmtId="0" fontId="6" fillId="0" borderId="6" xfId="1" applyNumberFormat="1" applyFont="1" applyFill="1" applyBorder="1" applyAlignment="1">
      <alignment horizontal="center" vertical="center"/>
    </xf>
    <xf numFmtId="0" fontId="6" fillId="0" borderId="8" xfId="1" applyNumberFormat="1" applyFont="1" applyFill="1" applyBorder="1" applyAlignment="1">
      <alignment horizontal="center" vertical="center"/>
    </xf>
    <xf numFmtId="38" fontId="21" fillId="0" borderId="49" xfId="1" applyFont="1" applyFill="1" applyBorder="1" applyAlignment="1">
      <alignment horizontal="center" vertical="center" shrinkToFit="1"/>
    </xf>
    <xf numFmtId="38" fontId="21" fillId="0" borderId="50" xfId="1" applyFont="1" applyFill="1" applyBorder="1" applyAlignment="1">
      <alignment horizontal="center" vertical="center" shrinkToFit="1"/>
    </xf>
    <xf numFmtId="38" fontId="21" fillId="0" borderId="103" xfId="1" applyFont="1" applyFill="1" applyBorder="1" applyAlignment="1">
      <alignment horizontal="center" vertical="center" shrinkToFit="1"/>
    </xf>
    <xf numFmtId="177" fontId="6" fillId="0" borderId="0" xfId="2" applyNumberFormat="1" applyFont="1">
      <alignment vertical="center"/>
    </xf>
    <xf numFmtId="38" fontId="21" fillId="2" borderId="36" xfId="1" applyFont="1" applyFill="1" applyBorder="1" applyAlignment="1">
      <alignment vertical="center" shrinkToFit="1"/>
    </xf>
    <xf numFmtId="38" fontId="21" fillId="2" borderId="37" xfId="1" applyFont="1" applyFill="1" applyBorder="1" applyAlignment="1">
      <alignment vertical="center" shrinkToFit="1"/>
    </xf>
    <xf numFmtId="38" fontId="21" fillId="2" borderId="38" xfId="1" applyFont="1" applyFill="1" applyBorder="1" applyAlignment="1">
      <alignment vertical="center" shrinkToFit="1"/>
    </xf>
    <xf numFmtId="38" fontId="21" fillId="2" borderId="39" xfId="1" applyFont="1" applyFill="1" applyBorder="1" applyAlignment="1">
      <alignment vertical="center" shrinkToFit="1"/>
    </xf>
    <xf numFmtId="38" fontId="21" fillId="2" borderId="76" xfId="1" applyFont="1" applyFill="1" applyBorder="1" applyAlignment="1">
      <alignment vertical="center" shrinkToFit="1"/>
    </xf>
    <xf numFmtId="0" fontId="31" fillId="0" borderId="0" xfId="0" applyFont="1" applyAlignment="1">
      <alignment horizontal="left" vertical="center" indent="1"/>
    </xf>
    <xf numFmtId="0" fontId="13" fillId="0" borderId="0" xfId="0" applyFont="1" applyAlignment="1">
      <alignment horizontal="left" vertical="center" indent="2"/>
    </xf>
    <xf numFmtId="0" fontId="32" fillId="0" borderId="0" xfId="0" applyFont="1">
      <alignment vertical="center"/>
    </xf>
    <xf numFmtId="178" fontId="33" fillId="0" borderId="0" xfId="1" applyNumberFormat="1" applyFont="1" applyFill="1" applyBorder="1" applyAlignment="1">
      <alignment vertical="center"/>
    </xf>
    <xf numFmtId="176" fontId="33" fillId="0" borderId="0" xfId="0" applyNumberFormat="1" applyFont="1">
      <alignment vertical="center"/>
    </xf>
    <xf numFmtId="0" fontId="15" fillId="0" borderId="0" xfId="0" applyFont="1" applyAlignment="1"/>
    <xf numFmtId="0" fontId="6" fillId="0" borderId="157" xfId="0" applyFont="1" applyBorder="1">
      <alignment vertical="center"/>
    </xf>
    <xf numFmtId="1" fontId="6" fillId="0" borderId="0" xfId="0" applyNumberFormat="1" applyFont="1">
      <alignment vertical="center"/>
    </xf>
    <xf numFmtId="0" fontId="30" fillId="0" borderId="0" xfId="0" applyFont="1">
      <alignment vertical="center"/>
    </xf>
    <xf numFmtId="187" fontId="6" fillId="0" borderId="4" xfId="0" applyNumberFormat="1" applyFont="1" applyBorder="1" applyAlignment="1">
      <alignment horizontal="center" vertical="center"/>
    </xf>
    <xf numFmtId="178" fontId="6" fillId="0" borderId="129" xfId="1" applyNumberFormat="1" applyFont="1" applyFill="1" applyBorder="1" applyAlignment="1">
      <alignment vertical="center" shrinkToFit="1"/>
    </xf>
    <xf numFmtId="0" fontId="13" fillId="0" borderId="0" xfId="0" applyFont="1" applyAlignment="1">
      <alignment horizontal="center" vertical="center"/>
    </xf>
    <xf numFmtId="38" fontId="21" fillId="0" borderId="0" xfId="1" applyFont="1" applyFill="1" applyBorder="1" applyAlignment="1">
      <alignment vertical="center" shrinkToFit="1"/>
    </xf>
    <xf numFmtId="0" fontId="6" fillId="0" borderId="128" xfId="0" applyFont="1" applyBorder="1">
      <alignment vertical="center"/>
    </xf>
    <xf numFmtId="0" fontId="6" fillId="0" borderId="127" xfId="0" applyFont="1" applyBorder="1">
      <alignment vertical="center"/>
    </xf>
    <xf numFmtId="0" fontId="6" fillId="0" borderId="5" xfId="0" applyFont="1" applyBorder="1">
      <alignment vertical="center"/>
    </xf>
    <xf numFmtId="0" fontId="6" fillId="0" borderId="68" xfId="0" applyFont="1" applyBorder="1">
      <alignment vertical="center"/>
    </xf>
    <xf numFmtId="180" fontId="6" fillId="0" borderId="68" xfId="0" applyNumberFormat="1" applyFont="1" applyBorder="1" applyAlignment="1">
      <alignment horizontal="center" vertical="center"/>
    </xf>
    <xf numFmtId="180" fontId="6" fillId="0" borderId="69" xfId="0" applyNumberFormat="1" applyFont="1" applyBorder="1" applyAlignment="1">
      <alignment horizontal="center" vertical="center"/>
    </xf>
    <xf numFmtId="180" fontId="6" fillId="0" borderId="125" xfId="0" applyNumberFormat="1" applyFont="1" applyBorder="1" applyAlignment="1">
      <alignment horizontal="center" vertical="center"/>
    </xf>
    <xf numFmtId="0" fontId="9" fillId="0" borderId="0" xfId="3" applyFont="1">
      <alignment vertical="center"/>
    </xf>
    <xf numFmtId="0" fontId="6" fillId="0" borderId="0" xfId="3" applyFont="1">
      <alignment vertical="center"/>
    </xf>
    <xf numFmtId="0" fontId="6" fillId="0" borderId="0" xfId="3" applyFont="1" applyAlignment="1">
      <alignment horizontal="right" vertical="center"/>
    </xf>
    <xf numFmtId="0" fontId="6" fillId="3" borderId="77" xfId="3" applyFont="1" applyFill="1" applyBorder="1" applyAlignment="1">
      <alignment horizontal="center" vertical="center"/>
    </xf>
    <xf numFmtId="0" fontId="6" fillId="3" borderId="78" xfId="3" applyFont="1" applyFill="1" applyBorder="1" applyAlignment="1">
      <alignment horizontal="center" vertical="center"/>
    </xf>
    <xf numFmtId="0" fontId="6" fillId="3" borderId="79" xfId="3" applyFont="1" applyFill="1" applyBorder="1" applyAlignment="1">
      <alignment horizontal="center" vertical="center"/>
    </xf>
    <xf numFmtId="0" fontId="6" fillId="3" borderId="80" xfId="3" applyFont="1" applyFill="1" applyBorder="1" applyAlignment="1">
      <alignment horizontal="center" vertical="center"/>
    </xf>
    <xf numFmtId="0" fontId="6" fillId="3" borderId="158" xfId="3" applyFont="1" applyFill="1" applyBorder="1" applyAlignment="1">
      <alignment horizontal="center" vertical="center"/>
    </xf>
    <xf numFmtId="0" fontId="6" fillId="3" borderId="159" xfId="3" applyFont="1" applyFill="1" applyBorder="1" applyAlignment="1">
      <alignment horizontal="center" vertical="center"/>
    </xf>
    <xf numFmtId="0" fontId="6" fillId="3" borderId="109" xfId="3" applyFont="1" applyFill="1" applyBorder="1" applyAlignment="1">
      <alignment horizontal="center" vertical="center" shrinkToFit="1"/>
    </xf>
    <xf numFmtId="38" fontId="21" fillId="0" borderId="34" xfId="4" applyFont="1" applyFill="1" applyBorder="1" applyAlignment="1">
      <alignment vertical="center" shrinkToFit="1"/>
    </xf>
    <xf numFmtId="38" fontId="21" fillId="0" borderId="35" xfId="4" applyFont="1" applyFill="1" applyBorder="1" applyAlignment="1">
      <alignment vertical="center" shrinkToFit="1"/>
    </xf>
    <xf numFmtId="38" fontId="21" fillId="0" borderId="53" xfId="4" applyFont="1" applyFill="1" applyBorder="1" applyAlignment="1">
      <alignment vertical="center" shrinkToFit="1"/>
    </xf>
    <xf numFmtId="38" fontId="21" fillId="0" borderId="56" xfId="4" applyFont="1" applyFill="1" applyBorder="1" applyAlignment="1">
      <alignment vertical="center" shrinkToFit="1"/>
    </xf>
    <xf numFmtId="38" fontId="21" fillId="0" borderId="160" xfId="4" applyFont="1" applyFill="1" applyBorder="1" applyAlignment="1">
      <alignment vertical="center" shrinkToFit="1"/>
    </xf>
    <xf numFmtId="38" fontId="21" fillId="0" borderId="70" xfId="4" applyFont="1" applyFill="1" applyBorder="1" applyAlignment="1">
      <alignment vertical="center" shrinkToFit="1"/>
    </xf>
    <xf numFmtId="0" fontId="6" fillId="0" borderId="1" xfId="3" applyFont="1" applyBorder="1" applyAlignment="1">
      <alignment horizontal="center" vertical="center"/>
    </xf>
    <xf numFmtId="38" fontId="21" fillId="0" borderId="37" xfId="4" applyFont="1" applyFill="1" applyBorder="1" applyAlignment="1">
      <alignment vertical="center" shrinkToFit="1"/>
    </xf>
    <xf numFmtId="38" fontId="21" fillId="0" borderId="38" xfId="4" applyFont="1" applyFill="1" applyBorder="1" applyAlignment="1">
      <alignment vertical="center" shrinkToFit="1"/>
    </xf>
    <xf numFmtId="38" fontId="21" fillId="0" borderId="54" xfId="4" applyFont="1" applyFill="1" applyBorder="1" applyAlignment="1">
      <alignment vertical="center" shrinkToFit="1"/>
    </xf>
    <xf numFmtId="38" fontId="21" fillId="0" borderId="57" xfId="4" applyFont="1" applyFill="1" applyBorder="1" applyAlignment="1">
      <alignment vertical="center" shrinkToFit="1"/>
    </xf>
    <xf numFmtId="38" fontId="21" fillId="0" borderId="161" xfId="4" applyFont="1" applyFill="1" applyBorder="1" applyAlignment="1">
      <alignment vertical="center" shrinkToFit="1"/>
    </xf>
    <xf numFmtId="38" fontId="21" fillId="0" borderId="146" xfId="4" applyFont="1" applyFill="1" applyBorder="1" applyAlignment="1">
      <alignment vertical="center" shrinkToFit="1"/>
    </xf>
    <xf numFmtId="0" fontId="6" fillId="0" borderId="6" xfId="3" applyFont="1" applyBorder="1">
      <alignment vertical="center"/>
    </xf>
    <xf numFmtId="0" fontId="13" fillId="0" borderId="9" xfId="3" applyFont="1" applyBorder="1" applyAlignment="1">
      <alignment horizontal="center" vertical="center"/>
    </xf>
    <xf numFmtId="176" fontId="21" fillId="0" borderId="40" xfId="4" applyNumberFormat="1" applyFont="1" applyFill="1" applyBorder="1" applyAlignment="1">
      <alignment vertical="center" shrinkToFit="1"/>
    </xf>
    <xf numFmtId="176" fontId="21" fillId="0" borderId="41" xfId="4" applyNumberFormat="1" applyFont="1" applyFill="1" applyBorder="1" applyAlignment="1">
      <alignment vertical="center" shrinkToFit="1"/>
    </xf>
    <xf numFmtId="176" fontId="21" fillId="0" borderId="62" xfId="4" applyNumberFormat="1" applyFont="1" applyFill="1" applyBorder="1" applyAlignment="1">
      <alignment vertical="center" shrinkToFit="1"/>
    </xf>
    <xf numFmtId="176" fontId="21" fillId="0" borderId="162" xfId="4" applyNumberFormat="1" applyFont="1" applyFill="1" applyBorder="1" applyAlignment="1">
      <alignment vertical="center" shrinkToFit="1"/>
    </xf>
    <xf numFmtId="176" fontId="21" fillId="0" borderId="163" xfId="4" applyNumberFormat="1" applyFont="1" applyFill="1" applyBorder="1" applyAlignment="1">
      <alignment vertical="center" shrinkToFit="1"/>
    </xf>
    <xf numFmtId="176" fontId="21" fillId="0" borderId="67" xfId="4" applyNumberFormat="1" applyFont="1" applyFill="1" applyBorder="1" applyAlignment="1">
      <alignment vertical="center" shrinkToFit="1"/>
    </xf>
    <xf numFmtId="0" fontId="6" fillId="0" borderId="7" xfId="3" applyFont="1" applyBorder="1">
      <alignment vertical="center"/>
    </xf>
    <xf numFmtId="0" fontId="6" fillId="0" borderId="8" xfId="3" applyFont="1" applyBorder="1">
      <alignment vertical="center"/>
    </xf>
    <xf numFmtId="38" fontId="6" fillId="0" borderId="0" xfId="3" applyNumberFormat="1" applyFont="1">
      <alignment vertical="center"/>
    </xf>
    <xf numFmtId="0" fontId="13" fillId="0" borderId="11" xfId="3" applyFont="1" applyBorder="1" applyAlignment="1">
      <alignment horizontal="center" vertical="center"/>
    </xf>
    <xf numFmtId="176" fontId="21" fillId="0" borderId="43" xfId="4" applyNumberFormat="1" applyFont="1" applyFill="1" applyBorder="1" applyAlignment="1">
      <alignment vertical="center" shrinkToFit="1"/>
    </xf>
    <xf numFmtId="176" fontId="21" fillId="0" borderId="44" xfId="4" applyNumberFormat="1" applyFont="1" applyFill="1" applyBorder="1" applyAlignment="1">
      <alignment vertical="center" shrinkToFit="1"/>
    </xf>
    <xf numFmtId="176" fontId="21" fillId="0" borderId="64" xfId="4" applyNumberFormat="1" applyFont="1" applyFill="1" applyBorder="1" applyAlignment="1">
      <alignment vertical="center" shrinkToFit="1"/>
    </xf>
    <xf numFmtId="176" fontId="21" fillId="0" borderId="164" xfId="4" applyNumberFormat="1" applyFont="1" applyFill="1" applyBorder="1" applyAlignment="1">
      <alignment vertical="center" shrinkToFit="1"/>
    </xf>
    <xf numFmtId="176" fontId="21" fillId="0" borderId="165" xfId="4" applyNumberFormat="1" applyFont="1" applyFill="1" applyBorder="1" applyAlignment="1">
      <alignment vertical="center" shrinkToFit="1"/>
    </xf>
    <xf numFmtId="176" fontId="21" fillId="0" borderId="148" xfId="4" applyNumberFormat="1" applyFont="1" applyFill="1" applyBorder="1" applyAlignment="1">
      <alignment vertical="center" shrinkToFit="1"/>
    </xf>
    <xf numFmtId="38" fontId="21" fillId="0" borderId="49" xfId="4" applyFont="1" applyFill="1" applyBorder="1" applyAlignment="1">
      <alignment vertical="center" shrinkToFit="1"/>
    </xf>
    <xf numFmtId="38" fontId="21" fillId="0" borderId="50" xfId="4" applyFont="1" applyFill="1" applyBorder="1" applyAlignment="1">
      <alignment vertical="center" shrinkToFit="1"/>
    </xf>
    <xf numFmtId="0" fontId="13" fillId="0" borderId="16" xfId="3" applyFont="1" applyBorder="1" applyAlignment="1">
      <alignment horizontal="center" vertical="center"/>
    </xf>
    <xf numFmtId="176" fontId="21" fillId="0" borderId="47" xfId="4" applyNumberFormat="1" applyFont="1" applyFill="1" applyBorder="1" applyAlignment="1">
      <alignment vertical="center" shrinkToFit="1"/>
    </xf>
    <xf numFmtId="176" fontId="21" fillId="0" borderId="48" xfId="4" applyNumberFormat="1" applyFont="1" applyFill="1" applyBorder="1" applyAlignment="1">
      <alignment vertical="center" shrinkToFit="1"/>
    </xf>
    <xf numFmtId="176" fontId="21" fillId="0" borderId="55" xfId="4" applyNumberFormat="1" applyFont="1" applyFill="1" applyBorder="1" applyAlignment="1">
      <alignment vertical="center" shrinkToFit="1"/>
    </xf>
    <xf numFmtId="176" fontId="21" fillId="0" borderId="91" xfId="4" applyNumberFormat="1" applyFont="1" applyFill="1" applyBorder="1" applyAlignment="1">
      <alignment vertical="center" shrinkToFit="1"/>
    </xf>
    <xf numFmtId="176" fontId="21" fillId="0" borderId="166" xfId="4" applyNumberFormat="1" applyFont="1" applyFill="1" applyBorder="1" applyAlignment="1">
      <alignment vertical="center" shrinkToFit="1"/>
    </xf>
    <xf numFmtId="176" fontId="21" fillId="0" borderId="20" xfId="4" applyNumberFormat="1" applyFont="1" applyFill="1" applyBorder="1" applyAlignment="1">
      <alignment vertical="center" shrinkToFit="1"/>
    </xf>
    <xf numFmtId="0" fontId="11" fillId="0" borderId="0" xfId="3" applyFont="1" applyAlignment="1"/>
    <xf numFmtId="0" fontId="11" fillId="0" borderId="0" xfId="3" applyFont="1">
      <alignment vertical="center"/>
    </xf>
    <xf numFmtId="0" fontId="11" fillId="0" borderId="0" xfId="3" applyFont="1" applyAlignment="1">
      <alignment vertical="top"/>
    </xf>
    <xf numFmtId="0" fontId="12" fillId="0" borderId="0" xfId="3">
      <alignment vertical="center"/>
    </xf>
    <xf numFmtId="38" fontId="13" fillId="0" borderId="0" xfId="4" applyFont="1" applyFill="1" applyBorder="1" applyAlignment="1">
      <alignment vertical="center" shrinkToFit="1"/>
    </xf>
    <xf numFmtId="186" fontId="6" fillId="3" borderId="79" xfId="3" applyNumberFormat="1" applyFont="1" applyFill="1" applyBorder="1" applyAlignment="1">
      <alignment horizontal="center" vertical="center"/>
    </xf>
    <xf numFmtId="186" fontId="6" fillId="3" borderId="80" xfId="3" applyNumberFormat="1" applyFont="1" applyFill="1" applyBorder="1" applyAlignment="1">
      <alignment horizontal="center" vertical="center"/>
    </xf>
    <xf numFmtId="186" fontId="6" fillId="3" borderId="81" xfId="3" applyNumberFormat="1" applyFont="1" applyFill="1" applyBorder="1" applyAlignment="1">
      <alignment horizontal="center" vertical="center"/>
    </xf>
    <xf numFmtId="186" fontId="6" fillId="3" borderId="81" xfId="3" applyNumberFormat="1" applyFont="1" applyFill="1" applyBorder="1" applyAlignment="1">
      <alignment horizontal="center" vertical="center" shrinkToFit="1"/>
    </xf>
    <xf numFmtId="0" fontId="6" fillId="0" borderId="6" xfId="3" applyFont="1" applyBorder="1" applyAlignment="1">
      <alignment horizontal="center" vertical="center" shrinkToFit="1"/>
    </xf>
    <xf numFmtId="0" fontId="21" fillId="0" borderId="35" xfId="3" applyFont="1" applyBorder="1">
      <alignment vertical="center"/>
    </xf>
    <xf numFmtId="0" fontId="21" fillId="0" borderId="53" xfId="3" applyFont="1" applyBorder="1">
      <alignment vertical="center"/>
    </xf>
    <xf numFmtId="0" fontId="6" fillId="0" borderId="10" xfId="3" applyFont="1" applyBorder="1" applyAlignment="1">
      <alignment horizontal="center" vertical="center"/>
    </xf>
    <xf numFmtId="186" fontId="6" fillId="0" borderId="72" xfId="3" applyNumberFormat="1" applyFont="1" applyBorder="1" applyAlignment="1">
      <alignment horizontal="center" vertical="center"/>
    </xf>
    <xf numFmtId="186" fontId="6" fillId="0" borderId="73" xfId="3" applyNumberFormat="1" applyFont="1" applyBorder="1" applyAlignment="1">
      <alignment horizontal="center" vertical="center"/>
    </xf>
    <xf numFmtId="186" fontId="6" fillId="0" borderId="71" xfId="3" applyNumberFormat="1" applyFont="1" applyBorder="1" applyAlignment="1">
      <alignment horizontal="center" vertical="center"/>
    </xf>
    <xf numFmtId="0" fontId="6" fillId="0" borderId="131" xfId="3" applyFont="1" applyBorder="1" applyAlignment="1">
      <alignment horizontal="center" vertical="center"/>
    </xf>
    <xf numFmtId="38" fontId="21" fillId="0" borderId="132" xfId="4" applyFont="1" applyFill="1" applyBorder="1" applyAlignment="1">
      <alignment vertical="center" shrinkToFit="1"/>
    </xf>
    <xf numFmtId="38" fontId="21" fillId="0" borderId="133" xfId="4" applyFont="1" applyFill="1" applyBorder="1" applyAlignment="1">
      <alignment vertical="center" shrinkToFit="1"/>
    </xf>
    <xf numFmtId="38" fontId="21" fillId="0" borderId="134" xfId="4" applyFont="1" applyFill="1" applyBorder="1" applyAlignment="1">
      <alignment vertical="center" shrinkToFit="1"/>
    </xf>
    <xf numFmtId="0" fontId="6" fillId="0" borderId="12" xfId="3" applyFont="1" applyBorder="1" applyAlignment="1">
      <alignment horizontal="center" vertical="center" shrinkToFit="1"/>
    </xf>
    <xf numFmtId="38" fontId="21" fillId="0" borderId="45" xfId="4" applyFont="1" applyFill="1" applyBorder="1" applyAlignment="1">
      <alignment vertical="center" shrinkToFit="1"/>
    </xf>
    <xf numFmtId="38" fontId="21" fillId="0" borderId="46" xfId="4" applyFont="1" applyFill="1" applyBorder="1" applyAlignment="1">
      <alignment vertical="center" shrinkToFit="1"/>
    </xf>
    <xf numFmtId="38" fontId="21" fillId="0" borderId="86" xfId="4" applyFont="1" applyFill="1" applyBorder="1" applyAlignment="1">
      <alignment vertical="center" shrinkToFit="1"/>
    </xf>
    <xf numFmtId="0" fontId="21" fillId="0" borderId="46" xfId="3" applyFont="1" applyBorder="1">
      <alignment vertical="center"/>
    </xf>
    <xf numFmtId="0" fontId="21" fillId="0" borderId="86" xfId="3" applyFont="1" applyBorder="1">
      <alignment vertical="center"/>
    </xf>
    <xf numFmtId="0" fontId="6" fillId="0" borderId="94" xfId="3" applyFont="1" applyBorder="1" applyAlignment="1">
      <alignment horizontal="center" vertical="center"/>
    </xf>
    <xf numFmtId="38" fontId="21" fillId="0" borderId="95" xfId="4" applyFont="1" applyFill="1" applyBorder="1" applyAlignment="1">
      <alignment vertical="center" shrinkToFit="1"/>
    </xf>
    <xf numFmtId="38" fontId="21" fillId="0" borderId="96" xfId="4" applyFont="1" applyFill="1" applyBorder="1" applyAlignment="1">
      <alignment vertical="center" shrinkToFit="1"/>
    </xf>
    <xf numFmtId="38" fontId="21" fillId="0" borderId="97" xfId="4" applyFont="1" applyFill="1" applyBorder="1" applyAlignment="1">
      <alignment vertical="center" shrinkToFit="1"/>
    </xf>
    <xf numFmtId="0" fontId="18" fillId="0" borderId="0" xfId="3" applyFont="1" applyAlignment="1"/>
    <xf numFmtId="0" fontId="9" fillId="0" borderId="0" xfId="6" applyFont="1">
      <alignment vertical="center"/>
    </xf>
    <xf numFmtId="0" fontId="6" fillId="0" borderId="0" xfId="6" applyFont="1">
      <alignment vertical="center"/>
    </xf>
    <xf numFmtId="0" fontId="6" fillId="0" borderId="0" xfId="6" applyFont="1" applyAlignment="1">
      <alignment horizontal="right" vertical="center"/>
    </xf>
    <xf numFmtId="0" fontId="6" fillId="3" borderId="77" xfId="6" applyFont="1" applyFill="1" applyBorder="1" applyAlignment="1">
      <alignment horizontal="center" vertical="center"/>
    </xf>
    <xf numFmtId="0" fontId="6" fillId="3" borderId="78" xfId="6" applyFont="1" applyFill="1" applyBorder="1" applyAlignment="1">
      <alignment horizontal="center" vertical="center"/>
    </xf>
    <xf numFmtId="0" fontId="6" fillId="3" borderId="79" xfId="6" applyFont="1" applyFill="1" applyBorder="1" applyAlignment="1">
      <alignment horizontal="center" vertical="center"/>
    </xf>
    <xf numFmtId="0" fontId="6" fillId="3" borderId="80" xfId="6" applyFont="1" applyFill="1" applyBorder="1" applyAlignment="1">
      <alignment horizontal="center" vertical="center"/>
    </xf>
    <xf numFmtId="0" fontId="6" fillId="0" borderId="0" xfId="6" applyFont="1" applyAlignment="1">
      <alignment horizontal="center" vertical="center"/>
    </xf>
    <xf numFmtId="38" fontId="21" fillId="0" borderId="0" xfId="4" applyFont="1" applyFill="1" applyBorder="1" applyAlignment="1">
      <alignment vertical="center" shrinkToFit="1"/>
    </xf>
    <xf numFmtId="0" fontId="13" fillId="0" borderId="9" xfId="6" applyFont="1" applyBorder="1" applyAlignment="1">
      <alignment horizontal="center" vertical="center"/>
    </xf>
    <xf numFmtId="176" fontId="21" fillId="0" borderId="0" xfId="4" applyNumberFormat="1" applyFont="1" applyFill="1" applyBorder="1" applyAlignment="1">
      <alignment vertical="center" shrinkToFit="1"/>
    </xf>
    <xf numFmtId="0" fontId="13" fillId="0" borderId="16" xfId="6" applyFont="1" applyBorder="1" applyAlignment="1">
      <alignment horizontal="center" vertical="center"/>
    </xf>
    <xf numFmtId="0" fontId="13" fillId="0" borderId="11" xfId="6" applyFont="1" applyBorder="1" applyAlignment="1">
      <alignment horizontal="center" vertical="center"/>
    </xf>
    <xf numFmtId="0" fontId="11" fillId="0" borderId="0" xfId="6" applyFont="1">
      <alignment vertical="center"/>
    </xf>
    <xf numFmtId="0" fontId="11" fillId="0" borderId="0" xfId="6" applyFont="1" applyAlignment="1">
      <alignment vertical="top"/>
    </xf>
    <xf numFmtId="0" fontId="9" fillId="0" borderId="168" xfId="0" applyFont="1" applyBorder="1" applyAlignment="1">
      <alignment horizontal="center" vertical="center"/>
    </xf>
    <xf numFmtId="0" fontId="9" fillId="0" borderId="169" xfId="0" applyFont="1" applyBorder="1" applyAlignment="1">
      <alignment horizontal="center" vertical="center"/>
    </xf>
    <xf numFmtId="0" fontId="9" fillId="0" borderId="170" xfId="0" applyFont="1" applyBorder="1" applyAlignment="1">
      <alignment horizontal="center" vertical="center"/>
    </xf>
    <xf numFmtId="0" fontId="9" fillId="0" borderId="171" xfId="0" applyFont="1" applyBorder="1" applyAlignment="1">
      <alignment horizontal="center" vertical="center"/>
    </xf>
    <xf numFmtId="0" fontId="9" fillId="0" borderId="172" xfId="0" applyFont="1" applyBorder="1" applyAlignment="1">
      <alignment horizontal="center" vertical="center"/>
    </xf>
    <xf numFmtId="0" fontId="9" fillId="0" borderId="173" xfId="0" applyFont="1" applyBorder="1" applyAlignment="1">
      <alignment horizontal="center" vertical="center"/>
    </xf>
    <xf numFmtId="0" fontId="9" fillId="0" borderId="174" xfId="0" applyFont="1" applyBorder="1" applyAlignment="1">
      <alignment horizontal="center" vertical="center"/>
    </xf>
    <xf numFmtId="0" fontId="9" fillId="0" borderId="175" xfId="0" applyFont="1" applyBorder="1" applyAlignment="1">
      <alignment horizontal="center" vertical="center"/>
    </xf>
    <xf numFmtId="0" fontId="11" fillId="0" borderId="0" xfId="0" applyFont="1" applyAlignment="1">
      <alignment horizontal="left"/>
    </xf>
    <xf numFmtId="0" fontId="13" fillId="0" borderId="0" xfId="6" applyFont="1" applyAlignment="1">
      <alignment horizontal="left"/>
    </xf>
    <xf numFmtId="176" fontId="21" fillId="0" borderId="0" xfId="4" applyNumberFormat="1" applyFont="1" applyFill="1" applyBorder="1" applyAlignment="1">
      <alignment horizontal="left" shrinkToFit="1"/>
    </xf>
    <xf numFmtId="38" fontId="21" fillId="0" borderId="0" xfId="4" applyFont="1" applyFill="1" applyBorder="1" applyAlignment="1">
      <alignment horizontal="left" shrinkToFit="1"/>
    </xf>
    <xf numFmtId="0" fontId="6" fillId="0" borderId="0" xfId="6" applyFont="1" applyAlignment="1">
      <alignment horizontal="left"/>
    </xf>
    <xf numFmtId="0" fontId="6" fillId="0" borderId="0" xfId="0" applyFont="1" applyAlignment="1">
      <alignment horizontal="center" vertical="center" shrinkToFit="1"/>
    </xf>
    <xf numFmtId="38" fontId="21" fillId="0" borderId="58" xfId="1" applyFont="1" applyFill="1" applyBorder="1" applyAlignment="1">
      <alignment vertical="center" shrinkToFit="1"/>
    </xf>
    <xf numFmtId="38" fontId="22" fillId="0" borderId="177" xfId="1" applyFont="1" applyFill="1" applyBorder="1" applyAlignment="1">
      <alignment vertical="center" shrinkToFit="1"/>
    </xf>
    <xf numFmtId="0" fontId="6" fillId="0" borderId="178" xfId="0" applyFont="1" applyBorder="1" applyAlignment="1">
      <alignment horizontal="center" vertical="center"/>
    </xf>
    <xf numFmtId="0" fontId="6" fillId="0" borderId="73" xfId="0" applyFont="1" applyBorder="1">
      <alignment vertical="center"/>
    </xf>
    <xf numFmtId="38" fontId="21" fillId="0" borderId="0" xfId="1" applyFont="1" applyFill="1" applyBorder="1" applyAlignment="1">
      <alignment horizontal="right" vertical="center" shrinkToFit="1"/>
    </xf>
    <xf numFmtId="38" fontId="21" fillId="0" borderId="0" xfId="1" applyFont="1" applyFill="1" applyBorder="1" applyAlignment="1">
      <alignment horizontal="center" vertical="center" shrinkToFit="1"/>
    </xf>
    <xf numFmtId="38" fontId="21" fillId="0" borderId="69" xfId="1" applyFont="1" applyFill="1" applyBorder="1" applyAlignment="1">
      <alignment vertical="center"/>
    </xf>
    <xf numFmtId="0" fontId="6" fillId="0" borderId="7" xfId="3" applyFont="1" applyBorder="1" applyAlignment="1">
      <alignment horizontal="center" vertical="center" shrinkToFit="1"/>
    </xf>
    <xf numFmtId="0" fontId="6" fillId="2" borderId="49" xfId="3" applyFont="1" applyFill="1" applyBorder="1">
      <alignment vertical="center"/>
    </xf>
    <xf numFmtId="0" fontId="6" fillId="0" borderId="8" xfId="3" applyFont="1" applyBorder="1" applyAlignment="1">
      <alignment horizontal="center" vertical="center" shrinkToFit="1"/>
    </xf>
    <xf numFmtId="0" fontId="6" fillId="2" borderId="74" xfId="3" applyFont="1" applyFill="1" applyBorder="1">
      <alignment vertical="center"/>
    </xf>
    <xf numFmtId="0" fontId="6" fillId="0" borderId="6" xfId="3" applyFont="1" applyBorder="1" applyAlignment="1">
      <alignment horizontal="center" vertical="center"/>
    </xf>
    <xf numFmtId="0" fontId="6" fillId="2" borderId="34" xfId="3" applyFont="1" applyFill="1" applyBorder="1">
      <alignment vertical="center"/>
    </xf>
    <xf numFmtId="0" fontId="6" fillId="0" borderId="7" xfId="3" applyFont="1" applyBorder="1" applyAlignment="1">
      <alignment horizontal="center" vertical="center"/>
    </xf>
    <xf numFmtId="0" fontId="6" fillId="0" borderId="8" xfId="3" applyFont="1" applyBorder="1" applyAlignment="1">
      <alignment horizontal="center" vertical="center"/>
    </xf>
    <xf numFmtId="0" fontId="6" fillId="0" borderId="0" xfId="8" applyFont="1">
      <alignment vertical="center"/>
    </xf>
    <xf numFmtId="0" fontId="20" fillId="0" borderId="0" xfId="3" applyFont="1">
      <alignment vertical="center"/>
    </xf>
    <xf numFmtId="0" fontId="6" fillId="0" borderId="169" xfId="0" applyFont="1" applyBorder="1">
      <alignment vertical="center"/>
    </xf>
    <xf numFmtId="0" fontId="6" fillId="0" borderId="170" xfId="0" applyFont="1" applyBorder="1">
      <alignment vertical="center"/>
    </xf>
    <xf numFmtId="0" fontId="6" fillId="0" borderId="172" xfId="0" applyFont="1" applyBorder="1">
      <alignment vertical="center"/>
    </xf>
    <xf numFmtId="0" fontId="6" fillId="0" borderId="174" xfId="0" applyFont="1" applyBorder="1">
      <alignment vertical="center"/>
    </xf>
    <xf numFmtId="0" fontId="6" fillId="0" borderId="175" xfId="0" applyFont="1" applyBorder="1">
      <alignment vertical="center"/>
    </xf>
    <xf numFmtId="38" fontId="6" fillId="0" borderId="50" xfId="1" applyFont="1" applyFill="1" applyBorder="1" applyAlignment="1">
      <alignment vertical="center" shrinkToFit="1"/>
    </xf>
    <xf numFmtId="38" fontId="6" fillId="0" borderId="75" xfId="1" applyFont="1" applyFill="1" applyBorder="1" applyAlignment="1">
      <alignment vertical="center" shrinkToFit="1"/>
    </xf>
    <xf numFmtId="0" fontId="8" fillId="0" borderId="0" xfId="0" applyFont="1" applyAlignment="1"/>
    <xf numFmtId="0" fontId="7" fillId="0" borderId="0" xfId="0" applyFont="1">
      <alignment vertical="center"/>
    </xf>
    <xf numFmtId="38" fontId="21" fillId="0" borderId="50" xfId="1" applyFont="1" applyFill="1" applyBorder="1" applyAlignment="1">
      <alignment horizontal="center" vertical="center"/>
    </xf>
    <xf numFmtId="0" fontId="37" fillId="0" borderId="0" xfId="0" applyFont="1">
      <alignment vertical="center"/>
    </xf>
    <xf numFmtId="0" fontId="33" fillId="0" borderId="0" xfId="1" applyNumberFormat="1" applyFont="1" applyFill="1" applyBorder="1" applyAlignment="1">
      <alignment vertical="center"/>
    </xf>
    <xf numFmtId="38" fontId="33" fillId="0" borderId="0" xfId="1" applyFont="1" applyFill="1" applyBorder="1" applyAlignment="1">
      <alignment vertical="center"/>
    </xf>
    <xf numFmtId="0" fontId="13" fillId="0" borderId="6" xfId="6" applyFont="1" applyBorder="1" applyAlignment="1">
      <alignment horizontal="center" vertical="center"/>
    </xf>
    <xf numFmtId="0" fontId="13" fillId="0" borderId="10" xfId="6" applyFont="1" applyBorder="1" applyAlignment="1">
      <alignment horizontal="center" vertical="center" shrinkToFit="1"/>
    </xf>
    <xf numFmtId="0" fontId="13" fillId="0" borderId="6" xfId="3" applyFont="1" applyBorder="1" applyAlignment="1">
      <alignment horizontal="center" vertical="center"/>
    </xf>
    <xf numFmtId="38" fontId="21" fillId="0" borderId="144" xfId="4" applyFont="1" applyFill="1" applyBorder="1" applyAlignment="1">
      <alignment vertical="center" shrinkToFit="1"/>
    </xf>
    <xf numFmtId="0" fontId="6" fillId="0" borderId="2" xfId="3" applyFont="1" applyBorder="1" applyAlignment="1">
      <alignment horizontal="center" vertical="center"/>
    </xf>
    <xf numFmtId="0" fontId="6" fillId="0" borderId="71" xfId="3" applyFont="1" applyBorder="1" applyAlignment="1">
      <alignment horizontal="center" vertical="center"/>
    </xf>
    <xf numFmtId="0" fontId="6" fillId="0" borderId="72" xfId="3" applyFont="1" applyBorder="1" applyAlignment="1">
      <alignment horizontal="center" vertical="center"/>
    </xf>
    <xf numFmtId="0" fontId="6" fillId="0" borderId="73" xfId="3" applyFont="1" applyBorder="1" applyAlignment="1">
      <alignment horizontal="center" vertical="center"/>
    </xf>
    <xf numFmtId="0" fontId="6" fillId="0" borderId="4" xfId="3" applyFont="1" applyBorder="1" applyAlignment="1">
      <alignment horizontal="center" vertical="center"/>
    </xf>
    <xf numFmtId="0" fontId="13" fillId="0" borderId="7" xfId="3" applyFont="1" applyBorder="1" applyAlignment="1">
      <alignment horizontal="center" vertical="center" shrinkToFit="1"/>
    </xf>
    <xf numFmtId="38" fontId="21" fillId="0" borderId="188" xfId="4" applyFont="1" applyFill="1" applyBorder="1" applyAlignment="1">
      <alignment vertical="center" shrinkToFit="1"/>
    </xf>
    <xf numFmtId="0" fontId="6" fillId="0" borderId="189" xfId="3" applyFont="1" applyBorder="1">
      <alignment vertical="center"/>
    </xf>
    <xf numFmtId="38" fontId="21" fillId="2" borderId="117" xfId="4" applyFont="1" applyFill="1" applyBorder="1" applyAlignment="1">
      <alignment vertical="center" shrinkToFit="1"/>
    </xf>
    <xf numFmtId="0" fontId="6" fillId="0" borderId="191" xfId="3" applyFont="1" applyBorder="1">
      <alignment vertical="center"/>
    </xf>
    <xf numFmtId="38" fontId="21" fillId="2" borderId="193" xfId="4" applyFont="1" applyFill="1" applyBorder="1" applyAlignment="1">
      <alignment vertical="center" shrinkToFit="1"/>
    </xf>
    <xf numFmtId="0" fontId="6" fillId="0" borderId="66" xfId="3" applyFont="1" applyBorder="1">
      <alignment vertical="center"/>
    </xf>
    <xf numFmtId="38" fontId="21" fillId="2" borderId="40" xfId="4" applyFont="1" applyFill="1" applyBorder="1" applyAlignment="1">
      <alignment vertical="center" shrinkToFit="1"/>
    </xf>
    <xf numFmtId="38" fontId="21" fillId="2" borderId="41" xfId="4" applyFont="1" applyFill="1" applyBorder="1" applyAlignment="1">
      <alignment vertical="center" shrinkToFit="1"/>
    </xf>
    <xf numFmtId="0" fontId="29" fillId="0" borderId="0" xfId="3" applyFont="1">
      <alignment vertical="center"/>
    </xf>
    <xf numFmtId="38" fontId="23" fillId="0" borderId="34" xfId="1" applyFont="1" applyFill="1" applyBorder="1" applyAlignment="1">
      <alignment vertical="center" shrinkToFit="1"/>
    </xf>
    <xf numFmtId="38" fontId="23" fillId="0" borderId="35" xfId="1" applyFont="1" applyFill="1" applyBorder="1" applyAlignment="1">
      <alignment vertical="center" shrinkToFit="1"/>
    </xf>
    <xf numFmtId="38" fontId="23" fillId="0" borderId="37" xfId="1" applyFont="1" applyFill="1" applyBorder="1" applyAlignment="1">
      <alignment vertical="center" shrinkToFit="1"/>
    </xf>
    <xf numFmtId="38" fontId="23" fillId="0" borderId="38" xfId="1" applyFont="1" applyFill="1" applyBorder="1" applyAlignment="1">
      <alignment vertical="center" shrinkToFit="1"/>
    </xf>
    <xf numFmtId="38" fontId="23" fillId="0" borderId="40" xfId="1" applyFont="1" applyBorder="1" applyAlignment="1">
      <alignment vertical="center" shrinkToFit="1"/>
    </xf>
    <xf numFmtId="38" fontId="23" fillId="0" borderId="41" xfId="1" applyFont="1" applyBorder="1" applyAlignment="1">
      <alignment vertical="center" shrinkToFit="1"/>
    </xf>
    <xf numFmtId="38" fontId="23" fillId="0" borderId="47" xfId="1" applyFont="1" applyBorder="1" applyAlignment="1">
      <alignment vertical="center" shrinkToFit="1"/>
    </xf>
    <xf numFmtId="38" fontId="23" fillId="0" borderId="48" xfId="1" applyFont="1" applyBorder="1" applyAlignment="1">
      <alignment vertical="center" shrinkToFit="1"/>
    </xf>
    <xf numFmtId="178" fontId="14" fillId="0" borderId="34" xfId="1" applyNumberFormat="1" applyFont="1" applyFill="1" applyBorder="1">
      <alignment vertical="center"/>
    </xf>
    <xf numFmtId="178" fontId="14" fillId="0" borderId="35" xfId="1" applyNumberFormat="1" applyFont="1" applyFill="1" applyBorder="1">
      <alignment vertical="center"/>
    </xf>
    <xf numFmtId="178" fontId="14" fillId="0" borderId="36" xfId="1" applyNumberFormat="1" applyFont="1" applyFill="1" applyBorder="1">
      <alignment vertical="center"/>
    </xf>
    <xf numFmtId="178" fontId="14" fillId="0" borderId="74" xfId="1" applyNumberFormat="1" applyFont="1" applyFill="1" applyBorder="1">
      <alignment vertical="center"/>
    </xf>
    <xf numFmtId="178" fontId="14" fillId="0" borderId="75" xfId="1" applyNumberFormat="1" applyFont="1" applyFill="1" applyBorder="1">
      <alignment vertical="center"/>
    </xf>
    <xf numFmtId="178" fontId="14" fillId="0" borderId="76" xfId="1" applyNumberFormat="1" applyFont="1" applyFill="1" applyBorder="1">
      <alignment vertical="center"/>
    </xf>
    <xf numFmtId="178" fontId="14" fillId="0" borderId="49" xfId="1" applyNumberFormat="1" applyFont="1" applyFill="1" applyBorder="1">
      <alignment vertical="center"/>
    </xf>
    <xf numFmtId="178" fontId="14" fillId="0" borderId="50" xfId="1" applyNumberFormat="1" applyFont="1" applyFill="1" applyBorder="1">
      <alignment vertical="center"/>
    </xf>
    <xf numFmtId="178" fontId="14" fillId="0" borderId="51" xfId="1" applyNumberFormat="1" applyFont="1" applyFill="1" applyBorder="1">
      <alignment vertical="center"/>
    </xf>
    <xf numFmtId="187" fontId="14" fillId="0" borderId="71" xfId="0" applyNumberFormat="1" applyFont="1" applyBorder="1" applyAlignment="1">
      <alignment horizontal="center" vertical="center"/>
    </xf>
    <xf numFmtId="187" fontId="14" fillId="0" borderId="72" xfId="0" applyNumberFormat="1" applyFont="1" applyBorder="1" applyAlignment="1">
      <alignment horizontal="center" vertical="center"/>
    </xf>
    <xf numFmtId="187" fontId="14" fillId="0" borderId="73" xfId="0" applyNumberFormat="1" applyFont="1" applyBorder="1" applyAlignment="1">
      <alignment horizontal="center" vertical="center"/>
    </xf>
    <xf numFmtId="183" fontId="14" fillId="0" borderId="0" xfId="1" applyNumberFormat="1" applyFont="1">
      <alignment vertical="center"/>
    </xf>
    <xf numFmtId="176" fontId="14" fillId="0" borderId="0" xfId="0" applyNumberFormat="1" applyFont="1">
      <alignment vertical="center"/>
    </xf>
    <xf numFmtId="0" fontId="6" fillId="0" borderId="115" xfId="3" applyFont="1" applyBorder="1">
      <alignment vertical="center"/>
    </xf>
    <xf numFmtId="0" fontId="6" fillId="0" borderId="197" xfId="3" applyFont="1" applyBorder="1">
      <alignment vertical="center"/>
    </xf>
    <xf numFmtId="0" fontId="6" fillId="0" borderId="9" xfId="3" applyFont="1" applyBorder="1">
      <alignment vertical="center"/>
    </xf>
    <xf numFmtId="38" fontId="21" fillId="2" borderId="189" xfId="4" applyFont="1" applyFill="1" applyBorder="1" applyAlignment="1">
      <alignment vertical="center" shrinkToFit="1"/>
    </xf>
    <xf numFmtId="38" fontId="21" fillId="2" borderId="191" xfId="4" applyFont="1" applyFill="1" applyBorder="1" applyAlignment="1">
      <alignment vertical="center" shrinkToFit="1"/>
    </xf>
    <xf numFmtId="38" fontId="21" fillId="2" borderId="66" xfId="4" applyFont="1" applyFill="1" applyBorder="1" applyAlignment="1">
      <alignment vertical="center" shrinkToFit="1"/>
    </xf>
    <xf numFmtId="186" fontId="6" fillId="3" borderId="80" xfId="0" applyNumberFormat="1" applyFont="1" applyFill="1" applyBorder="1" applyAlignment="1">
      <alignment horizontal="center" vertical="center" shrinkToFit="1"/>
    </xf>
    <xf numFmtId="0" fontId="36" fillId="0" borderId="0" xfId="0" applyFont="1">
      <alignment vertical="center"/>
    </xf>
    <xf numFmtId="176" fontId="21" fillId="0" borderId="122" xfId="0" applyNumberFormat="1" applyFont="1" applyBorder="1" applyAlignment="1">
      <alignment horizontal="center" vertical="center" shrinkToFit="1"/>
    </xf>
    <xf numFmtId="176" fontId="21" fillId="0" borderId="62" xfId="0" applyNumberFormat="1" applyFont="1" applyBorder="1" applyAlignment="1">
      <alignment vertical="center" shrinkToFit="1"/>
    </xf>
    <xf numFmtId="176" fontId="21" fillId="0" borderId="54" xfId="0" applyNumberFormat="1" applyFont="1" applyBorder="1" applyAlignment="1">
      <alignment horizontal="center" vertical="center" shrinkToFit="1"/>
    </xf>
    <xf numFmtId="176" fontId="21" fillId="0" borderId="62" xfId="0" applyNumberFormat="1" applyFont="1" applyBorder="1" applyAlignment="1">
      <alignment horizontal="center" vertical="center" shrinkToFit="1"/>
    </xf>
    <xf numFmtId="176" fontId="21" fillId="0" borderId="124" xfId="0" applyNumberFormat="1" applyFont="1" applyBorder="1" applyAlignment="1">
      <alignment horizontal="center" vertical="center" shrinkToFit="1"/>
    </xf>
    <xf numFmtId="176" fontId="21" fillId="0" borderId="55" xfId="0" applyNumberFormat="1" applyFont="1" applyBorder="1" applyAlignment="1">
      <alignment vertical="center" shrinkToFit="1"/>
    </xf>
    <xf numFmtId="176" fontId="22" fillId="0" borderId="53" xfId="0" applyNumberFormat="1" applyFont="1" applyBorder="1" applyAlignment="1">
      <alignment horizontal="right" vertical="center" shrinkToFit="1"/>
    </xf>
    <xf numFmtId="176" fontId="22" fillId="0" borderId="59" xfId="0" applyNumberFormat="1" applyFont="1" applyBorder="1" applyAlignment="1">
      <alignment horizontal="right" vertical="center" shrinkToFit="1"/>
    </xf>
    <xf numFmtId="176" fontId="22" fillId="0" borderId="99" xfId="0" applyNumberFormat="1" applyFont="1" applyBorder="1" applyAlignment="1">
      <alignment horizontal="right" vertical="center" shrinkToFit="1"/>
    </xf>
    <xf numFmtId="176" fontId="22" fillId="0" borderId="139" xfId="0" applyNumberFormat="1" applyFont="1" applyBorder="1" applyAlignment="1">
      <alignment horizontal="right" vertical="center" shrinkToFit="1"/>
    </xf>
    <xf numFmtId="176" fontId="22" fillId="0" borderId="138" xfId="0" applyNumberFormat="1" applyFont="1" applyBorder="1" applyAlignment="1">
      <alignment horizontal="right" vertical="center" shrinkToFit="1"/>
    </xf>
    <xf numFmtId="176" fontId="21" fillId="0" borderId="0" xfId="0" applyNumberFormat="1" applyFont="1" applyAlignment="1">
      <alignment horizontal="center" vertical="center" shrinkToFit="1"/>
    </xf>
    <xf numFmtId="176" fontId="21" fillId="0" borderId="0" xfId="0" applyNumberFormat="1" applyFont="1" applyAlignment="1">
      <alignment vertical="center" shrinkToFit="1"/>
    </xf>
    <xf numFmtId="186" fontId="6" fillId="0" borderId="3" xfId="0" applyNumberFormat="1" applyFont="1" applyBorder="1" applyAlignment="1">
      <alignment horizontal="center" vertical="center"/>
    </xf>
    <xf numFmtId="178" fontId="14" fillId="0" borderId="0" xfId="0" applyNumberFormat="1" applyFont="1">
      <alignment vertical="center"/>
    </xf>
    <xf numFmtId="38" fontId="23" fillId="0" borderId="69" xfId="1" applyFont="1" applyFill="1" applyBorder="1" applyAlignment="1">
      <alignment vertical="center"/>
    </xf>
    <xf numFmtId="38" fontId="6" fillId="0" borderId="51" xfId="1" applyFont="1" applyFill="1" applyBorder="1" applyAlignment="1">
      <alignment vertical="center" shrinkToFit="1"/>
    </xf>
    <xf numFmtId="38" fontId="6" fillId="0" borderId="76" xfId="1" applyFont="1" applyFill="1" applyBorder="1" applyAlignment="1">
      <alignment vertical="center" shrinkToFit="1"/>
    </xf>
    <xf numFmtId="0" fontId="6" fillId="3" borderId="81" xfId="3" applyFont="1" applyFill="1" applyBorder="1" applyAlignment="1">
      <alignment horizontal="center" vertical="center"/>
    </xf>
    <xf numFmtId="0" fontId="6" fillId="3" borderId="82" xfId="3" applyFont="1" applyFill="1" applyBorder="1" applyAlignment="1">
      <alignment horizontal="center" vertical="center"/>
    </xf>
    <xf numFmtId="176" fontId="21" fillId="0" borderId="63" xfId="4" applyNumberFormat="1" applyFont="1" applyFill="1" applyBorder="1" applyAlignment="1">
      <alignment vertical="center" shrinkToFit="1"/>
    </xf>
    <xf numFmtId="176" fontId="21" fillId="0" borderId="65" xfId="4" applyNumberFormat="1" applyFont="1" applyFill="1" applyBorder="1" applyAlignment="1">
      <alignment vertical="center" shrinkToFit="1"/>
    </xf>
    <xf numFmtId="176" fontId="21" fillId="0" borderId="58" xfId="4" applyNumberFormat="1" applyFont="1" applyFill="1" applyBorder="1" applyAlignment="1">
      <alignment vertical="center" shrinkToFit="1"/>
    </xf>
    <xf numFmtId="0" fontId="13" fillId="0" borderId="21" xfId="0" applyFont="1" applyBorder="1" applyAlignment="1">
      <alignment horizontal="center" vertical="center"/>
    </xf>
    <xf numFmtId="38" fontId="21" fillId="0" borderId="40" xfId="1" applyFont="1" applyFill="1" applyBorder="1" applyAlignment="1">
      <alignment vertical="center" shrinkToFit="1"/>
    </xf>
    <xf numFmtId="38" fontId="21" fillId="0" borderId="116" xfId="1" applyFont="1" applyFill="1" applyBorder="1" applyAlignment="1">
      <alignment vertical="center" shrinkToFit="1"/>
    </xf>
    <xf numFmtId="38" fontId="21" fillId="0" borderId="201" xfId="1" applyFont="1" applyFill="1" applyBorder="1" applyAlignment="1">
      <alignment vertical="center" shrinkToFit="1"/>
    </xf>
    <xf numFmtId="0" fontId="6" fillId="0" borderId="21" xfId="0" applyFont="1" applyBorder="1" applyAlignment="1">
      <alignment horizontal="center" vertical="center"/>
    </xf>
    <xf numFmtId="0" fontId="6" fillId="0" borderId="22" xfId="0" applyFont="1" applyBorder="1" applyAlignment="1">
      <alignment horizontal="center" vertical="center"/>
    </xf>
    <xf numFmtId="0" fontId="6" fillId="0" borderId="92" xfId="0" applyFont="1" applyBorder="1" applyAlignment="1">
      <alignment horizontal="center" vertical="center"/>
    </xf>
    <xf numFmtId="0" fontId="6" fillId="3" borderId="158" xfId="0" applyFont="1" applyFill="1" applyBorder="1" applyAlignment="1">
      <alignment horizontal="center" vertical="center"/>
    </xf>
    <xf numFmtId="38" fontId="21" fillId="0" borderId="203" xfId="1" applyFont="1" applyFill="1" applyBorder="1" applyAlignment="1">
      <alignment vertical="center" shrinkToFit="1"/>
    </xf>
    <xf numFmtId="38" fontId="21" fillId="0" borderId="204" xfId="1" applyFont="1" applyFill="1" applyBorder="1" applyAlignment="1">
      <alignment vertical="center" shrinkToFit="1"/>
    </xf>
    <xf numFmtId="38" fontId="21" fillId="0" borderId="63" xfId="1" applyFont="1" applyFill="1" applyBorder="1" applyAlignment="1">
      <alignment vertical="center" shrinkToFit="1"/>
    </xf>
    <xf numFmtId="38" fontId="21" fillId="0" borderId="205" xfId="1" applyFont="1" applyFill="1" applyBorder="1" applyAlignment="1">
      <alignment vertical="center" shrinkToFit="1"/>
    </xf>
    <xf numFmtId="0" fontId="6" fillId="3" borderId="158" xfId="6" applyFont="1" applyFill="1" applyBorder="1" applyAlignment="1">
      <alignment horizontal="center" vertical="center"/>
    </xf>
    <xf numFmtId="38" fontId="21" fillId="0" borderId="103" xfId="4" applyFont="1" applyFill="1" applyBorder="1" applyAlignment="1">
      <alignment vertical="center" shrinkToFit="1"/>
    </xf>
    <xf numFmtId="38" fontId="21" fillId="0" borderId="90" xfId="4" applyFont="1" applyFill="1" applyBorder="1" applyAlignment="1">
      <alignment vertical="center" shrinkToFit="1"/>
    </xf>
    <xf numFmtId="0" fontId="6" fillId="3" borderId="159" xfId="6" applyFont="1" applyFill="1" applyBorder="1" applyAlignment="1">
      <alignment horizontal="center" vertical="center"/>
    </xf>
    <xf numFmtId="38" fontId="21" fillId="0" borderId="206" xfId="4" applyFont="1" applyFill="1" applyBorder="1" applyAlignment="1">
      <alignment vertical="center" shrinkToFit="1"/>
    </xf>
    <xf numFmtId="38" fontId="22" fillId="0" borderId="89" xfId="1" applyFont="1" applyFill="1" applyBorder="1" applyAlignment="1">
      <alignment vertical="center" shrinkToFit="1"/>
    </xf>
    <xf numFmtId="38" fontId="22" fillId="0" borderId="103" xfId="1" applyFont="1" applyFill="1" applyBorder="1" applyAlignment="1">
      <alignment vertical="center" shrinkToFit="1"/>
    </xf>
    <xf numFmtId="38" fontId="22" fillId="0" borderId="130" xfId="1" applyFont="1" applyFill="1" applyBorder="1" applyAlignment="1">
      <alignment vertical="center" shrinkToFit="1"/>
    </xf>
    <xf numFmtId="38" fontId="22" fillId="0" borderId="207" xfId="1" applyFont="1" applyFill="1" applyBorder="1" applyAlignment="1">
      <alignment vertical="center" shrinkToFit="1"/>
    </xf>
    <xf numFmtId="38" fontId="22" fillId="0" borderId="208" xfId="1" applyFont="1" applyFill="1" applyBorder="1" applyAlignment="1">
      <alignment vertical="center" shrinkToFit="1"/>
    </xf>
    <xf numFmtId="0" fontId="6" fillId="3" borderId="209" xfId="0" applyFont="1" applyFill="1" applyBorder="1" applyAlignment="1">
      <alignment horizontal="center" vertical="center"/>
    </xf>
    <xf numFmtId="38" fontId="22" fillId="0" borderId="210" xfId="1" applyFont="1" applyFill="1" applyBorder="1" applyAlignment="1">
      <alignment vertical="center" shrinkToFit="1"/>
    </xf>
    <xf numFmtId="38" fontId="22" fillId="0" borderId="179" xfId="1" applyFont="1" applyFill="1" applyBorder="1" applyAlignment="1">
      <alignment vertical="center" shrinkToFit="1"/>
    </xf>
    <xf numFmtId="38" fontId="22" fillId="0" borderId="180" xfId="1" applyFont="1" applyFill="1" applyBorder="1" applyAlignment="1">
      <alignment vertical="center" shrinkToFit="1"/>
    </xf>
    <xf numFmtId="38" fontId="22" fillId="0" borderId="178" xfId="1" applyFont="1" applyFill="1" applyBorder="1" applyAlignment="1">
      <alignment vertical="center" shrinkToFit="1"/>
    </xf>
    <xf numFmtId="38" fontId="22" fillId="0" borderId="211" xfId="1" applyFont="1" applyFill="1" applyBorder="1" applyAlignment="1">
      <alignment vertical="center" shrinkToFit="1"/>
    </xf>
    <xf numFmtId="0" fontId="6" fillId="3" borderId="159" xfId="0" applyFont="1" applyFill="1" applyBorder="1" applyAlignment="1">
      <alignment horizontal="center" vertical="center"/>
    </xf>
    <xf numFmtId="38" fontId="22" fillId="0" borderId="212" xfId="1" applyFont="1" applyBorder="1" applyAlignment="1">
      <alignment vertical="center" shrinkToFit="1"/>
    </xf>
    <xf numFmtId="38" fontId="22" fillId="0" borderId="160" xfId="1" applyFont="1" applyBorder="1" applyAlignment="1">
      <alignment vertical="center" shrinkToFit="1"/>
    </xf>
    <xf numFmtId="38" fontId="22" fillId="0" borderId="206" xfId="1" applyFont="1" applyBorder="1" applyAlignment="1">
      <alignment vertical="center" shrinkToFit="1"/>
    </xf>
    <xf numFmtId="38" fontId="22" fillId="0" borderId="213" xfId="1" applyFont="1" applyBorder="1" applyAlignment="1">
      <alignment vertical="center" shrinkToFit="1"/>
    </xf>
    <xf numFmtId="38" fontId="22" fillId="0" borderId="214" xfId="1" applyFont="1" applyFill="1" applyBorder="1" applyAlignment="1">
      <alignment vertical="center" shrinkToFit="1"/>
    </xf>
    <xf numFmtId="38" fontId="21" fillId="0" borderId="215" xfId="1" applyFont="1" applyFill="1" applyBorder="1" applyAlignment="1">
      <alignment horizontal="right" vertical="center" shrinkToFit="1"/>
    </xf>
    <xf numFmtId="38" fontId="21" fillId="0" borderId="216" xfId="1" applyFont="1" applyFill="1" applyBorder="1" applyAlignment="1">
      <alignment horizontal="right" vertical="center" shrinkToFit="1"/>
    </xf>
    <xf numFmtId="38" fontId="21" fillId="0" borderId="217" xfId="1" applyFont="1" applyFill="1" applyBorder="1" applyAlignment="1">
      <alignment horizontal="right" vertical="center" shrinkToFit="1"/>
    </xf>
    <xf numFmtId="38" fontId="21" fillId="0" borderId="218" xfId="1" applyFont="1" applyFill="1" applyBorder="1" applyAlignment="1">
      <alignment horizontal="right" vertical="center" shrinkToFit="1"/>
    </xf>
    <xf numFmtId="38" fontId="21" fillId="0" borderId="219" xfId="1" applyFont="1" applyFill="1" applyBorder="1" applyAlignment="1">
      <alignment horizontal="right" vertical="center" shrinkToFit="1"/>
    </xf>
    <xf numFmtId="38" fontId="21" fillId="0" borderId="220" xfId="1" applyFont="1" applyBorder="1" applyAlignment="1">
      <alignment vertical="center" shrinkToFit="1"/>
    </xf>
    <xf numFmtId="38" fontId="21" fillId="0" borderId="163" xfId="1" applyFont="1" applyBorder="1" applyAlignment="1">
      <alignment vertical="center" shrinkToFit="1"/>
    </xf>
    <xf numFmtId="38" fontId="21" fillId="0" borderId="221" xfId="1" applyFont="1" applyFill="1" applyBorder="1" applyAlignment="1">
      <alignment vertical="center" shrinkToFit="1"/>
    </xf>
    <xf numFmtId="38" fontId="21" fillId="0" borderId="166" xfId="1" applyFont="1" applyFill="1" applyBorder="1" applyAlignment="1">
      <alignment vertical="center" shrinkToFit="1"/>
    </xf>
    <xf numFmtId="38" fontId="22" fillId="0" borderId="38" xfId="1" applyFont="1" applyFill="1" applyBorder="1" applyAlignment="1">
      <alignment vertical="center" shrinkToFit="1"/>
    </xf>
    <xf numFmtId="38" fontId="22" fillId="0" borderId="54" xfId="1" applyFont="1" applyFill="1" applyBorder="1" applyAlignment="1">
      <alignment vertical="center" shrinkToFit="1"/>
    </xf>
    <xf numFmtId="38" fontId="22" fillId="0" borderId="41" xfId="1" applyFont="1" applyBorder="1" applyAlignment="1">
      <alignment vertical="center" shrinkToFit="1"/>
    </xf>
    <xf numFmtId="38" fontId="22" fillId="0" borderId="62" xfId="1" applyFont="1" applyBorder="1" applyAlignment="1">
      <alignment vertical="center" shrinkToFit="1"/>
    </xf>
    <xf numFmtId="38" fontId="22" fillId="0" borderId="44" xfId="1" applyFont="1" applyBorder="1" applyAlignment="1">
      <alignment vertical="center" shrinkToFit="1"/>
    </xf>
    <xf numFmtId="38" fontId="22" fillId="0" borderId="64" xfId="1" applyFont="1" applyBorder="1" applyAlignment="1">
      <alignment vertical="center" shrinkToFit="1"/>
    </xf>
    <xf numFmtId="38" fontId="22" fillId="0" borderId="46" xfId="1" applyFont="1" applyFill="1" applyBorder="1" applyAlignment="1">
      <alignment vertical="center" shrinkToFit="1"/>
    </xf>
    <xf numFmtId="38" fontId="22" fillId="0" borderId="86" xfId="1" applyFont="1" applyFill="1" applyBorder="1" applyAlignment="1">
      <alignment vertical="center" shrinkToFit="1"/>
    </xf>
    <xf numFmtId="38" fontId="22" fillId="0" borderId="48" xfId="1" applyFont="1" applyBorder="1" applyAlignment="1">
      <alignment vertical="center" shrinkToFit="1"/>
    </xf>
    <xf numFmtId="38" fontId="22" fillId="0" borderId="55" xfId="1" applyFont="1" applyBorder="1" applyAlignment="1">
      <alignment vertical="center" shrinkToFit="1"/>
    </xf>
    <xf numFmtId="0" fontId="22" fillId="4" borderId="35" xfId="0" applyFont="1" applyFill="1" applyBorder="1">
      <alignment vertical="center"/>
    </xf>
    <xf numFmtId="38" fontId="40" fillId="4" borderId="41" xfId="1" applyFont="1" applyFill="1" applyBorder="1" applyAlignment="1">
      <alignment vertical="center" shrinkToFit="1"/>
    </xf>
    <xf numFmtId="0" fontId="22" fillId="4" borderId="46" xfId="0" applyFont="1" applyFill="1" applyBorder="1">
      <alignment vertical="center"/>
    </xf>
    <xf numFmtId="38" fontId="40" fillId="4" borderId="48" xfId="1" applyFont="1" applyFill="1" applyBorder="1" applyAlignment="1">
      <alignment vertical="center" shrinkToFit="1"/>
    </xf>
    <xf numFmtId="0" fontId="13" fillId="0" borderId="52" xfId="0" applyFont="1" applyBorder="1" applyAlignment="1">
      <alignment horizontal="center" vertical="center"/>
    </xf>
    <xf numFmtId="187" fontId="6" fillId="0" borderId="0" xfId="0" applyNumberFormat="1" applyFont="1" applyAlignment="1">
      <alignment horizontal="center" vertical="center"/>
    </xf>
    <xf numFmtId="178" fontId="6" fillId="0" borderId="71" xfId="1" applyNumberFormat="1" applyFont="1" applyFill="1" applyBorder="1">
      <alignment vertical="center"/>
    </xf>
    <xf numFmtId="178" fontId="6" fillId="0" borderId="72" xfId="1" applyNumberFormat="1" applyFont="1" applyFill="1" applyBorder="1">
      <alignment vertical="center"/>
    </xf>
    <xf numFmtId="178" fontId="6" fillId="0" borderId="73" xfId="1" applyNumberFormat="1" applyFont="1" applyFill="1" applyBorder="1">
      <alignment vertical="center"/>
    </xf>
    <xf numFmtId="9" fontId="6" fillId="0" borderId="71" xfId="2" applyFont="1" applyFill="1" applyBorder="1">
      <alignment vertical="center"/>
    </xf>
    <xf numFmtId="9" fontId="6" fillId="0" borderId="72" xfId="2" applyFont="1" applyFill="1" applyBorder="1">
      <alignment vertical="center"/>
    </xf>
    <xf numFmtId="9" fontId="6" fillId="0" borderId="73" xfId="2" applyFont="1" applyFill="1" applyBorder="1">
      <alignment vertical="center"/>
    </xf>
    <xf numFmtId="38" fontId="21" fillId="0" borderId="59" xfId="4" applyFont="1" applyFill="1" applyBorder="1" applyAlignment="1">
      <alignment vertical="center" shrinkToFit="1"/>
    </xf>
    <xf numFmtId="38" fontId="21" fillId="0" borderId="60" xfId="4" applyFont="1" applyFill="1" applyBorder="1" applyAlignment="1">
      <alignment vertical="center" shrinkToFit="1"/>
    </xf>
    <xf numFmtId="38" fontId="21" fillId="0" borderId="199" xfId="4" applyFont="1" applyFill="1" applyBorder="1" applyAlignment="1">
      <alignment vertical="center" shrinkToFit="1"/>
    </xf>
    <xf numFmtId="38" fontId="21" fillId="0" borderId="19" xfId="4" applyFont="1" applyFill="1" applyBorder="1" applyAlignment="1">
      <alignment vertical="center" shrinkToFit="1"/>
    </xf>
    <xf numFmtId="0" fontId="13" fillId="0" borderId="7" xfId="3" applyFont="1" applyBorder="1" applyAlignment="1">
      <alignment horizontal="center" vertical="center"/>
    </xf>
    <xf numFmtId="0" fontId="6" fillId="0" borderId="222" xfId="3" applyFont="1" applyBorder="1" applyAlignment="1">
      <alignment horizontal="center" vertical="center"/>
    </xf>
    <xf numFmtId="0" fontId="39" fillId="0" borderId="12" xfId="0" applyFont="1" applyBorder="1" applyAlignment="1">
      <alignment horizontal="center" vertical="center" shrinkToFit="1"/>
    </xf>
    <xf numFmtId="0" fontId="39" fillId="0" borderId="6" xfId="0" applyFont="1" applyBorder="1" applyAlignment="1">
      <alignment horizontal="center" vertical="center" shrinkToFit="1"/>
    </xf>
    <xf numFmtId="186" fontId="13" fillId="3" borderId="80" xfId="0" applyNumberFormat="1" applyFont="1" applyFill="1" applyBorder="1" applyAlignment="1">
      <alignment horizontal="center" vertical="center" wrapText="1" shrinkToFit="1"/>
    </xf>
    <xf numFmtId="0" fontId="11" fillId="0" borderId="0" xfId="0" applyFont="1" applyAlignment="1">
      <alignment horizontal="left" vertical="center" indent="3"/>
    </xf>
    <xf numFmtId="38" fontId="23" fillId="0" borderId="43" xfId="1" applyFont="1" applyBorder="1" applyAlignment="1">
      <alignment vertical="center" shrinkToFit="1"/>
    </xf>
    <xf numFmtId="38" fontId="23" fillId="0" borderId="44" xfId="1" applyFont="1" applyBorder="1" applyAlignment="1">
      <alignment vertical="center" shrinkToFit="1"/>
    </xf>
    <xf numFmtId="0" fontId="41" fillId="0" borderId="0" xfId="0" applyFont="1">
      <alignment vertical="center"/>
    </xf>
    <xf numFmtId="176" fontId="41" fillId="0" borderId="0" xfId="1" applyNumberFormat="1" applyFont="1" applyBorder="1" applyAlignment="1">
      <alignment vertical="center"/>
    </xf>
    <xf numFmtId="0" fontId="42" fillId="0" borderId="0" xfId="0" applyFont="1">
      <alignment vertical="center"/>
    </xf>
    <xf numFmtId="0" fontId="43" fillId="0" borderId="0" xfId="0" applyFont="1">
      <alignment vertical="center"/>
    </xf>
    <xf numFmtId="0" fontId="44" fillId="0" borderId="0" xfId="6" applyFont="1" applyAlignment="1">
      <alignment horizontal="center" vertical="center" shrinkToFit="1"/>
    </xf>
    <xf numFmtId="38" fontId="23" fillId="0" borderId="0" xfId="4" applyFont="1" applyFill="1" applyBorder="1" applyAlignment="1">
      <alignment vertical="center" shrinkToFit="1"/>
    </xf>
    <xf numFmtId="176" fontId="43" fillId="0" borderId="0" xfId="1" applyNumberFormat="1" applyFont="1" applyBorder="1" applyAlignment="1">
      <alignment vertical="center"/>
    </xf>
    <xf numFmtId="0" fontId="44" fillId="0" borderId="0" xfId="6" applyFont="1" applyAlignment="1">
      <alignment horizontal="center" vertical="center"/>
    </xf>
    <xf numFmtId="176" fontId="23" fillId="0" borderId="0" xfId="4" applyNumberFormat="1" applyFont="1" applyFill="1" applyBorder="1" applyAlignment="1">
      <alignment vertical="center" shrinkToFit="1"/>
    </xf>
    <xf numFmtId="0" fontId="44" fillId="0" borderId="0" xfId="6" applyFont="1" applyAlignment="1">
      <alignment horizontal="left" shrinkToFit="1"/>
    </xf>
    <xf numFmtId="38" fontId="23" fillId="0" borderId="0" xfId="4" applyFont="1" applyFill="1" applyBorder="1" applyAlignment="1">
      <alignment horizontal="left" shrinkToFit="1"/>
    </xf>
    <xf numFmtId="0" fontId="14" fillId="0" borderId="0" xfId="6" applyFont="1">
      <alignment vertical="center"/>
    </xf>
    <xf numFmtId="0" fontId="18" fillId="0" borderId="0" xfId="0" applyFont="1" applyAlignment="1">
      <alignment horizontal="left"/>
    </xf>
    <xf numFmtId="0" fontId="14" fillId="0" borderId="0" xfId="6" applyFont="1" applyAlignment="1">
      <alignment horizontal="left"/>
    </xf>
    <xf numFmtId="0" fontId="14" fillId="0" borderId="0" xfId="0" applyFont="1" applyAlignment="1">
      <alignment horizontal="left" vertical="center" indent="1"/>
    </xf>
    <xf numFmtId="0" fontId="45" fillId="0" borderId="0" xfId="0" applyFont="1">
      <alignment vertical="center"/>
    </xf>
    <xf numFmtId="0" fontId="6" fillId="0" borderId="6" xfId="6" applyFont="1" applyBorder="1">
      <alignment vertical="center"/>
    </xf>
    <xf numFmtId="0" fontId="6" fillId="0" borderId="1" xfId="6" applyFont="1" applyBorder="1">
      <alignment vertical="center"/>
    </xf>
    <xf numFmtId="0" fontId="6" fillId="0" borderId="224" xfId="6" applyFont="1" applyBorder="1">
      <alignment vertical="center"/>
    </xf>
    <xf numFmtId="0" fontId="6" fillId="0" borderId="225" xfId="6" applyFont="1" applyBorder="1" applyAlignment="1">
      <alignment horizontal="center" vertical="center"/>
    </xf>
    <xf numFmtId="0" fontId="6" fillId="3" borderId="225" xfId="6" applyFont="1" applyFill="1" applyBorder="1" applyAlignment="1">
      <alignment horizontal="center" vertical="center"/>
    </xf>
    <xf numFmtId="0" fontId="6" fillId="3" borderId="226" xfId="6" applyFont="1" applyFill="1" applyBorder="1" applyAlignment="1">
      <alignment horizontal="center" vertical="center"/>
    </xf>
    <xf numFmtId="0" fontId="6" fillId="0" borderId="225" xfId="6" applyFont="1" applyBorder="1">
      <alignment vertical="center"/>
    </xf>
    <xf numFmtId="0" fontId="6" fillId="0" borderId="226" xfId="6" applyFont="1" applyBorder="1">
      <alignment vertical="center"/>
    </xf>
    <xf numFmtId="0" fontId="6" fillId="0" borderId="227" xfId="6" applyFont="1" applyBorder="1" applyAlignment="1">
      <alignment horizontal="center" vertical="center"/>
    </xf>
    <xf numFmtId="0" fontId="6" fillId="3" borderId="4" xfId="6" applyFont="1" applyFill="1" applyBorder="1" applyAlignment="1">
      <alignment horizontal="center" vertical="center"/>
    </xf>
    <xf numFmtId="0" fontId="6" fillId="3" borderId="224" xfId="6" applyFont="1" applyFill="1" applyBorder="1" applyAlignment="1">
      <alignment horizontal="center" vertical="center"/>
    </xf>
    <xf numFmtId="0" fontId="13" fillId="0" borderId="10" xfId="3" applyFont="1" applyBorder="1" applyAlignment="1">
      <alignment horizontal="center" vertical="center"/>
    </xf>
    <xf numFmtId="186" fontId="6" fillId="3" borderId="158" xfId="3" applyNumberFormat="1" applyFont="1" applyFill="1" applyBorder="1" applyAlignment="1">
      <alignment horizontal="center" vertical="center" shrinkToFit="1"/>
    </xf>
    <xf numFmtId="186" fontId="6" fillId="0" borderId="207" xfId="3" applyNumberFormat="1" applyFont="1" applyBorder="1" applyAlignment="1">
      <alignment horizontal="center" vertical="center"/>
    </xf>
    <xf numFmtId="0" fontId="6" fillId="2" borderId="34" xfId="0" applyFont="1" applyFill="1" applyBorder="1">
      <alignment vertical="center"/>
    </xf>
    <xf numFmtId="0" fontId="6" fillId="2" borderId="89" xfId="0" applyFont="1" applyFill="1" applyBorder="1">
      <alignment vertical="center"/>
    </xf>
    <xf numFmtId="0" fontId="6" fillId="2" borderId="49" xfId="0" applyFont="1" applyFill="1" applyBorder="1">
      <alignment vertical="center"/>
    </xf>
    <xf numFmtId="0" fontId="6" fillId="2" borderId="103" xfId="0" applyFont="1" applyFill="1" applyBorder="1">
      <alignment vertical="center"/>
    </xf>
    <xf numFmtId="0" fontId="6" fillId="2" borderId="103" xfId="3" applyFont="1" applyFill="1" applyBorder="1">
      <alignment vertical="center"/>
    </xf>
    <xf numFmtId="0" fontId="6" fillId="2" borderId="130" xfId="3" applyFont="1" applyFill="1" applyBorder="1">
      <alignment vertical="center"/>
    </xf>
    <xf numFmtId="0" fontId="6" fillId="2" borderId="89" xfId="3" applyFont="1" applyFill="1" applyBorder="1">
      <alignment vertical="center"/>
    </xf>
    <xf numFmtId="38" fontId="21" fillId="0" borderId="75" xfId="4" applyFont="1" applyFill="1" applyBorder="1" applyAlignment="1">
      <alignment vertical="center" shrinkToFit="1"/>
    </xf>
    <xf numFmtId="0" fontId="12" fillId="0" borderId="228" xfId="3" applyBorder="1">
      <alignment vertical="center"/>
    </xf>
    <xf numFmtId="0" fontId="12" fillId="0" borderId="157" xfId="3" applyBorder="1">
      <alignment vertical="center"/>
    </xf>
    <xf numFmtId="38" fontId="46" fillId="2" borderId="40" xfId="4" applyFont="1" applyFill="1" applyBorder="1" applyAlignment="1">
      <alignment vertical="center" shrinkToFit="1"/>
    </xf>
    <xf numFmtId="38" fontId="46" fillId="2" borderId="41" xfId="4" applyFont="1" applyFill="1" applyBorder="1" applyAlignment="1">
      <alignment vertical="center" shrinkToFit="1"/>
    </xf>
    <xf numFmtId="38" fontId="46" fillId="2" borderId="42" xfId="4" applyFont="1" applyFill="1" applyBorder="1" applyAlignment="1">
      <alignment vertical="center" shrinkToFit="1"/>
    </xf>
    <xf numFmtId="38" fontId="23" fillId="0" borderId="45" xfId="1" applyFont="1" applyFill="1" applyBorder="1" applyAlignment="1">
      <alignment vertical="center" shrinkToFit="1"/>
    </xf>
    <xf numFmtId="38" fontId="23" fillId="0" borderId="46" xfId="1" applyFont="1" applyFill="1" applyBorder="1" applyAlignment="1">
      <alignment vertical="center" shrinkToFit="1"/>
    </xf>
    <xf numFmtId="176" fontId="21" fillId="0" borderId="230" xfId="4" applyNumberFormat="1" applyFont="1" applyFill="1" applyBorder="1" applyAlignment="1">
      <alignment vertical="center" shrinkToFit="1"/>
    </xf>
    <xf numFmtId="176" fontId="21" fillId="0" borderId="231" xfId="4" applyNumberFormat="1" applyFont="1" applyFill="1" applyBorder="1" applyAlignment="1">
      <alignment vertical="center" shrinkToFit="1"/>
    </xf>
    <xf numFmtId="176" fontId="21" fillId="0" borderId="232" xfId="4" applyNumberFormat="1" applyFont="1" applyFill="1" applyBorder="1" applyAlignment="1">
      <alignment vertical="center" shrinkToFit="1"/>
    </xf>
    <xf numFmtId="176" fontId="21" fillId="0" borderId="200" xfId="4" applyNumberFormat="1" applyFont="1" applyFill="1" applyBorder="1" applyAlignment="1">
      <alignment vertical="center" shrinkToFit="1"/>
    </xf>
    <xf numFmtId="38" fontId="21" fillId="0" borderId="229" xfId="4" applyFont="1" applyFill="1" applyBorder="1" applyAlignment="1">
      <alignment vertical="center" shrinkToFit="1"/>
    </xf>
    <xf numFmtId="176" fontId="21" fillId="0" borderId="233" xfId="4" applyNumberFormat="1" applyFont="1" applyFill="1" applyBorder="1" applyAlignment="1">
      <alignment vertical="center" shrinkToFit="1"/>
    </xf>
    <xf numFmtId="38" fontId="21" fillId="0" borderId="234" xfId="4" applyFont="1" applyFill="1" applyBorder="1" applyAlignment="1">
      <alignment vertical="center" shrinkToFit="1"/>
    </xf>
    <xf numFmtId="38" fontId="21" fillId="0" borderId="199" xfId="1" applyFont="1" applyFill="1" applyBorder="1" applyAlignment="1">
      <alignment vertical="center" shrinkToFit="1"/>
    </xf>
    <xf numFmtId="38" fontId="21" fillId="0" borderId="188" xfId="1" applyFont="1" applyFill="1" applyBorder="1" applyAlignment="1">
      <alignment vertical="center" shrinkToFit="1"/>
    </xf>
    <xf numFmtId="0" fontId="47" fillId="0" borderId="0" xfId="0" applyFont="1">
      <alignment vertical="center"/>
    </xf>
    <xf numFmtId="0" fontId="48" fillId="0" borderId="0" xfId="0" applyFont="1">
      <alignment vertical="center"/>
    </xf>
    <xf numFmtId="0" fontId="47" fillId="0" borderId="0" xfId="0" applyFont="1" applyAlignment="1">
      <alignment horizontal="center" vertical="center"/>
    </xf>
    <xf numFmtId="0" fontId="49" fillId="0" borderId="0" xfId="0" applyFont="1">
      <alignment vertical="center"/>
    </xf>
    <xf numFmtId="0" fontId="37" fillId="0" borderId="0" xfId="0" applyFont="1" applyAlignment="1">
      <alignment horizontal="center" vertical="center"/>
    </xf>
    <xf numFmtId="0" fontId="37" fillId="0" borderId="235" xfId="0" applyFont="1" applyBorder="1" applyAlignment="1">
      <alignment horizontal="center" vertical="center"/>
    </xf>
    <xf numFmtId="0" fontId="37" fillId="5" borderId="0" xfId="0" applyFont="1" applyFill="1" applyAlignment="1">
      <alignment horizontal="center" vertical="center"/>
    </xf>
    <xf numFmtId="0" fontId="37" fillId="5" borderId="235" xfId="0" applyFont="1" applyFill="1" applyBorder="1" applyAlignment="1">
      <alignment horizontal="center" vertical="center"/>
    </xf>
    <xf numFmtId="0" fontId="37" fillId="6" borderId="0" xfId="0" applyFont="1" applyFill="1" applyAlignment="1">
      <alignment horizontal="center" vertical="center"/>
    </xf>
    <xf numFmtId="0" fontId="37" fillId="6" borderId="235" xfId="0" applyFont="1" applyFill="1" applyBorder="1" applyAlignment="1">
      <alignment horizontal="center" vertical="center"/>
    </xf>
    <xf numFmtId="0" fontId="37" fillId="7" borderId="0" xfId="0" applyFont="1" applyFill="1" applyAlignment="1">
      <alignment horizontal="center" vertical="center"/>
    </xf>
    <xf numFmtId="0" fontId="37" fillId="7" borderId="235" xfId="0" applyFont="1" applyFill="1" applyBorder="1" applyAlignment="1">
      <alignment horizontal="center" vertical="center"/>
    </xf>
    <xf numFmtId="0" fontId="37" fillId="8" borderId="0" xfId="0" applyFont="1" applyFill="1" applyAlignment="1">
      <alignment horizontal="center" vertical="center"/>
    </xf>
    <xf numFmtId="0" fontId="37" fillId="8" borderId="235" xfId="0" applyFont="1" applyFill="1" applyBorder="1" applyAlignment="1">
      <alignment horizontal="center" vertical="center"/>
    </xf>
    <xf numFmtId="0" fontId="37" fillId="9" borderId="235" xfId="0" applyFont="1" applyFill="1" applyBorder="1" applyAlignment="1">
      <alignment horizontal="center" vertical="center"/>
    </xf>
    <xf numFmtId="0" fontId="37" fillId="10" borderId="0" xfId="0" applyFont="1" applyFill="1" applyAlignment="1">
      <alignment horizontal="center" vertical="center"/>
    </xf>
    <xf numFmtId="0" fontId="37" fillId="10" borderId="235" xfId="0" applyFont="1" applyFill="1" applyBorder="1" applyAlignment="1">
      <alignment horizontal="center" vertical="center"/>
    </xf>
    <xf numFmtId="0" fontId="37" fillId="11" borderId="235" xfId="0" applyFont="1" applyFill="1" applyBorder="1" applyAlignment="1">
      <alignment horizontal="center" vertical="center"/>
    </xf>
    <xf numFmtId="0" fontId="37" fillId="12" borderId="235" xfId="0" applyFont="1" applyFill="1" applyBorder="1" applyAlignment="1">
      <alignment horizontal="center" vertical="center"/>
    </xf>
    <xf numFmtId="0" fontId="37" fillId="13" borderId="235" xfId="0" applyFont="1" applyFill="1" applyBorder="1" applyAlignment="1">
      <alignment horizontal="center" vertical="center"/>
    </xf>
    <xf numFmtId="0" fontId="37" fillId="14" borderId="0" xfId="0" applyFont="1" applyFill="1" applyAlignment="1">
      <alignment horizontal="center" vertical="center"/>
    </xf>
    <xf numFmtId="0" fontId="37" fillId="14" borderId="235" xfId="0" applyFont="1" applyFill="1" applyBorder="1" applyAlignment="1">
      <alignment horizontal="center" vertical="center"/>
    </xf>
    <xf numFmtId="177" fontId="37" fillId="0" borderId="0" xfId="2" applyNumberFormat="1" applyFont="1" applyFill="1" applyBorder="1">
      <alignment vertical="center"/>
    </xf>
    <xf numFmtId="38" fontId="37" fillId="15" borderId="0" xfId="1" applyFont="1" applyFill="1" applyBorder="1">
      <alignment vertical="center"/>
    </xf>
    <xf numFmtId="177" fontId="47" fillId="0" borderId="129" xfId="0" applyNumberFormat="1" applyFont="1" applyBorder="1" applyAlignment="1">
      <alignment horizontal="center" vertical="center"/>
    </xf>
    <xf numFmtId="177" fontId="47" fillId="0" borderId="129" xfId="2" applyNumberFormat="1" applyFont="1" applyFill="1" applyBorder="1" applyAlignment="1">
      <alignment horizontal="center" vertical="center"/>
    </xf>
    <xf numFmtId="177" fontId="47" fillId="0" borderId="128" xfId="2" applyNumberFormat="1" applyFont="1" applyFill="1" applyBorder="1" applyAlignment="1">
      <alignment horizontal="center" vertical="center"/>
    </xf>
    <xf numFmtId="177" fontId="47" fillId="0" borderId="127" xfId="2" applyNumberFormat="1" applyFont="1" applyFill="1" applyBorder="1" applyAlignment="1">
      <alignment horizontal="center" vertical="center"/>
    </xf>
    <xf numFmtId="0" fontId="47" fillId="0" borderId="127" xfId="0" applyFont="1" applyBorder="1" applyAlignment="1">
      <alignment horizontal="center" vertical="center"/>
    </xf>
    <xf numFmtId="0" fontId="50" fillId="0" borderId="0" xfId="0" applyFont="1" applyAlignment="1"/>
    <xf numFmtId="177" fontId="47" fillId="0" borderId="126" xfId="0" applyNumberFormat="1" applyFont="1" applyBorder="1" applyAlignment="1">
      <alignment horizontal="center" vertical="center"/>
    </xf>
    <xf numFmtId="177" fontId="47" fillId="0" borderId="126" xfId="2" applyNumberFormat="1" applyFont="1" applyFill="1" applyBorder="1" applyAlignment="1">
      <alignment horizontal="center" vertical="center"/>
    </xf>
    <xf numFmtId="177" fontId="47" fillId="0" borderId="0" xfId="2" applyNumberFormat="1" applyFont="1" applyFill="1" applyBorder="1" applyAlignment="1">
      <alignment horizontal="center" vertical="center"/>
    </xf>
    <xf numFmtId="177" fontId="47" fillId="0" borderId="5" xfId="2" applyNumberFormat="1" applyFont="1" applyFill="1" applyBorder="1" applyAlignment="1">
      <alignment horizontal="center" vertical="center"/>
    </xf>
    <xf numFmtId="0" fontId="47" fillId="0" borderId="126" xfId="0" applyFont="1" applyBorder="1" applyAlignment="1">
      <alignment horizontal="center" vertical="center"/>
    </xf>
    <xf numFmtId="0" fontId="47" fillId="0" borderId="5" xfId="0" applyFont="1" applyBorder="1" applyAlignment="1">
      <alignment horizontal="center" vertical="center"/>
    </xf>
    <xf numFmtId="0" fontId="37" fillId="0" borderId="5" xfId="0" applyFont="1" applyBorder="1" applyAlignment="1">
      <alignment horizontal="center" vertical="center"/>
    </xf>
    <xf numFmtId="0" fontId="37" fillId="0" borderId="0" xfId="0" applyFont="1" applyAlignment="1">
      <alignment horizontal="center" vertical="center" shrinkToFit="1"/>
    </xf>
    <xf numFmtId="0" fontId="51" fillId="0" borderId="0" xfId="0" applyFont="1">
      <alignment vertical="center"/>
    </xf>
    <xf numFmtId="0" fontId="47" fillId="0" borderId="0" xfId="0" applyFont="1" applyAlignment="1">
      <alignment horizontal="right" vertical="top"/>
    </xf>
    <xf numFmtId="0" fontId="37" fillId="0" borderId="0" xfId="0" applyFont="1" applyAlignment="1">
      <alignment horizontal="left" vertical="center"/>
    </xf>
    <xf numFmtId="0" fontId="47" fillId="0" borderId="0" xfId="0" applyFont="1" applyAlignment="1">
      <alignment horizontal="right"/>
    </xf>
    <xf numFmtId="0" fontId="37" fillId="16" borderId="0" xfId="0" applyFont="1" applyFill="1" applyAlignment="1">
      <alignment horizontal="center" vertical="center"/>
    </xf>
    <xf numFmtId="0" fontId="52" fillId="0" borderId="235" xfId="0" applyFont="1" applyBorder="1" applyAlignment="1">
      <alignment horizontal="center" vertical="center"/>
    </xf>
    <xf numFmtId="0" fontId="37" fillId="17" borderId="0" xfId="0" applyFont="1" applyFill="1" applyAlignment="1">
      <alignment horizontal="center" vertical="center"/>
    </xf>
    <xf numFmtId="0" fontId="37" fillId="18" borderId="0" xfId="0" applyFont="1" applyFill="1" applyAlignment="1">
      <alignment horizontal="center" vertical="center"/>
    </xf>
    <xf numFmtId="0" fontId="37" fillId="19" borderId="0" xfId="0" applyFont="1" applyFill="1" applyAlignment="1">
      <alignment horizontal="center" vertical="center"/>
    </xf>
    <xf numFmtId="177" fontId="47" fillId="0" borderId="125" xfId="0" applyNumberFormat="1" applyFont="1" applyBorder="1" applyAlignment="1">
      <alignment horizontal="center" vertical="center"/>
    </xf>
    <xf numFmtId="177" fontId="47" fillId="0" borderId="125" xfId="2" applyNumberFormat="1" applyFont="1" applyFill="1" applyBorder="1" applyAlignment="1">
      <alignment horizontal="center" vertical="center"/>
    </xf>
    <xf numFmtId="177" fontId="47" fillId="0" borderId="69" xfId="2" applyNumberFormat="1" applyFont="1" applyFill="1" applyBorder="1" applyAlignment="1">
      <alignment horizontal="center" vertical="center"/>
    </xf>
    <xf numFmtId="177" fontId="47" fillId="0" borderId="68" xfId="2" applyNumberFormat="1" applyFont="1" applyFill="1" applyBorder="1" applyAlignment="1">
      <alignment horizontal="center" vertical="center"/>
    </xf>
    <xf numFmtId="0" fontId="47" fillId="0" borderId="69" xfId="0" applyFont="1" applyBorder="1" applyAlignment="1">
      <alignment horizontal="center" vertical="center"/>
    </xf>
    <xf numFmtId="0" fontId="47" fillId="0" borderId="125" xfId="0" applyFont="1" applyBorder="1" applyAlignment="1">
      <alignment horizontal="center" vertical="center"/>
    </xf>
    <xf numFmtId="0" fontId="47" fillId="0" borderId="68" xfId="0" applyFont="1" applyBorder="1" applyAlignment="1">
      <alignment horizontal="center" vertical="center"/>
    </xf>
    <xf numFmtId="0" fontId="47" fillId="0" borderId="4" xfId="0" applyFont="1" applyBorder="1" applyAlignment="1">
      <alignment horizontal="center" vertical="center"/>
    </xf>
    <xf numFmtId="0" fontId="47" fillId="0" borderId="1" xfId="0" applyFont="1" applyBorder="1" applyAlignment="1">
      <alignment horizontal="center" vertical="center"/>
    </xf>
    <xf numFmtId="0" fontId="37" fillId="0" borderId="0" xfId="0" applyFont="1" applyAlignment="1">
      <alignment horizontal="right" vertical="top"/>
    </xf>
    <xf numFmtId="0" fontId="53" fillId="0" borderId="0" xfId="0" applyFont="1">
      <alignment vertical="center"/>
    </xf>
    <xf numFmtId="0" fontId="6" fillId="0" borderId="77" xfId="0" applyFont="1" applyBorder="1" applyAlignment="1">
      <alignment horizontal="center" vertical="center"/>
    </xf>
    <xf numFmtId="0" fontId="6" fillId="0" borderId="69" xfId="0" applyFont="1" applyBorder="1">
      <alignment vertical="center"/>
    </xf>
    <xf numFmtId="176" fontId="21" fillId="0" borderId="69" xfId="0" applyNumberFormat="1" applyFont="1" applyBorder="1">
      <alignment vertical="center"/>
    </xf>
    <xf numFmtId="176" fontId="13" fillId="0" borderId="70" xfId="0" applyNumberFormat="1" applyFont="1" applyBorder="1">
      <alignment vertical="center"/>
    </xf>
    <xf numFmtId="38" fontId="23" fillId="0" borderId="0" xfId="1" applyFont="1" applyFill="1" applyBorder="1" applyAlignment="1">
      <alignment vertical="center"/>
    </xf>
    <xf numFmtId="38" fontId="21" fillId="0" borderId="0" xfId="1" applyFont="1" applyFill="1" applyBorder="1" applyAlignment="1">
      <alignment vertical="center"/>
    </xf>
    <xf numFmtId="176" fontId="13" fillId="0" borderId="19" xfId="0" applyNumberFormat="1" applyFont="1" applyBorder="1">
      <alignment vertical="center"/>
    </xf>
    <xf numFmtId="38" fontId="23" fillId="0" borderId="151" xfId="1" applyFont="1" applyFill="1" applyBorder="1" applyAlignment="1">
      <alignment vertical="center"/>
    </xf>
    <xf numFmtId="38" fontId="21" fillId="0" borderId="151" xfId="1" applyFont="1" applyFill="1" applyBorder="1" applyAlignment="1">
      <alignment vertical="center"/>
    </xf>
    <xf numFmtId="0" fontId="6" fillId="0" borderId="151" xfId="0" applyFont="1" applyBorder="1">
      <alignment vertical="center"/>
    </xf>
    <xf numFmtId="176" fontId="21" fillId="0" borderId="151" xfId="0" applyNumberFormat="1" applyFont="1" applyBorder="1">
      <alignment vertical="center"/>
    </xf>
    <xf numFmtId="176" fontId="13" fillId="0" borderId="146" xfId="0" applyNumberFormat="1" applyFont="1" applyBorder="1">
      <alignment vertical="center"/>
    </xf>
    <xf numFmtId="178" fontId="14" fillId="0" borderId="35" xfId="1" applyNumberFormat="1" applyFont="1" applyFill="1" applyBorder="1" applyAlignment="1">
      <alignment vertical="center" shrinkToFit="1"/>
    </xf>
    <xf numFmtId="178" fontId="14" fillId="0" borderId="50" xfId="1" applyNumberFormat="1" applyFont="1" applyFill="1" applyBorder="1" applyAlignment="1">
      <alignment vertical="center" shrinkToFit="1"/>
    </xf>
    <xf numFmtId="178" fontId="14" fillId="0" borderId="51" xfId="1" applyNumberFormat="1" applyFont="1" applyFill="1" applyBorder="1" applyAlignment="1">
      <alignment vertical="center" shrinkToFit="1"/>
    </xf>
    <xf numFmtId="178" fontId="14" fillId="0" borderId="75" xfId="1" applyNumberFormat="1" applyFont="1" applyFill="1" applyBorder="1" applyAlignment="1">
      <alignment vertical="center" shrinkToFit="1"/>
    </xf>
    <xf numFmtId="178" fontId="14" fillId="0" borderId="76" xfId="1" applyNumberFormat="1" applyFont="1" applyFill="1" applyBorder="1" applyAlignment="1">
      <alignment vertical="center" shrinkToFit="1"/>
    </xf>
    <xf numFmtId="0" fontId="0" fillId="20" borderId="0" xfId="0" applyFill="1">
      <alignment vertical="center"/>
    </xf>
    <xf numFmtId="0" fontId="6" fillId="20" borderId="0" xfId="0" applyFont="1" applyFill="1">
      <alignment vertical="center"/>
    </xf>
    <xf numFmtId="38" fontId="21" fillId="0" borderId="98" xfId="1" applyFont="1" applyFill="1" applyBorder="1" applyAlignment="1">
      <alignment vertical="center" shrinkToFit="1"/>
    </xf>
    <xf numFmtId="38" fontId="21" fillId="0" borderId="96" xfId="1" applyFont="1" applyFill="1" applyBorder="1" applyAlignment="1">
      <alignment vertical="center" shrinkToFit="1"/>
    </xf>
    <xf numFmtId="38" fontId="21" fillId="2" borderId="49" xfId="1" applyFont="1" applyFill="1" applyBorder="1" applyAlignment="1">
      <alignment horizontal="right" vertical="center" shrinkToFit="1"/>
    </xf>
    <xf numFmtId="38" fontId="21" fillId="2" borderId="50" xfId="1" applyFont="1" applyFill="1" applyBorder="1" applyAlignment="1">
      <alignment horizontal="right" vertical="center" shrinkToFit="1"/>
    </xf>
    <xf numFmtId="38" fontId="21" fillId="2" borderId="51" xfId="1" applyFont="1" applyFill="1" applyBorder="1" applyAlignment="1">
      <alignment vertical="center" shrinkToFit="1"/>
    </xf>
    <xf numFmtId="38" fontId="21" fillId="2" borderId="51" xfId="1" applyFont="1" applyFill="1" applyBorder="1" applyAlignment="1">
      <alignment horizontal="right" vertical="center" shrinkToFit="1"/>
    </xf>
    <xf numFmtId="38" fontId="21" fillId="0" borderId="187" xfId="1" applyFont="1" applyFill="1" applyBorder="1" applyAlignment="1">
      <alignment vertical="center" shrinkToFit="1"/>
    </xf>
    <xf numFmtId="38" fontId="21" fillId="0" borderId="237" xfId="1" applyFont="1" applyFill="1" applyBorder="1" applyAlignment="1">
      <alignment vertical="center" shrinkToFit="1"/>
    </xf>
    <xf numFmtId="38" fontId="21" fillId="0" borderId="98" xfId="1" applyFont="1" applyBorder="1" applyAlignment="1">
      <alignment vertical="center" shrinkToFit="1"/>
    </xf>
    <xf numFmtId="38" fontId="21" fillId="0" borderId="96" xfId="1" applyFont="1" applyBorder="1" applyAlignment="1">
      <alignment vertical="center" shrinkToFit="1"/>
    </xf>
    <xf numFmtId="38" fontId="21" fillId="0" borderId="236" xfId="1" applyFont="1" applyBorder="1" applyAlignment="1">
      <alignment vertical="center" shrinkToFit="1"/>
    </xf>
    <xf numFmtId="177" fontId="14" fillId="0" borderId="34" xfId="2" applyNumberFormat="1" applyFont="1" applyFill="1" applyBorder="1">
      <alignment vertical="center"/>
    </xf>
    <xf numFmtId="177" fontId="14" fillId="0" borderId="35" xfId="2" applyNumberFormat="1" applyFont="1" applyFill="1" applyBorder="1">
      <alignment vertical="center"/>
    </xf>
    <xf numFmtId="177" fontId="14" fillId="0" borderId="36" xfId="2" applyNumberFormat="1" applyFont="1" applyFill="1" applyBorder="1">
      <alignment vertical="center"/>
    </xf>
    <xf numFmtId="177" fontId="14" fillId="0" borderId="49" xfId="2" applyNumberFormat="1" applyFont="1" applyFill="1" applyBorder="1">
      <alignment vertical="center"/>
    </xf>
    <xf numFmtId="177" fontId="14" fillId="0" borderId="50" xfId="2" applyNumberFormat="1" applyFont="1" applyFill="1" applyBorder="1">
      <alignment vertical="center"/>
    </xf>
    <xf numFmtId="177" fontId="14" fillId="0" borderId="51" xfId="2" applyNumberFormat="1" applyFont="1" applyFill="1" applyBorder="1">
      <alignment vertical="center"/>
    </xf>
    <xf numFmtId="177" fontId="14" fillId="0" borderId="74" xfId="2" applyNumberFormat="1" applyFont="1" applyFill="1" applyBorder="1">
      <alignment vertical="center"/>
    </xf>
    <xf numFmtId="177" fontId="14" fillId="0" borderId="75" xfId="2" applyNumberFormat="1" applyFont="1" applyFill="1" applyBorder="1">
      <alignment vertical="center"/>
    </xf>
    <xf numFmtId="177" fontId="14" fillId="0" borderId="76" xfId="2" applyNumberFormat="1" applyFont="1" applyFill="1" applyBorder="1">
      <alignment vertical="center"/>
    </xf>
    <xf numFmtId="38" fontId="23" fillId="2" borderId="40" xfId="4" applyFont="1" applyFill="1" applyBorder="1" applyAlignment="1">
      <alignment vertical="center" shrinkToFit="1"/>
    </xf>
    <xf numFmtId="38" fontId="23" fillId="2" borderId="41" xfId="4" applyFont="1" applyFill="1" applyBorder="1" applyAlignment="1">
      <alignment vertical="center" shrinkToFit="1"/>
    </xf>
    <xf numFmtId="38" fontId="23" fillId="2" borderId="42" xfId="4" applyFont="1" applyFill="1" applyBorder="1" applyAlignment="1">
      <alignment vertical="center" shrinkToFit="1"/>
    </xf>
    <xf numFmtId="38" fontId="46" fillId="2" borderId="116" xfId="4" applyFont="1" applyFill="1" applyBorder="1" applyAlignment="1">
      <alignment vertical="center" shrinkToFit="1"/>
    </xf>
    <xf numFmtId="38" fontId="46" fillId="2" borderId="117" xfId="4" applyFont="1" applyFill="1" applyBorder="1" applyAlignment="1">
      <alignment vertical="center" shrinkToFit="1"/>
    </xf>
    <xf numFmtId="38" fontId="46" fillId="2" borderId="118" xfId="4" applyFont="1" applyFill="1" applyBorder="1" applyAlignment="1">
      <alignment vertical="center" shrinkToFit="1"/>
    </xf>
    <xf numFmtId="38" fontId="46" fillId="2" borderId="192" xfId="4" applyFont="1" applyFill="1" applyBorder="1" applyAlignment="1">
      <alignment vertical="center" shrinkToFit="1"/>
    </xf>
    <xf numFmtId="38" fontId="46" fillId="2" borderId="193" xfId="4" applyFont="1" applyFill="1" applyBorder="1" applyAlignment="1">
      <alignment vertical="center" shrinkToFit="1"/>
    </xf>
    <xf numFmtId="38" fontId="46" fillId="2" borderId="194" xfId="4" applyFont="1" applyFill="1" applyBorder="1" applyAlignment="1">
      <alignment vertical="center" shrinkToFit="1"/>
    </xf>
    <xf numFmtId="178" fontId="36" fillId="0" borderId="74" xfId="1" applyNumberFormat="1" applyFont="1" applyFill="1" applyBorder="1">
      <alignment vertical="center"/>
    </xf>
    <xf numFmtId="178" fontId="36" fillId="0" borderId="75" xfId="1" applyNumberFormat="1" applyFont="1" applyFill="1" applyBorder="1">
      <alignment vertical="center"/>
    </xf>
    <xf numFmtId="178" fontId="36" fillId="0" borderId="76" xfId="1" applyNumberFormat="1" applyFont="1" applyFill="1" applyBorder="1">
      <alignment vertical="center"/>
    </xf>
    <xf numFmtId="38" fontId="14" fillId="0" borderId="36" xfId="1" applyFont="1" applyBorder="1">
      <alignment vertical="center"/>
    </xf>
    <xf numFmtId="38" fontId="14" fillId="0" borderId="51" xfId="1" applyFont="1" applyBorder="1">
      <alignment vertical="center"/>
    </xf>
    <xf numFmtId="38" fontId="14" fillId="0" borderId="76" xfId="1" applyFont="1" applyBorder="1">
      <alignment vertical="center"/>
    </xf>
    <xf numFmtId="0" fontId="14" fillId="0" borderId="224" xfId="6" applyFont="1" applyBorder="1" applyAlignment="1">
      <alignment horizontal="left" vertical="center"/>
    </xf>
    <xf numFmtId="0" fontId="14" fillId="0" borderId="224" xfId="6" applyFont="1" applyBorder="1">
      <alignment vertical="center"/>
    </xf>
    <xf numFmtId="0" fontId="14" fillId="0" borderId="225" xfId="6" applyFont="1" applyBorder="1">
      <alignment vertical="center"/>
    </xf>
    <xf numFmtId="0" fontId="14" fillId="0" borderId="226" xfId="6" applyFont="1" applyBorder="1">
      <alignment vertical="center"/>
    </xf>
    <xf numFmtId="0" fontId="14" fillId="0" borderId="4" xfId="6" applyFont="1" applyBorder="1">
      <alignment vertical="center"/>
    </xf>
    <xf numFmtId="0" fontId="14" fillId="2" borderId="224" xfId="6" applyFont="1" applyFill="1" applyBorder="1" applyAlignment="1">
      <alignment horizontal="left" vertical="center"/>
    </xf>
    <xf numFmtId="0" fontId="14" fillId="2" borderId="225" xfId="6" applyFont="1" applyFill="1" applyBorder="1">
      <alignment vertical="center"/>
    </xf>
    <xf numFmtId="0" fontId="14" fillId="2" borderId="224" xfId="6" applyFont="1" applyFill="1" applyBorder="1">
      <alignment vertical="center"/>
    </xf>
    <xf numFmtId="0" fontId="14" fillId="2" borderId="226" xfId="6" applyFont="1" applyFill="1" applyBorder="1">
      <alignment vertical="center"/>
    </xf>
    <xf numFmtId="0" fontId="14" fillId="2" borderId="4" xfId="6" applyFont="1" applyFill="1" applyBorder="1">
      <alignment vertical="center"/>
    </xf>
    <xf numFmtId="0" fontId="36" fillId="2" borderId="225" xfId="6" applyFont="1" applyFill="1" applyBorder="1">
      <alignment vertical="center"/>
    </xf>
    <xf numFmtId="0" fontId="36" fillId="2" borderId="227" xfId="6" applyFont="1" applyFill="1" applyBorder="1">
      <alignment vertical="center"/>
    </xf>
    <xf numFmtId="0" fontId="14" fillId="0" borderId="49" xfId="0" applyFont="1" applyBorder="1">
      <alignment vertical="center"/>
    </xf>
    <xf numFmtId="38" fontId="14" fillId="0" borderId="50" xfId="1" applyFont="1" applyBorder="1">
      <alignment vertical="center"/>
    </xf>
    <xf numFmtId="177" fontId="14" fillId="0" borderId="51" xfId="2" applyNumberFormat="1" applyFont="1" applyBorder="1">
      <alignment vertical="center"/>
    </xf>
    <xf numFmtId="38" fontId="14" fillId="0" borderId="179" xfId="0" applyNumberFormat="1" applyFont="1" applyBorder="1">
      <alignment vertical="center"/>
    </xf>
    <xf numFmtId="38" fontId="14" fillId="0" borderId="50" xfId="0" applyNumberFormat="1" applyFont="1" applyBorder="1" applyAlignment="1">
      <alignment horizontal="right" vertical="center"/>
    </xf>
    <xf numFmtId="0" fontId="14" fillId="0" borderId="51" xfId="0" applyFont="1" applyBorder="1">
      <alignment vertical="center"/>
    </xf>
    <xf numFmtId="0" fontId="14" fillId="0" borderId="179" xfId="0" applyFont="1" applyBorder="1" applyAlignment="1">
      <alignment horizontal="left" vertical="center"/>
    </xf>
    <xf numFmtId="38" fontId="14" fillId="0" borderId="50" xfId="0" applyNumberFormat="1" applyFont="1" applyBorder="1">
      <alignment vertical="center"/>
    </xf>
    <xf numFmtId="0" fontId="14" fillId="0" borderId="50" xfId="0" applyFont="1" applyBorder="1">
      <alignment vertical="center"/>
    </xf>
    <xf numFmtId="0" fontId="14" fillId="0" borderId="179" xfId="0" applyFont="1" applyBorder="1">
      <alignment vertical="center"/>
    </xf>
    <xf numFmtId="0" fontId="14" fillId="0" borderId="74" xfId="0" applyFont="1" applyBorder="1">
      <alignment vertical="center"/>
    </xf>
    <xf numFmtId="38" fontId="14" fillId="0" borderId="75" xfId="1" applyFont="1" applyBorder="1">
      <alignment vertical="center"/>
    </xf>
    <xf numFmtId="177" fontId="14" fillId="0" borderId="76" xfId="2" applyNumberFormat="1" applyFont="1" applyBorder="1">
      <alignment vertical="center"/>
    </xf>
    <xf numFmtId="0" fontId="14" fillId="0" borderId="180" xfId="0" applyFont="1" applyBorder="1">
      <alignment vertical="center"/>
    </xf>
    <xf numFmtId="38" fontId="14" fillId="0" borderId="75" xfId="0" applyNumberFormat="1" applyFont="1" applyBorder="1" applyAlignment="1">
      <alignment horizontal="right" vertical="center"/>
    </xf>
    <xf numFmtId="38" fontId="14" fillId="0" borderId="0" xfId="0" applyNumberFormat="1" applyFont="1">
      <alignment vertical="center"/>
    </xf>
    <xf numFmtId="0" fontId="56" fillId="0" borderId="0" xfId="0" applyFont="1">
      <alignment vertical="center"/>
    </xf>
    <xf numFmtId="186" fontId="6" fillId="0" borderId="0" xfId="0" applyNumberFormat="1" applyFont="1">
      <alignment vertical="center"/>
    </xf>
    <xf numFmtId="187" fontId="6" fillId="0" borderId="0" xfId="0" applyNumberFormat="1" applyFont="1" applyAlignment="1">
      <alignment horizontal="center" vertical="center" wrapText="1"/>
    </xf>
    <xf numFmtId="38" fontId="21" fillId="0" borderId="6" xfId="1" applyFont="1" applyFill="1" applyBorder="1" applyAlignment="1">
      <alignment vertical="center" shrinkToFit="1"/>
    </xf>
    <xf numFmtId="38" fontId="21" fillId="0" borderId="241" xfId="1" applyFont="1" applyFill="1" applyBorder="1" applyAlignment="1">
      <alignment vertical="center" shrinkToFit="1"/>
    </xf>
    <xf numFmtId="38" fontId="21" fillId="0" borderId="7" xfId="1" applyFont="1" applyFill="1" applyBorder="1" applyAlignment="1">
      <alignment vertical="center" shrinkToFit="1"/>
    </xf>
    <xf numFmtId="38" fontId="21" fillId="0" borderId="242" xfId="1" applyFont="1" applyFill="1" applyBorder="1" applyAlignment="1">
      <alignment vertical="center" shrinkToFit="1"/>
    </xf>
    <xf numFmtId="38" fontId="21" fillId="0" borderId="10" xfId="1" applyFont="1" applyFill="1" applyBorder="1" applyAlignment="1">
      <alignment vertical="center" shrinkToFit="1"/>
    </xf>
    <xf numFmtId="38" fontId="21" fillId="0" borderId="243" xfId="1" applyFont="1" applyFill="1" applyBorder="1" applyAlignment="1">
      <alignment vertical="center" shrinkToFit="1"/>
    </xf>
    <xf numFmtId="38" fontId="21" fillId="0" borderId="94" xfId="1" applyFont="1" applyFill="1" applyBorder="1" applyAlignment="1">
      <alignment vertical="center" shrinkToFit="1"/>
    </xf>
    <xf numFmtId="38" fontId="21" fillId="0" borderId="244" xfId="1" applyFont="1" applyFill="1" applyBorder="1" applyAlignment="1">
      <alignment vertical="center" shrinkToFit="1"/>
    </xf>
    <xf numFmtId="38" fontId="46" fillId="2" borderId="190" xfId="4" applyFont="1" applyFill="1" applyBorder="1" applyAlignment="1">
      <alignment vertical="center" shrinkToFit="1"/>
    </xf>
    <xf numFmtId="38" fontId="46" fillId="2" borderId="195" xfId="4" applyFont="1" applyFill="1" applyBorder="1" applyAlignment="1">
      <alignment vertical="center" shrinkToFit="1"/>
    </xf>
    <xf numFmtId="38" fontId="46" fillId="2" borderId="196" xfId="4" applyFont="1" applyFill="1" applyBorder="1" applyAlignment="1">
      <alignment vertical="center" shrinkToFit="1"/>
    </xf>
    <xf numFmtId="0" fontId="36" fillId="2" borderId="49" xfId="3" applyFont="1" applyFill="1" applyBorder="1">
      <alignment vertical="center"/>
    </xf>
    <xf numFmtId="0" fontId="36" fillId="2" borderId="51" xfId="3" applyFont="1" applyFill="1" applyBorder="1">
      <alignment vertical="center"/>
    </xf>
    <xf numFmtId="0" fontId="36" fillId="2" borderId="50" xfId="3" applyFont="1" applyFill="1" applyBorder="1">
      <alignment vertical="center"/>
    </xf>
    <xf numFmtId="0" fontId="36" fillId="2" borderId="74" xfId="3" applyFont="1" applyFill="1" applyBorder="1">
      <alignment vertical="center"/>
    </xf>
    <xf numFmtId="0" fontId="36" fillId="2" borderId="76" xfId="3" applyFont="1" applyFill="1" applyBorder="1">
      <alignment vertical="center"/>
    </xf>
    <xf numFmtId="0" fontId="36" fillId="2" borderId="75" xfId="3" applyFont="1" applyFill="1" applyBorder="1">
      <alignment vertical="center"/>
    </xf>
    <xf numFmtId="0" fontId="36" fillId="2" borderId="1" xfId="0" applyFont="1" applyFill="1" applyBorder="1">
      <alignment vertical="center"/>
    </xf>
    <xf numFmtId="183" fontId="36" fillId="0" borderId="6" xfId="1" applyNumberFormat="1" applyFont="1" applyFill="1" applyBorder="1">
      <alignment vertical="center"/>
    </xf>
    <xf numFmtId="183" fontId="36" fillId="0" borderId="7" xfId="1" applyNumberFormat="1" applyFont="1" applyFill="1" applyBorder="1">
      <alignment vertical="center"/>
    </xf>
    <xf numFmtId="183" fontId="36" fillId="0" borderId="8" xfId="1" applyNumberFormat="1" applyFont="1" applyFill="1" applyBorder="1">
      <alignment vertical="center"/>
    </xf>
    <xf numFmtId="38" fontId="46" fillId="2" borderId="34" xfId="1" applyFont="1" applyFill="1" applyBorder="1" applyAlignment="1">
      <alignment vertical="center" shrinkToFit="1"/>
    </xf>
    <xf numFmtId="38" fontId="46" fillId="2" borderId="35" xfId="1" applyFont="1" applyFill="1" applyBorder="1" applyAlignment="1">
      <alignment vertical="center" shrinkToFit="1"/>
    </xf>
    <xf numFmtId="38" fontId="46" fillId="2" borderId="89" xfId="1" applyFont="1" applyFill="1" applyBorder="1" applyAlignment="1">
      <alignment vertical="center" shrinkToFit="1"/>
    </xf>
    <xf numFmtId="38" fontId="46" fillId="2" borderId="74" xfId="1" applyFont="1" applyFill="1" applyBorder="1" applyAlignment="1">
      <alignment vertical="center" shrinkToFit="1"/>
    </xf>
    <xf numFmtId="38" fontId="46" fillId="2" borderId="75" xfId="1" applyFont="1" applyFill="1" applyBorder="1" applyAlignment="1">
      <alignment vertical="center" shrinkToFit="1"/>
    </xf>
    <xf numFmtId="38" fontId="46" fillId="2" borderId="130" xfId="1" applyFont="1" applyFill="1" applyBorder="1" applyAlignment="1">
      <alignment vertical="center" shrinkToFit="1"/>
    </xf>
    <xf numFmtId="38" fontId="46" fillId="2" borderId="89" xfId="1" applyFont="1" applyFill="1" applyBorder="1" applyAlignment="1">
      <alignment horizontal="right" vertical="center" shrinkToFit="1"/>
    </xf>
    <xf numFmtId="38" fontId="46" fillId="2" borderId="125" xfId="1" applyFont="1" applyFill="1" applyBorder="1" applyAlignment="1">
      <alignment vertical="center" shrinkToFit="1"/>
    </xf>
    <xf numFmtId="38" fontId="46" fillId="2" borderId="49" xfId="1" applyFont="1" applyFill="1" applyBorder="1" applyAlignment="1">
      <alignment vertical="center" shrinkToFit="1"/>
    </xf>
    <xf numFmtId="38" fontId="46" fillId="2" borderId="50" xfId="1" applyFont="1" applyFill="1" applyBorder="1" applyAlignment="1">
      <alignment vertical="center" shrinkToFit="1"/>
    </xf>
    <xf numFmtId="38" fontId="46" fillId="2" borderId="103" xfId="1" applyFont="1" applyFill="1" applyBorder="1" applyAlignment="1">
      <alignment vertical="center" shrinkToFit="1"/>
    </xf>
    <xf numFmtId="38" fontId="46" fillId="2" borderId="103" xfId="1" applyFont="1" applyFill="1" applyBorder="1" applyAlignment="1">
      <alignment horizontal="right" vertical="center" shrinkToFit="1"/>
    </xf>
    <xf numFmtId="38" fontId="46" fillId="2" borderId="126" xfId="1" applyFont="1" applyFill="1" applyBorder="1" applyAlignment="1">
      <alignment vertical="center" shrinkToFit="1"/>
    </xf>
    <xf numFmtId="38" fontId="46" fillId="2" borderId="49" xfId="1" applyFont="1" applyFill="1" applyBorder="1" applyAlignment="1">
      <alignment horizontal="center" vertical="center" shrinkToFit="1"/>
    </xf>
    <xf numFmtId="38" fontId="46" fillId="2" borderId="50" xfId="1" applyFont="1" applyFill="1" applyBorder="1" applyAlignment="1">
      <alignment horizontal="center" vertical="center" shrinkToFit="1"/>
    </xf>
    <xf numFmtId="38" fontId="46" fillId="2" borderId="103" xfId="1" applyFont="1" applyFill="1" applyBorder="1" applyAlignment="1">
      <alignment horizontal="center" vertical="center" shrinkToFit="1"/>
    </xf>
    <xf numFmtId="38" fontId="46" fillId="2" borderId="130" xfId="1" applyFont="1" applyFill="1" applyBorder="1" applyAlignment="1">
      <alignment horizontal="right" vertical="center" shrinkToFit="1"/>
    </xf>
    <xf numFmtId="38" fontId="46" fillId="2" borderId="129" xfId="1" applyFont="1" applyFill="1" applyBorder="1" applyAlignment="1">
      <alignment vertical="center" shrinkToFit="1"/>
    </xf>
    <xf numFmtId="0" fontId="36" fillId="2" borderId="5" xfId="0" applyFont="1" applyFill="1" applyBorder="1">
      <alignment vertical="center"/>
    </xf>
    <xf numFmtId="0" fontId="36" fillId="2" borderId="0" xfId="0" applyFont="1" applyFill="1">
      <alignment vertical="center"/>
    </xf>
    <xf numFmtId="0" fontId="36" fillId="2" borderId="126" xfId="0" applyFont="1" applyFill="1" applyBorder="1">
      <alignment vertical="center"/>
    </xf>
    <xf numFmtId="0" fontId="36" fillId="2" borderId="127" xfId="0" applyFont="1" applyFill="1" applyBorder="1">
      <alignment vertical="center"/>
    </xf>
    <xf numFmtId="0" fontId="36" fillId="2" borderId="128" xfId="0" applyFont="1" applyFill="1" applyBorder="1">
      <alignment vertical="center"/>
    </xf>
    <xf numFmtId="0" fontId="36" fillId="2" borderId="129" xfId="0" applyFont="1" applyFill="1" applyBorder="1">
      <alignment vertical="center"/>
    </xf>
    <xf numFmtId="38" fontId="36" fillId="2" borderId="68" xfId="1" applyFont="1" applyFill="1" applyBorder="1">
      <alignment vertical="center"/>
    </xf>
    <xf numFmtId="38" fontId="36" fillId="2" borderId="69" xfId="1" applyFont="1" applyFill="1" applyBorder="1">
      <alignment vertical="center"/>
    </xf>
    <xf numFmtId="38" fontId="36" fillId="2" borderId="125" xfId="1" applyFont="1" applyFill="1" applyBorder="1">
      <alignment vertical="center"/>
    </xf>
    <xf numFmtId="38" fontId="36" fillId="2" borderId="5" xfId="1" applyFont="1" applyFill="1" applyBorder="1">
      <alignment vertical="center"/>
    </xf>
    <xf numFmtId="38" fontId="36" fillId="2" borderId="0" xfId="1" applyFont="1" applyFill="1" applyBorder="1">
      <alignment vertical="center"/>
    </xf>
    <xf numFmtId="38" fontId="36" fillId="2" borderId="126" xfId="1" applyFont="1" applyFill="1" applyBorder="1">
      <alignment vertical="center"/>
    </xf>
    <xf numFmtId="38" fontId="36" fillId="0" borderId="0" xfId="1" applyFont="1" applyBorder="1">
      <alignment vertical="center"/>
    </xf>
    <xf numFmtId="38" fontId="36" fillId="2" borderId="0" xfId="1" applyFont="1" applyFill="1">
      <alignment vertical="center"/>
    </xf>
    <xf numFmtId="38" fontId="57" fillId="7" borderId="0" xfId="1" applyFont="1" applyFill="1" applyBorder="1">
      <alignment vertical="center"/>
    </xf>
    <xf numFmtId="38" fontId="57" fillId="22" borderId="0" xfId="1" applyFont="1" applyFill="1" applyBorder="1">
      <alignment vertical="center"/>
    </xf>
    <xf numFmtId="38" fontId="57" fillId="22" borderId="222" xfId="1" applyFont="1" applyFill="1" applyBorder="1">
      <alignment vertical="center"/>
    </xf>
    <xf numFmtId="38" fontId="57" fillId="22" borderId="19" xfId="1" applyFont="1" applyFill="1" applyBorder="1">
      <alignment vertical="center"/>
    </xf>
    <xf numFmtId="38" fontId="57" fillId="22" borderId="246" xfId="1" applyFont="1" applyFill="1" applyBorder="1">
      <alignment vertical="center"/>
    </xf>
    <xf numFmtId="38" fontId="57" fillId="22" borderId="157" xfId="1" applyFont="1" applyFill="1" applyBorder="1">
      <alignment vertical="center"/>
    </xf>
    <xf numFmtId="38" fontId="57" fillId="22" borderId="186" xfId="1" applyFont="1" applyFill="1" applyBorder="1">
      <alignment vertical="center"/>
    </xf>
    <xf numFmtId="38" fontId="57" fillId="7" borderId="222" xfId="1" applyFont="1" applyFill="1" applyBorder="1">
      <alignment vertical="center"/>
    </xf>
    <xf numFmtId="38" fontId="57" fillId="7" borderId="19" xfId="1" applyFont="1" applyFill="1" applyBorder="1">
      <alignment vertical="center"/>
    </xf>
    <xf numFmtId="38" fontId="57" fillId="7" borderId="246" xfId="1" applyFont="1" applyFill="1" applyBorder="1">
      <alignment vertical="center"/>
    </xf>
    <xf numFmtId="38" fontId="57" fillId="7" borderId="157" xfId="1" applyFont="1" applyFill="1" applyBorder="1">
      <alignment vertical="center"/>
    </xf>
    <xf numFmtId="38" fontId="57" fillId="7" borderId="186" xfId="1" applyFont="1" applyFill="1" applyBorder="1">
      <alignment vertical="center"/>
    </xf>
    <xf numFmtId="0" fontId="52" fillId="0" borderId="0" xfId="0" applyFont="1">
      <alignment vertical="center"/>
    </xf>
    <xf numFmtId="0" fontId="52" fillId="21" borderId="154" xfId="0" applyFont="1" applyFill="1" applyBorder="1">
      <alignment vertical="center"/>
    </xf>
    <xf numFmtId="0" fontId="52" fillId="21" borderId="228" xfId="0" applyFont="1" applyFill="1" applyBorder="1">
      <alignment vertical="center"/>
    </xf>
    <xf numFmtId="0" fontId="52" fillId="0" borderId="154" xfId="0" applyFont="1" applyBorder="1">
      <alignment vertical="center"/>
    </xf>
    <xf numFmtId="0" fontId="52" fillId="0" borderId="228" xfId="0" applyFont="1" applyBorder="1">
      <alignment vertical="center"/>
    </xf>
    <xf numFmtId="0" fontId="52" fillId="0" borderId="245" xfId="0" applyFont="1" applyBorder="1">
      <alignment vertical="center"/>
    </xf>
    <xf numFmtId="0" fontId="52" fillId="21" borderId="245" xfId="0" applyFont="1" applyFill="1" applyBorder="1">
      <alignment vertical="center"/>
    </xf>
    <xf numFmtId="0" fontId="14" fillId="0" borderId="35" xfId="0" applyFont="1" applyBorder="1">
      <alignment vertical="center"/>
    </xf>
    <xf numFmtId="0" fontId="14" fillId="0" borderId="36" xfId="0" applyFont="1" applyBorder="1">
      <alignment vertical="center"/>
    </xf>
    <xf numFmtId="38" fontId="21" fillId="0" borderId="14" xfId="1" applyFont="1" applyFill="1" applyBorder="1" applyAlignment="1">
      <alignment vertical="center" shrinkToFit="1"/>
    </xf>
    <xf numFmtId="38" fontId="21" fillId="0" borderId="88" xfId="1" applyFont="1" applyFill="1" applyBorder="1" applyAlignment="1">
      <alignment vertical="center" shrinkToFit="1"/>
    </xf>
    <xf numFmtId="38" fontId="21" fillId="0" borderId="15" xfId="1" applyFont="1" applyFill="1" applyBorder="1" applyAlignment="1">
      <alignment vertical="center" shrinkToFit="1"/>
    </xf>
    <xf numFmtId="38" fontId="21" fillId="0" borderId="102" xfId="1" applyFont="1" applyFill="1" applyBorder="1" applyAlignment="1">
      <alignment vertical="center" shrinkToFit="1"/>
    </xf>
    <xf numFmtId="38" fontId="21" fillId="0" borderId="21" xfId="1" applyFont="1" applyFill="1" applyBorder="1" applyAlignment="1">
      <alignment vertical="center" shrinkToFit="1"/>
    </xf>
    <xf numFmtId="38" fontId="21" fillId="0" borderId="22" xfId="1" applyFont="1" applyFill="1" applyBorder="1" applyAlignment="1">
      <alignment vertical="center" shrinkToFit="1"/>
    </xf>
    <xf numFmtId="38" fontId="21" fillId="0" borderId="92" xfId="1" applyFont="1" applyFill="1" applyBorder="1" applyAlignment="1">
      <alignment vertical="center" shrinkToFit="1"/>
    </xf>
    <xf numFmtId="38" fontId="21" fillId="0" borderId="25" xfId="1" applyFont="1" applyFill="1" applyBorder="1" applyAlignment="1">
      <alignment vertical="center" shrinkToFit="1"/>
    </xf>
    <xf numFmtId="38" fontId="52" fillId="15" borderId="0" xfId="1" applyFont="1" applyFill="1" applyBorder="1">
      <alignment vertical="center"/>
    </xf>
    <xf numFmtId="187" fontId="14" fillId="0" borderId="72" xfId="0" applyNumberFormat="1" applyFont="1" applyBorder="1" applyAlignment="1">
      <alignment horizontal="center" vertical="center" wrapText="1"/>
    </xf>
    <xf numFmtId="0" fontId="6" fillId="0" borderId="0" xfId="0" applyFont="1" applyAlignment="1">
      <alignment vertical="center" wrapText="1"/>
    </xf>
    <xf numFmtId="186" fontId="13" fillId="3" borderId="80" xfId="0" applyNumberFormat="1" applyFont="1" applyFill="1" applyBorder="1" applyAlignment="1">
      <alignment horizontal="center" vertical="center"/>
    </xf>
    <xf numFmtId="38" fontId="21" fillId="0" borderId="7" xfId="1" applyFont="1" applyFill="1" applyBorder="1" applyAlignment="1">
      <alignment horizontal="center" vertical="center" shrinkToFit="1"/>
    </xf>
    <xf numFmtId="38" fontId="21" fillId="0" borderId="35" xfId="3" applyNumberFormat="1" applyFont="1" applyBorder="1">
      <alignment vertical="center"/>
    </xf>
    <xf numFmtId="187" fontId="14" fillId="0" borderId="1" xfId="0" applyNumberFormat="1" applyFont="1" applyBorder="1" applyAlignment="1">
      <alignment horizontal="center" vertical="center"/>
    </xf>
    <xf numFmtId="178" fontId="14" fillId="0" borderId="1" xfId="1" applyNumberFormat="1" applyFont="1" applyFill="1" applyBorder="1" applyAlignment="1">
      <alignment vertical="center" shrinkToFit="1"/>
    </xf>
    <xf numFmtId="38" fontId="21" fillId="0" borderId="203" xfId="1" applyFont="1" applyFill="1" applyBorder="1" applyAlignment="1">
      <alignment horizontal="right" vertical="center" shrinkToFit="1"/>
    </xf>
    <xf numFmtId="38" fontId="21" fillId="0" borderId="91" xfId="1" applyFont="1" applyFill="1" applyBorder="1" applyAlignment="1">
      <alignment horizontal="right" vertical="center" shrinkToFit="1"/>
    </xf>
    <xf numFmtId="38" fontId="21" fillId="0" borderId="68" xfId="1" applyFont="1" applyFill="1" applyBorder="1" applyAlignment="1">
      <alignment vertical="center" shrinkToFit="1"/>
    </xf>
    <xf numFmtId="38" fontId="21" fillId="0" borderId="5" xfId="1" applyFont="1" applyFill="1" applyBorder="1" applyAlignment="1">
      <alignment vertical="center" shrinkToFit="1"/>
    </xf>
    <xf numFmtId="38" fontId="21" fillId="0" borderId="17" xfId="1" applyFont="1" applyFill="1" applyBorder="1" applyAlignment="1">
      <alignment vertical="center" shrinkToFit="1"/>
    </xf>
    <xf numFmtId="38" fontId="21" fillId="0" borderId="144" xfId="1" applyFont="1" applyFill="1" applyBorder="1" applyAlignment="1">
      <alignment vertical="center" shrinkToFit="1"/>
    </xf>
    <xf numFmtId="38" fontId="21" fillId="0" borderId="200" xfId="1" applyFont="1" applyFill="1" applyBorder="1" applyAlignment="1">
      <alignment vertical="center" shrinkToFit="1"/>
    </xf>
    <xf numFmtId="38" fontId="21" fillId="0" borderId="95" xfId="1" applyFont="1" applyFill="1" applyBorder="1" applyAlignment="1">
      <alignment vertical="center" shrinkToFit="1"/>
    </xf>
    <xf numFmtId="187" fontId="46" fillId="2" borderId="34" xfId="1" applyNumberFormat="1" applyFont="1" applyFill="1" applyBorder="1" applyAlignment="1">
      <alignment vertical="center" shrinkToFit="1"/>
    </xf>
    <xf numFmtId="187" fontId="46" fillId="2" borderId="35" xfId="1" applyNumberFormat="1" applyFont="1" applyFill="1" applyBorder="1" applyAlignment="1">
      <alignment vertical="center" shrinkToFit="1"/>
    </xf>
    <xf numFmtId="187" fontId="46" fillId="2" borderId="73" xfId="1" applyNumberFormat="1" applyFont="1" applyFill="1" applyBorder="1" applyAlignment="1">
      <alignment vertical="center" shrinkToFit="1"/>
    </xf>
    <xf numFmtId="187" fontId="23" fillId="2" borderId="34" xfId="1" applyNumberFormat="1" applyFont="1" applyFill="1" applyBorder="1" applyAlignment="1">
      <alignment vertical="center" shrinkToFit="1"/>
    </xf>
    <xf numFmtId="187" fontId="23" fillId="2" borderId="35" xfId="1" applyNumberFormat="1" applyFont="1" applyFill="1" applyBorder="1" applyAlignment="1">
      <alignment vertical="center" shrinkToFit="1"/>
    </xf>
    <xf numFmtId="187" fontId="23" fillId="2" borderId="73" xfId="1" applyNumberFormat="1" applyFont="1" applyFill="1" applyBorder="1" applyAlignment="1">
      <alignment vertical="center" shrinkToFit="1"/>
    </xf>
    <xf numFmtId="38" fontId="36" fillId="0" borderId="0" xfId="1" applyFont="1" applyFill="1" applyBorder="1">
      <alignment vertical="center"/>
    </xf>
    <xf numFmtId="38" fontId="6" fillId="2" borderId="0" xfId="1" applyFont="1" applyFill="1" applyBorder="1">
      <alignment vertical="center"/>
    </xf>
    <xf numFmtId="38" fontId="46" fillId="2" borderId="36" xfId="1" applyFont="1" applyFill="1" applyBorder="1" applyAlignment="1">
      <alignment vertical="center" shrinkToFit="1"/>
    </xf>
    <xf numFmtId="38" fontId="46" fillId="2" borderId="76" xfId="1" applyFont="1" applyFill="1" applyBorder="1" applyAlignment="1">
      <alignment vertical="center" shrinkToFit="1"/>
    </xf>
    <xf numFmtId="186" fontId="13" fillId="3" borderId="109" xfId="0" applyNumberFormat="1" applyFont="1" applyFill="1" applyBorder="1" applyAlignment="1">
      <alignment horizontal="center" vertical="center"/>
    </xf>
    <xf numFmtId="0" fontId="22" fillId="4" borderId="70" xfId="0" applyFont="1" applyFill="1" applyBorder="1">
      <alignment vertical="center"/>
    </xf>
    <xf numFmtId="38" fontId="40" fillId="4" borderId="67" xfId="1" applyFont="1" applyFill="1" applyBorder="1" applyAlignment="1">
      <alignment vertical="center" shrinkToFit="1"/>
    </xf>
    <xf numFmtId="0" fontId="22" fillId="4" borderId="147" xfId="0" applyFont="1" applyFill="1" applyBorder="1">
      <alignment vertical="center"/>
    </xf>
    <xf numFmtId="38" fontId="40" fillId="4" borderId="20" xfId="1" applyFont="1" applyFill="1" applyBorder="1" applyAlignment="1">
      <alignment vertical="center" shrinkToFit="1"/>
    </xf>
    <xf numFmtId="186" fontId="13" fillId="3" borderId="81" xfId="0" applyNumberFormat="1" applyFont="1" applyFill="1" applyBorder="1" applyAlignment="1">
      <alignment horizontal="center" vertical="center"/>
    </xf>
    <xf numFmtId="38" fontId="21" fillId="0" borderId="124" xfId="1" applyFont="1" applyFill="1" applyBorder="1" applyAlignment="1">
      <alignment horizontal="right" vertical="center" shrinkToFit="1"/>
    </xf>
    <xf numFmtId="38" fontId="21" fillId="0" borderId="55" xfId="1" applyFont="1" applyFill="1" applyBorder="1" applyAlignment="1">
      <alignment horizontal="right" vertical="center" shrinkToFit="1"/>
    </xf>
    <xf numFmtId="38" fontId="21" fillId="2" borderId="118" xfId="4" applyFont="1" applyFill="1" applyBorder="1" applyAlignment="1">
      <alignment vertical="center" shrinkToFit="1"/>
    </xf>
    <xf numFmtId="38" fontId="21" fillId="2" borderId="194" xfId="4" applyFont="1" applyFill="1" applyBorder="1" applyAlignment="1">
      <alignment vertical="center" shrinkToFit="1"/>
    </xf>
    <xf numFmtId="186" fontId="13" fillId="3" borderId="209" xfId="0" applyNumberFormat="1" applyFont="1" applyFill="1" applyBorder="1" applyAlignment="1">
      <alignment horizontal="center" vertical="center" shrinkToFit="1"/>
    </xf>
    <xf numFmtId="0" fontId="22" fillId="4" borderId="210" xfId="0" applyFont="1" applyFill="1" applyBorder="1">
      <alignment vertical="center"/>
    </xf>
    <xf numFmtId="38" fontId="22" fillId="0" borderId="248" xfId="1" applyFont="1" applyFill="1" applyBorder="1" applyAlignment="1">
      <alignment vertical="center" shrinkToFit="1"/>
    </xf>
    <xf numFmtId="38" fontId="22" fillId="0" borderId="146" xfId="1" applyFont="1" applyFill="1" applyBorder="1" applyAlignment="1">
      <alignment vertical="center" shrinkToFit="1"/>
    </xf>
    <xf numFmtId="38" fontId="40" fillId="4" borderId="216" xfId="1" applyFont="1" applyFill="1" applyBorder="1" applyAlignment="1">
      <alignment vertical="center" shrinkToFit="1"/>
    </xf>
    <xf numFmtId="0" fontId="22" fillId="4" borderId="249" xfId="0" applyFont="1" applyFill="1" applyBorder="1">
      <alignment vertical="center"/>
    </xf>
    <xf numFmtId="38" fontId="40" fillId="4" borderId="219" xfId="1" applyFont="1" applyFill="1" applyBorder="1" applyAlignment="1">
      <alignment vertical="center" shrinkToFit="1"/>
    </xf>
    <xf numFmtId="0" fontId="18" fillId="0" borderId="0" xfId="0" applyFont="1">
      <alignment vertical="center"/>
    </xf>
    <xf numFmtId="38" fontId="21" fillId="2" borderId="75" xfId="4" applyFont="1" applyFill="1" applyBorder="1" applyAlignment="1">
      <alignment vertical="center" shrinkToFit="1"/>
    </xf>
    <xf numFmtId="38" fontId="21" fillId="2" borderId="128" xfId="4" applyFont="1" applyFill="1" applyBorder="1" applyAlignment="1">
      <alignment vertical="center" shrinkToFit="1"/>
    </xf>
    <xf numFmtId="38" fontId="21" fillId="2" borderId="76" xfId="4" applyFont="1" applyFill="1" applyBorder="1" applyAlignment="1">
      <alignment vertical="center" shrinkToFit="1"/>
    </xf>
    <xf numFmtId="0" fontId="61" fillId="0" borderId="127" xfId="0" applyFont="1" applyBorder="1" applyAlignment="1">
      <alignment horizontal="center" vertical="center"/>
    </xf>
    <xf numFmtId="0" fontId="61" fillId="0" borderId="128" xfId="0" applyFont="1" applyBorder="1" applyAlignment="1">
      <alignment horizontal="center" vertical="center"/>
    </xf>
    <xf numFmtId="0" fontId="61" fillId="0" borderId="129" xfId="0" applyFont="1" applyBorder="1" applyAlignment="1">
      <alignment horizontal="center" vertical="center"/>
    </xf>
    <xf numFmtId="186" fontId="6" fillId="3" borderId="80" xfId="3" applyNumberFormat="1" applyFont="1" applyFill="1" applyBorder="1" applyAlignment="1">
      <alignment horizontal="center" vertical="center" wrapText="1"/>
    </xf>
    <xf numFmtId="187" fontId="36" fillId="0" borderId="72" xfId="0" applyNumberFormat="1" applyFont="1" applyBorder="1" applyAlignment="1">
      <alignment horizontal="center" vertical="center"/>
    </xf>
    <xf numFmtId="187" fontId="36" fillId="0" borderId="73" xfId="0" applyNumberFormat="1" applyFont="1" applyBorder="1" applyAlignment="1">
      <alignment horizontal="center" vertical="center"/>
    </xf>
    <xf numFmtId="186" fontId="6" fillId="3" borderId="80" xfId="0" applyNumberFormat="1" applyFont="1" applyFill="1" applyBorder="1" applyAlignment="1">
      <alignment horizontal="center" vertical="center" wrapText="1"/>
    </xf>
    <xf numFmtId="187" fontId="36" fillId="0" borderId="71" xfId="0" applyNumberFormat="1" applyFont="1" applyBorder="1" applyAlignment="1">
      <alignment horizontal="center" vertical="center"/>
    </xf>
    <xf numFmtId="38" fontId="6" fillId="0" borderId="49" xfId="1" applyFont="1" applyFill="1" applyBorder="1" applyAlignment="1">
      <alignment vertical="center" shrinkToFit="1"/>
    </xf>
    <xf numFmtId="38" fontId="6" fillId="0" borderId="74" xfId="1" applyFont="1" applyFill="1" applyBorder="1" applyAlignment="1">
      <alignment vertical="center" shrinkToFit="1"/>
    </xf>
    <xf numFmtId="38" fontId="6" fillId="0" borderId="71" xfId="1" applyFont="1" applyFill="1" applyBorder="1" applyAlignment="1">
      <alignment vertical="center" shrinkToFit="1"/>
    </xf>
    <xf numFmtId="38" fontId="6" fillId="0" borderId="72" xfId="1" applyFont="1" applyFill="1" applyBorder="1" applyAlignment="1">
      <alignment vertical="center" shrinkToFit="1"/>
    </xf>
    <xf numFmtId="38" fontId="6" fillId="0" borderId="73" xfId="1" applyFont="1" applyFill="1" applyBorder="1" applyAlignment="1">
      <alignment vertical="center" shrinkToFit="1"/>
    </xf>
    <xf numFmtId="186" fontId="6" fillId="3" borderId="81" xfId="0" applyNumberFormat="1" applyFont="1" applyFill="1" applyBorder="1" applyAlignment="1">
      <alignment horizontal="center" vertical="center" shrinkToFit="1"/>
    </xf>
    <xf numFmtId="0" fontId="13" fillId="0" borderId="0" xfId="0" applyFont="1" applyAlignment="1">
      <alignment horizontal="center" vertical="center" shrinkToFit="1"/>
    </xf>
    <xf numFmtId="0" fontId="60" fillId="0" borderId="0" xfId="0" applyFont="1" applyAlignment="1">
      <alignment horizontal="center" vertical="center"/>
    </xf>
    <xf numFmtId="186" fontId="13" fillId="3" borderId="82" xfId="0" applyNumberFormat="1" applyFont="1" applyFill="1" applyBorder="1" applyAlignment="1">
      <alignment horizontal="center" vertical="center" shrinkToFit="1"/>
    </xf>
    <xf numFmtId="0" fontId="22" fillId="4" borderId="56" xfId="0" applyFont="1" applyFill="1" applyBorder="1">
      <alignment vertical="center"/>
    </xf>
    <xf numFmtId="38" fontId="22" fillId="0" borderId="57" xfId="1" applyFont="1" applyFill="1" applyBorder="1" applyAlignment="1">
      <alignment vertical="center" shrinkToFit="1"/>
    </xf>
    <xf numFmtId="38" fontId="40" fillId="4" borderId="63" xfId="1" applyFont="1" applyFill="1" applyBorder="1" applyAlignment="1">
      <alignment vertical="center" shrinkToFit="1"/>
    </xf>
    <xf numFmtId="0" fontId="22" fillId="4" borderId="87" xfId="0" applyFont="1" applyFill="1" applyBorder="1">
      <alignment vertical="center"/>
    </xf>
    <xf numFmtId="38" fontId="40" fillId="4" borderId="58" xfId="1" applyFont="1" applyFill="1" applyBorder="1" applyAlignment="1">
      <alignment vertical="center" shrinkToFit="1"/>
    </xf>
    <xf numFmtId="38" fontId="21" fillId="0" borderId="7" xfId="1" applyFont="1" applyFill="1" applyBorder="1" applyAlignment="1">
      <alignment horizontal="right" vertical="center" shrinkToFit="1"/>
    </xf>
    <xf numFmtId="188" fontId="21" fillId="0" borderId="202" xfId="1" applyNumberFormat="1" applyFont="1" applyFill="1" applyBorder="1" applyAlignment="1">
      <alignment horizontal="right" vertical="center" shrinkToFit="1"/>
    </xf>
    <xf numFmtId="188" fontId="21" fillId="0" borderId="117" xfId="1" applyNumberFormat="1" applyFont="1" applyFill="1" applyBorder="1" applyAlignment="1">
      <alignment horizontal="right" vertical="center" shrinkToFit="1"/>
    </xf>
    <xf numFmtId="188" fontId="21" fillId="0" borderId="122" xfId="1" applyNumberFormat="1" applyFont="1" applyFill="1" applyBorder="1" applyAlignment="1">
      <alignment horizontal="right" vertical="center" shrinkToFit="1"/>
    </xf>
    <xf numFmtId="188" fontId="21" fillId="0" borderId="162" xfId="1" applyNumberFormat="1" applyFont="1" applyFill="1" applyBorder="1" applyAlignment="1">
      <alignment horizontal="right" vertical="center" shrinkToFit="1"/>
    </xf>
    <xf numFmtId="188" fontId="21" fillId="0" borderId="41" xfId="1" applyNumberFormat="1" applyFont="1" applyFill="1" applyBorder="1" applyAlignment="1">
      <alignment horizontal="right" vertical="center" shrinkToFit="1"/>
    </xf>
    <xf numFmtId="188" fontId="21" fillId="0" borderId="62" xfId="1" applyNumberFormat="1" applyFont="1" applyFill="1" applyBorder="1" applyAlignment="1">
      <alignment horizontal="right" vertical="center" shrinkToFit="1"/>
    </xf>
    <xf numFmtId="188" fontId="21" fillId="0" borderId="117" xfId="1" applyNumberFormat="1" applyFont="1" applyFill="1" applyBorder="1" applyAlignment="1">
      <alignment horizontal="center" vertical="center" shrinkToFit="1"/>
    </xf>
    <xf numFmtId="188" fontId="21" fillId="0" borderId="41" xfId="1" applyNumberFormat="1" applyFont="1" applyFill="1" applyBorder="1" applyAlignment="1">
      <alignment horizontal="center" vertical="center" shrinkToFit="1"/>
    </xf>
    <xf numFmtId="188" fontId="21" fillId="0" borderId="122" xfId="1" applyNumberFormat="1" applyFont="1" applyFill="1" applyBorder="1" applyAlignment="1">
      <alignment horizontal="center" vertical="center" shrinkToFit="1"/>
    </xf>
    <xf numFmtId="188" fontId="21" fillId="0" borderId="62" xfId="1" applyNumberFormat="1" applyFont="1" applyFill="1" applyBorder="1" applyAlignment="1">
      <alignment horizontal="center" vertical="center" shrinkToFit="1"/>
    </xf>
    <xf numFmtId="188" fontId="21" fillId="0" borderId="202" xfId="1" applyNumberFormat="1" applyFont="1" applyFill="1" applyBorder="1" applyAlignment="1">
      <alignment horizontal="center" vertical="center" shrinkToFit="1"/>
    </xf>
    <xf numFmtId="188" fontId="21" fillId="0" borderId="162" xfId="1" applyNumberFormat="1" applyFont="1" applyFill="1" applyBorder="1" applyAlignment="1">
      <alignment horizontal="center" vertical="center" shrinkToFit="1"/>
    </xf>
    <xf numFmtId="188" fontId="21" fillId="0" borderId="44" xfId="1" applyNumberFormat="1" applyFont="1" applyFill="1" applyBorder="1" applyAlignment="1">
      <alignment horizontal="center" vertical="center" shrinkToFit="1"/>
    </xf>
    <xf numFmtId="176" fontId="63" fillId="0" borderId="0" xfId="1" applyNumberFormat="1" applyFont="1">
      <alignment vertical="center"/>
    </xf>
    <xf numFmtId="0" fontId="15" fillId="4" borderId="250" xfId="0" applyFont="1" applyFill="1" applyBorder="1" applyAlignment="1">
      <alignment horizontal="center" vertical="center"/>
    </xf>
    <xf numFmtId="0" fontId="6" fillId="0" borderId="250" xfId="0" applyFont="1" applyBorder="1" applyAlignment="1">
      <alignment horizontal="center" vertical="center"/>
    </xf>
    <xf numFmtId="0" fontId="6" fillId="0" borderId="250" xfId="0" applyFont="1" applyBorder="1" applyAlignment="1">
      <alignment horizontal="center" vertical="center" wrapText="1"/>
    </xf>
    <xf numFmtId="0" fontId="15" fillId="4" borderId="250" xfId="0" applyFont="1" applyFill="1" applyBorder="1" applyAlignment="1">
      <alignment horizontal="center" vertical="center" wrapText="1"/>
    </xf>
    <xf numFmtId="0" fontId="13" fillId="4" borderId="251" xfId="0" applyFont="1" applyFill="1" applyBorder="1" applyAlignment="1">
      <alignment horizontal="right" vertical="center"/>
    </xf>
    <xf numFmtId="0" fontId="13" fillId="4" borderId="252" xfId="0" applyFont="1" applyFill="1" applyBorder="1">
      <alignment vertical="center"/>
    </xf>
    <xf numFmtId="0" fontId="6" fillId="0" borderId="253" xfId="0" applyFont="1" applyBorder="1">
      <alignment vertical="center"/>
    </xf>
    <xf numFmtId="0" fontId="29" fillId="0" borderId="0" xfId="0" applyFont="1" applyAlignment="1">
      <alignment horizontal="right" vertical="center"/>
    </xf>
    <xf numFmtId="0" fontId="29" fillId="20" borderId="0" xfId="0" applyFont="1" applyFill="1">
      <alignment vertical="center"/>
    </xf>
    <xf numFmtId="0" fontId="65" fillId="0" borderId="0" xfId="0" applyFont="1">
      <alignment vertical="center"/>
    </xf>
    <xf numFmtId="0" fontId="66" fillId="20" borderId="0" xfId="0" applyFont="1" applyFill="1">
      <alignment vertical="center"/>
    </xf>
    <xf numFmtId="0" fontId="65" fillId="20" borderId="0" xfId="0" applyFont="1" applyFill="1">
      <alignment vertical="center"/>
    </xf>
    <xf numFmtId="0" fontId="66" fillId="0" borderId="0" xfId="0" applyFont="1">
      <alignment vertical="center"/>
    </xf>
    <xf numFmtId="0" fontId="34" fillId="0" borderId="0" xfId="0" applyFont="1" applyAlignment="1">
      <alignment horizontal="left" vertical="center" indent="2"/>
    </xf>
    <xf numFmtId="0" fontId="38" fillId="0" borderId="0" xfId="0" applyFont="1" applyAlignment="1">
      <alignment horizontal="left" vertical="center" indent="3"/>
    </xf>
    <xf numFmtId="0" fontId="11" fillId="0" borderId="0" xfId="0" applyFont="1" applyAlignment="1">
      <alignment horizontal="left" vertical="center" indent="2"/>
    </xf>
    <xf numFmtId="0" fontId="15" fillId="0" borderId="0" xfId="0" applyFont="1" applyAlignment="1">
      <alignment horizontal="left" vertical="center" indent="1"/>
    </xf>
    <xf numFmtId="0" fontId="13" fillId="0" borderId="0" xfId="0" applyFont="1" applyAlignment="1">
      <alignment horizontal="right" vertical="center"/>
    </xf>
    <xf numFmtId="176" fontId="13" fillId="0" borderId="0" xfId="0" applyNumberFormat="1" applyFont="1" applyAlignment="1">
      <alignment horizontal="right" vertical="center"/>
    </xf>
    <xf numFmtId="0" fontId="15" fillId="0" borderId="0" xfId="0" applyFont="1" applyAlignment="1">
      <alignment horizontal="right" vertical="center"/>
    </xf>
    <xf numFmtId="176" fontId="67" fillId="0" borderId="0" xfId="0" applyNumberFormat="1" applyFont="1" applyAlignment="1">
      <alignment horizontal="right" vertical="center"/>
    </xf>
    <xf numFmtId="176" fontId="67" fillId="0" borderId="0" xfId="0" applyNumberFormat="1" applyFont="1" applyAlignment="1">
      <alignment horizontal="center" vertical="center"/>
    </xf>
    <xf numFmtId="0" fontId="15" fillId="0" borderId="0" xfId="0" applyFont="1" applyAlignment="1">
      <alignment horizontal="center" vertical="center"/>
    </xf>
    <xf numFmtId="0" fontId="32" fillId="0" borderId="0" xfId="0" applyFont="1" applyAlignment="1">
      <alignment horizontal="left" vertical="center" indent="4"/>
    </xf>
    <xf numFmtId="0" fontId="38" fillId="0" borderId="0" xfId="0" applyFont="1" applyAlignment="1">
      <alignment horizontal="left" vertical="center" indent="4"/>
    </xf>
    <xf numFmtId="9" fontId="6" fillId="0" borderId="0" xfId="2" applyFont="1">
      <alignment vertical="center"/>
    </xf>
    <xf numFmtId="189" fontId="6" fillId="0" borderId="0" xfId="0" applyNumberFormat="1" applyFont="1">
      <alignment vertical="center"/>
    </xf>
    <xf numFmtId="38" fontId="36" fillId="0" borderId="35" xfId="1" applyFont="1" applyFill="1" applyBorder="1" applyAlignment="1">
      <alignment vertical="center" shrinkToFit="1"/>
    </xf>
    <xf numFmtId="38" fontId="6" fillId="0" borderId="35" xfId="1" applyFont="1" applyFill="1" applyBorder="1" applyAlignment="1">
      <alignment vertical="center" shrinkToFit="1"/>
    </xf>
    <xf numFmtId="38" fontId="6" fillId="0" borderId="35" xfId="1" applyFont="1" applyBorder="1">
      <alignment vertical="center"/>
    </xf>
    <xf numFmtId="38" fontId="36" fillId="0" borderId="50" xfId="1" applyFont="1" applyFill="1" applyBorder="1" applyAlignment="1">
      <alignment vertical="center" shrinkToFit="1"/>
    </xf>
    <xf numFmtId="38" fontId="6" fillId="0" borderId="50" xfId="1" applyFont="1" applyBorder="1">
      <alignment vertical="center"/>
    </xf>
    <xf numFmtId="38" fontId="14" fillId="0" borderId="50" xfId="1" applyFont="1" applyFill="1" applyBorder="1" applyAlignment="1">
      <alignment vertical="center" shrinkToFit="1"/>
    </xf>
    <xf numFmtId="38" fontId="36" fillId="0" borderId="75" xfId="1" applyFont="1" applyFill="1" applyBorder="1" applyAlignment="1">
      <alignment vertical="center" shrinkToFit="1"/>
    </xf>
    <xf numFmtId="38" fontId="14" fillId="0" borderId="75" xfId="1" applyFont="1" applyFill="1" applyBorder="1" applyAlignment="1">
      <alignment vertical="center" shrinkToFit="1"/>
    </xf>
    <xf numFmtId="38" fontId="58" fillId="0" borderId="50" xfId="1" applyFont="1" applyBorder="1" applyAlignment="1">
      <alignment vertical="center" shrinkToFit="1"/>
    </xf>
    <xf numFmtId="38" fontId="6" fillId="0" borderId="130" xfId="1" applyFont="1" applyFill="1" applyBorder="1" applyAlignment="1">
      <alignment vertical="center" shrinkToFit="1"/>
    </xf>
    <xf numFmtId="0" fontId="0" fillId="0" borderId="1" xfId="0" applyBorder="1" applyAlignment="1">
      <alignment horizontal="center" vertical="center"/>
    </xf>
    <xf numFmtId="0" fontId="0" fillId="0" borderId="1" xfId="0" applyBorder="1">
      <alignment vertical="center"/>
    </xf>
    <xf numFmtId="38" fontId="46" fillId="2" borderId="34" xfId="1" applyFont="1" applyFill="1" applyBorder="1" applyAlignment="1">
      <alignment horizontal="right" vertical="center"/>
    </xf>
    <xf numFmtId="38" fontId="46" fillId="2" borderId="35" xfId="1" applyFont="1" applyFill="1" applyBorder="1" applyAlignment="1">
      <alignment horizontal="right" vertical="center"/>
    </xf>
    <xf numFmtId="38" fontId="46" fillId="2" borderId="36" xfId="1" applyFont="1" applyFill="1" applyBorder="1" applyAlignment="1">
      <alignment horizontal="right" vertical="center"/>
    </xf>
    <xf numFmtId="38" fontId="46" fillId="2" borderId="74" xfId="1" applyFont="1" applyFill="1" applyBorder="1" applyAlignment="1">
      <alignment horizontal="right" vertical="center"/>
    </xf>
    <xf numFmtId="38" fontId="46" fillId="2" borderId="75" xfId="1" applyFont="1" applyFill="1" applyBorder="1" applyAlignment="1">
      <alignment horizontal="right" vertical="center"/>
    </xf>
    <xf numFmtId="38" fontId="46" fillId="2" borderId="76" xfId="1" applyFont="1" applyFill="1" applyBorder="1" applyAlignment="1">
      <alignment horizontal="right" vertical="center"/>
    </xf>
    <xf numFmtId="38" fontId="21" fillId="0" borderId="74" xfId="1" applyFont="1" applyFill="1" applyBorder="1" applyAlignment="1">
      <alignment horizontal="right" vertical="center"/>
    </xf>
    <xf numFmtId="38" fontId="21" fillId="0" borderId="75" xfId="1" applyFont="1" applyFill="1" applyBorder="1" applyAlignment="1">
      <alignment horizontal="right" vertical="center"/>
    </xf>
    <xf numFmtId="38" fontId="21" fillId="0" borderId="49" xfId="1" applyFont="1" applyFill="1" applyBorder="1" applyAlignment="1">
      <alignment horizontal="right" vertical="center"/>
    </xf>
    <xf numFmtId="38" fontId="21" fillId="0" borderId="50" xfId="1" applyFont="1" applyFill="1" applyBorder="1" applyAlignment="1">
      <alignment horizontal="right" vertical="center"/>
    </xf>
    <xf numFmtId="38" fontId="21" fillId="0" borderId="95" xfId="1" applyFont="1" applyFill="1" applyBorder="1" applyAlignment="1">
      <alignment horizontal="right" vertical="center"/>
    </xf>
    <xf numFmtId="38" fontId="21" fillId="0" borderId="96" xfId="1" applyFont="1" applyFill="1" applyBorder="1" applyAlignment="1">
      <alignment horizontal="right" vertical="center"/>
    </xf>
    <xf numFmtId="187" fontId="46" fillId="2" borderId="73" xfId="1" applyNumberFormat="1" applyFont="1" applyFill="1" applyBorder="1" applyAlignment="1">
      <alignment horizontal="right" vertical="center" shrinkToFit="1"/>
    </xf>
    <xf numFmtId="3" fontId="68" fillId="0" borderId="0" xfId="1" applyNumberFormat="1" applyFont="1" applyFill="1" applyAlignment="1">
      <alignment horizontal="right" vertical="center"/>
    </xf>
    <xf numFmtId="0" fontId="68" fillId="0" borderId="225" xfId="6" applyFont="1" applyBorder="1" applyAlignment="1">
      <alignment horizontal="right" vertical="center"/>
    </xf>
    <xf numFmtId="0" fontId="68" fillId="0" borderId="227" xfId="6" applyFont="1" applyBorder="1" applyAlignment="1">
      <alignment horizontal="right" vertical="center"/>
    </xf>
    <xf numFmtId="38" fontId="68" fillId="0" borderId="225" xfId="4" applyFont="1" applyFill="1" applyBorder="1" applyAlignment="1">
      <alignment vertical="center" shrinkToFit="1"/>
    </xf>
    <xf numFmtId="38" fontId="68" fillId="0" borderId="227" xfId="4" applyFont="1" applyFill="1" applyBorder="1" applyAlignment="1">
      <alignment vertical="center" shrinkToFit="1"/>
    </xf>
    <xf numFmtId="0" fontId="68" fillId="0" borderId="225" xfId="6" applyFont="1" applyBorder="1">
      <alignment vertical="center"/>
    </xf>
    <xf numFmtId="0" fontId="68" fillId="0" borderId="227" xfId="6" applyFont="1" applyBorder="1">
      <alignment vertical="center"/>
    </xf>
    <xf numFmtId="38" fontId="68" fillId="0" borderId="225" xfId="6" applyNumberFormat="1" applyFont="1" applyBorder="1">
      <alignment vertical="center"/>
    </xf>
    <xf numFmtId="0" fontId="68" fillId="2" borderId="225" xfId="6" applyFont="1" applyFill="1" applyBorder="1">
      <alignment vertical="center"/>
    </xf>
    <xf numFmtId="0" fontId="68" fillId="2" borderId="227" xfId="6" applyFont="1" applyFill="1" applyBorder="1">
      <alignment vertical="center"/>
    </xf>
    <xf numFmtId="186" fontId="13" fillId="3" borderId="80" xfId="0" applyNumberFormat="1" applyFont="1" applyFill="1" applyBorder="1" applyAlignment="1">
      <alignment horizontal="center" vertical="center" wrapText="1"/>
    </xf>
    <xf numFmtId="0" fontId="14" fillId="2" borderId="68" xfId="0" applyFont="1" applyFill="1" applyBorder="1">
      <alignment vertical="center"/>
    </xf>
    <xf numFmtId="0" fontId="14" fillId="2" borderId="69" xfId="0" applyFont="1" applyFill="1" applyBorder="1">
      <alignment vertical="center"/>
    </xf>
    <xf numFmtId="0" fontId="14" fillId="2" borderId="125" xfId="0" applyFont="1" applyFill="1" applyBorder="1">
      <alignment vertical="center"/>
    </xf>
    <xf numFmtId="0" fontId="14" fillId="2" borderId="5" xfId="0" applyFont="1" applyFill="1" applyBorder="1">
      <alignment vertical="center"/>
    </xf>
    <xf numFmtId="0" fontId="14" fillId="2" borderId="0" xfId="0" applyFont="1" applyFill="1">
      <alignment vertical="center"/>
    </xf>
    <xf numFmtId="0" fontId="14" fillId="2" borderId="126" xfId="0" applyFont="1" applyFill="1" applyBorder="1">
      <alignment vertical="center"/>
    </xf>
    <xf numFmtId="0" fontId="14" fillId="2" borderId="127" xfId="0" applyFont="1" applyFill="1" applyBorder="1">
      <alignment vertical="center"/>
    </xf>
    <xf numFmtId="0" fontId="14" fillId="2" borderId="128" xfId="0" applyFont="1" applyFill="1" applyBorder="1">
      <alignment vertical="center"/>
    </xf>
    <xf numFmtId="0" fontId="14" fillId="2" borderId="129" xfId="0" applyFont="1" applyFill="1" applyBorder="1">
      <alignment vertical="center"/>
    </xf>
    <xf numFmtId="0" fontId="69" fillId="0" borderId="0" xfId="0" applyFont="1">
      <alignment vertical="center"/>
    </xf>
    <xf numFmtId="186" fontId="6" fillId="0" borderId="2" xfId="0" applyNumberFormat="1" applyFont="1" applyBorder="1" applyAlignment="1">
      <alignment horizontal="center" vertical="center"/>
    </xf>
    <xf numFmtId="186" fontId="6" fillId="0" borderId="1" xfId="0" applyNumberFormat="1" applyFont="1" applyBorder="1" applyAlignment="1">
      <alignment horizontal="center" vertical="center"/>
    </xf>
    <xf numFmtId="38" fontId="46" fillId="2" borderId="1" xfId="1" applyFont="1" applyFill="1" applyBorder="1" applyAlignment="1">
      <alignment vertical="center" shrinkToFit="1"/>
    </xf>
    <xf numFmtId="38" fontId="46" fillId="0" borderId="1" xfId="1" applyFont="1" applyFill="1" applyBorder="1" applyAlignment="1">
      <alignment vertical="center" shrinkToFit="1"/>
    </xf>
    <xf numFmtId="38" fontId="46" fillId="0" borderId="1" xfId="1" applyFont="1" applyFill="1" applyBorder="1" applyAlignment="1">
      <alignment horizontal="right" vertical="center" shrinkToFit="1"/>
    </xf>
    <xf numFmtId="38" fontId="46" fillId="0" borderId="1" xfId="1" applyFont="1" applyFill="1" applyBorder="1" applyAlignment="1">
      <alignment horizontal="center" vertical="center" shrinkToFit="1"/>
    </xf>
    <xf numFmtId="38" fontId="46" fillId="2" borderId="2" xfId="1" applyFont="1" applyFill="1" applyBorder="1" applyAlignment="1">
      <alignment vertical="center" shrinkToFit="1"/>
    </xf>
    <xf numFmtId="186" fontId="6" fillId="0" borderId="77" xfId="0" applyNumberFormat="1" applyFont="1" applyBorder="1" applyAlignment="1">
      <alignment horizontal="center" vertical="center"/>
    </xf>
    <xf numFmtId="0" fontId="6" fillId="0" borderId="78" xfId="0" applyFont="1" applyBorder="1">
      <alignment vertical="center"/>
    </xf>
    <xf numFmtId="186" fontId="6" fillId="3" borderId="78" xfId="0" applyNumberFormat="1" applyFont="1" applyFill="1" applyBorder="1" applyAlignment="1">
      <alignment horizontal="center" vertical="center"/>
    </xf>
    <xf numFmtId="38" fontId="46" fillId="2" borderId="13" xfId="1" applyFont="1" applyFill="1" applyBorder="1" applyAlignment="1">
      <alignment vertical="center" shrinkToFit="1"/>
    </xf>
    <xf numFmtId="38" fontId="46" fillId="2" borderId="259" xfId="1" applyFont="1" applyFill="1" applyBorder="1" applyAlignment="1">
      <alignment vertical="center" shrinkToFit="1"/>
    </xf>
    <xf numFmtId="38" fontId="46" fillId="2" borderId="260" xfId="1" applyFont="1" applyFill="1" applyBorder="1" applyAlignment="1">
      <alignment vertical="center" shrinkToFit="1"/>
    </xf>
    <xf numFmtId="38" fontId="46" fillId="0" borderId="260" xfId="1" applyFont="1" applyFill="1" applyBorder="1" applyAlignment="1">
      <alignment horizontal="center" vertical="center" shrinkToFit="1"/>
    </xf>
    <xf numFmtId="0" fontId="6" fillId="0" borderId="261" xfId="0" applyFont="1" applyBorder="1">
      <alignment vertical="center"/>
    </xf>
    <xf numFmtId="0" fontId="6" fillId="0" borderId="262" xfId="0" applyFont="1" applyBorder="1">
      <alignment vertical="center"/>
    </xf>
    <xf numFmtId="0" fontId="6" fillId="0" borderId="263" xfId="0" applyFont="1" applyBorder="1">
      <alignment vertical="center"/>
    </xf>
    <xf numFmtId="186" fontId="6" fillId="3" borderId="158" xfId="0" applyNumberFormat="1" applyFont="1" applyFill="1" applyBorder="1" applyAlignment="1">
      <alignment horizontal="center" vertical="center" wrapText="1"/>
    </xf>
    <xf numFmtId="38" fontId="23" fillId="2" borderId="196" xfId="4" applyFont="1" applyFill="1" applyBorder="1" applyAlignment="1">
      <alignment vertical="center" shrinkToFit="1"/>
    </xf>
    <xf numFmtId="38" fontId="21" fillId="0" borderId="34" xfId="4" applyFont="1" applyFill="1" applyBorder="1" applyAlignment="1">
      <alignment horizontal="right" vertical="center" shrinkToFit="1"/>
    </xf>
    <xf numFmtId="38" fontId="21" fillId="0" borderId="37" xfId="4" applyFont="1" applyFill="1" applyBorder="1" applyAlignment="1">
      <alignment horizontal="right" vertical="center" shrinkToFit="1"/>
    </xf>
    <xf numFmtId="38" fontId="21" fillId="0" borderId="49" xfId="4" applyFont="1" applyFill="1" applyBorder="1" applyAlignment="1">
      <alignment horizontal="right" vertical="center" shrinkToFit="1"/>
    </xf>
    <xf numFmtId="190" fontId="21" fillId="0" borderId="40" xfId="4" applyNumberFormat="1" applyFont="1" applyFill="1" applyBorder="1" applyAlignment="1">
      <alignment horizontal="right" vertical="center" shrinkToFit="1"/>
    </xf>
    <xf numFmtId="190" fontId="21" fillId="0" borderId="41" xfId="4" applyNumberFormat="1" applyFont="1" applyFill="1" applyBorder="1" applyAlignment="1">
      <alignment vertical="center" shrinkToFit="1"/>
    </xf>
    <xf numFmtId="190" fontId="21" fillId="0" borderId="62" xfId="4" applyNumberFormat="1" applyFont="1" applyFill="1" applyBorder="1" applyAlignment="1">
      <alignment vertical="center" shrinkToFit="1"/>
    </xf>
    <xf numFmtId="190" fontId="21" fillId="0" borderId="63" xfId="4" applyNumberFormat="1" applyFont="1" applyFill="1" applyBorder="1" applyAlignment="1">
      <alignment vertical="center" shrinkToFit="1"/>
    </xf>
    <xf numFmtId="190" fontId="21" fillId="0" borderId="198" xfId="4" applyNumberFormat="1" applyFont="1" applyFill="1" applyBorder="1" applyAlignment="1">
      <alignment vertical="center" shrinkToFit="1"/>
    </xf>
    <xf numFmtId="190" fontId="21" fillId="0" borderId="163" xfId="4" applyNumberFormat="1" applyFont="1" applyFill="1" applyBorder="1" applyAlignment="1">
      <alignment vertical="center" shrinkToFit="1"/>
    </xf>
    <xf numFmtId="190" fontId="21" fillId="0" borderId="41" xfId="4" applyNumberFormat="1" applyFont="1" applyFill="1" applyBorder="1" applyAlignment="1">
      <alignment horizontal="center" vertical="center" shrinkToFit="1"/>
    </xf>
    <xf numFmtId="190" fontId="21" fillId="0" borderId="198" xfId="4" applyNumberFormat="1" applyFont="1" applyFill="1" applyBorder="1" applyAlignment="1">
      <alignment horizontal="center" vertical="center" shrinkToFit="1"/>
    </xf>
    <xf numFmtId="190" fontId="21" fillId="0" borderId="43" xfId="4" applyNumberFormat="1" applyFont="1" applyFill="1" applyBorder="1" applyAlignment="1">
      <alignment horizontal="right" vertical="center" shrinkToFit="1"/>
    </xf>
    <xf numFmtId="190" fontId="21" fillId="0" borderId="44" xfId="4" applyNumberFormat="1" applyFont="1" applyFill="1" applyBorder="1" applyAlignment="1">
      <alignment vertical="center" shrinkToFit="1"/>
    </xf>
    <xf numFmtId="190" fontId="21" fillId="0" borderId="64" xfId="4" applyNumberFormat="1" applyFont="1" applyFill="1" applyBorder="1" applyAlignment="1">
      <alignment vertical="center" shrinkToFit="1"/>
    </xf>
    <xf numFmtId="190" fontId="21" fillId="0" borderId="65" xfId="4" applyNumberFormat="1" applyFont="1" applyFill="1" applyBorder="1" applyAlignment="1">
      <alignment vertical="center" shrinkToFit="1"/>
    </xf>
    <xf numFmtId="190" fontId="21" fillId="0" borderId="223" xfId="4" applyNumberFormat="1" applyFont="1" applyFill="1" applyBorder="1" applyAlignment="1">
      <alignment vertical="center" shrinkToFit="1"/>
    </xf>
    <xf numFmtId="190" fontId="21" fillId="0" borderId="165" xfId="4" applyNumberFormat="1" applyFont="1" applyFill="1" applyBorder="1" applyAlignment="1">
      <alignment vertical="center" shrinkToFit="1"/>
    </xf>
    <xf numFmtId="190" fontId="21" fillId="0" borderId="47" xfId="4" applyNumberFormat="1" applyFont="1" applyFill="1" applyBorder="1" applyAlignment="1">
      <alignment horizontal="right" vertical="center" shrinkToFit="1"/>
    </xf>
    <xf numFmtId="190" fontId="21" fillId="0" borderId="48" xfId="4" applyNumberFormat="1" applyFont="1" applyFill="1" applyBorder="1" applyAlignment="1">
      <alignment vertical="center" shrinkToFit="1"/>
    </xf>
    <xf numFmtId="190" fontId="21" fillId="0" borderId="55" xfId="4" applyNumberFormat="1" applyFont="1" applyFill="1" applyBorder="1" applyAlignment="1">
      <alignment vertical="center" shrinkToFit="1"/>
    </xf>
    <xf numFmtId="190" fontId="21" fillId="0" borderId="58" xfId="4" applyNumberFormat="1" applyFont="1" applyFill="1" applyBorder="1" applyAlignment="1">
      <alignment vertical="center" shrinkToFit="1"/>
    </xf>
    <xf numFmtId="190" fontId="21" fillId="0" borderId="91" xfId="4" applyNumberFormat="1" applyFont="1" applyFill="1" applyBorder="1" applyAlignment="1">
      <alignment vertical="center" shrinkToFit="1"/>
    </xf>
    <xf numFmtId="190" fontId="21" fillId="0" borderId="166" xfId="4" applyNumberFormat="1" applyFont="1" applyFill="1" applyBorder="1" applyAlignment="1">
      <alignment vertical="center" shrinkToFit="1"/>
    </xf>
    <xf numFmtId="190" fontId="23" fillId="0" borderId="54" xfId="0" applyNumberFormat="1" applyFont="1" applyBorder="1" applyAlignment="1">
      <alignment vertical="center" shrinkToFit="1"/>
    </xf>
    <xf numFmtId="190" fontId="23" fillId="0" borderId="62" xfId="0" applyNumberFormat="1" applyFont="1" applyBorder="1" applyAlignment="1">
      <alignment vertical="center" shrinkToFit="1"/>
    </xf>
    <xf numFmtId="190" fontId="23" fillId="0" borderId="55" xfId="0" applyNumberFormat="1" applyFont="1" applyBorder="1" applyAlignment="1">
      <alignment vertical="center" shrinkToFit="1"/>
    </xf>
    <xf numFmtId="176" fontId="22" fillId="0" borderId="53" xfId="0" applyNumberFormat="1" applyFont="1" applyBorder="1" applyAlignment="1">
      <alignment horizontal="center" vertical="center" shrinkToFit="1"/>
    </xf>
    <xf numFmtId="176" fontId="22" fillId="0" borderId="59" xfId="0" applyNumberFormat="1" applyFont="1" applyBorder="1" applyAlignment="1">
      <alignment horizontal="center" vertical="center" shrinkToFit="1"/>
    </xf>
    <xf numFmtId="176" fontId="22" fillId="0" borderId="99" xfId="0" applyNumberFormat="1" applyFont="1" applyBorder="1" applyAlignment="1">
      <alignment horizontal="center" vertical="center" shrinkToFit="1"/>
    </xf>
    <xf numFmtId="0" fontId="6" fillId="0" borderId="23" xfId="0" applyFont="1" applyBorder="1" applyAlignment="1">
      <alignment horizontal="center" vertical="center"/>
    </xf>
    <xf numFmtId="0" fontId="6" fillId="0" borderId="21" xfId="0" applyFont="1" applyBorder="1" applyAlignment="1">
      <alignment horizontal="center" vertical="center" wrapText="1"/>
    </xf>
    <xf numFmtId="0" fontId="6" fillId="0" borderId="25" xfId="0" applyFont="1" applyBorder="1" applyAlignment="1">
      <alignment horizontal="center" vertical="center"/>
    </xf>
    <xf numFmtId="0" fontId="6" fillId="0" borderId="167" xfId="0" applyFont="1" applyBorder="1" applyAlignment="1">
      <alignment horizontal="center" vertical="center"/>
    </xf>
    <xf numFmtId="0" fontId="6" fillId="0" borderId="24" xfId="0" applyFont="1" applyBorder="1" applyAlignment="1">
      <alignment horizontal="center" vertical="center"/>
    </xf>
    <xf numFmtId="38" fontId="23" fillId="0" borderId="89" xfId="1" applyFont="1" applyFill="1" applyBorder="1" applyAlignment="1">
      <alignment vertical="center" shrinkToFit="1"/>
    </xf>
    <xf numFmtId="38" fontId="23" fillId="0" borderId="90" xfId="1" applyFont="1" applyFill="1" applyBorder="1" applyAlignment="1">
      <alignment vertical="center" shrinkToFit="1"/>
    </xf>
    <xf numFmtId="38" fontId="23" fillId="0" borderId="162" xfId="1" applyFont="1" applyBorder="1" applyAlignment="1">
      <alignment vertical="center" shrinkToFit="1"/>
    </xf>
    <xf numFmtId="38" fontId="23" fillId="0" borderId="164" xfId="1" applyFont="1" applyBorder="1" applyAlignment="1">
      <alignment vertical="center" shrinkToFit="1"/>
    </xf>
    <xf numFmtId="38" fontId="23" fillId="0" borderId="264" xfId="1" applyFont="1" applyFill="1" applyBorder="1" applyAlignment="1">
      <alignment vertical="center" shrinkToFit="1"/>
    </xf>
    <xf numFmtId="38" fontId="23" fillId="0" borderId="49" xfId="1" applyFont="1" applyFill="1" applyBorder="1" applyAlignment="1">
      <alignment vertical="center" shrinkToFit="1"/>
    </xf>
    <xf numFmtId="38" fontId="23" fillId="0" borderId="50" xfId="1" applyFont="1" applyFill="1" applyBorder="1" applyAlignment="1">
      <alignment vertical="center" shrinkToFit="1"/>
    </xf>
    <xf numFmtId="38" fontId="23" fillId="0" borderId="103" xfId="1" applyFont="1" applyFill="1" applyBorder="1" applyAlignment="1">
      <alignment vertical="center" shrinkToFit="1"/>
    </xf>
    <xf numFmtId="190" fontId="23" fillId="0" borderId="265" xfId="0" applyNumberFormat="1" applyFont="1" applyBorder="1" applyAlignment="1">
      <alignment vertical="center" shrinkToFit="1"/>
    </xf>
    <xf numFmtId="190" fontId="23" fillId="0" borderId="38" xfId="0" applyNumberFormat="1" applyFont="1" applyBorder="1" applyAlignment="1">
      <alignment vertical="center" shrinkToFit="1"/>
    </xf>
    <xf numFmtId="190" fontId="23" fillId="0" borderId="41" xfId="0" applyNumberFormat="1" applyFont="1" applyBorder="1" applyAlignment="1">
      <alignment vertical="center" shrinkToFit="1"/>
    </xf>
    <xf numFmtId="190" fontId="23" fillId="0" borderId="231" xfId="0" applyNumberFormat="1" applyFont="1" applyBorder="1" applyAlignment="1">
      <alignment vertical="center" shrinkToFit="1"/>
    </xf>
    <xf numFmtId="190" fontId="23" fillId="0" borderId="48" xfId="0" applyNumberFormat="1" applyFont="1" applyBorder="1" applyAlignment="1">
      <alignment vertical="center" shrinkToFit="1"/>
    </xf>
    <xf numFmtId="190" fontId="23" fillId="0" borderId="267" xfId="0" applyNumberFormat="1" applyFont="1" applyBorder="1" applyAlignment="1">
      <alignment vertical="center" shrinkToFit="1"/>
    </xf>
    <xf numFmtId="190" fontId="23" fillId="0" borderId="216" xfId="0" applyNumberFormat="1" applyFont="1" applyBorder="1" applyAlignment="1">
      <alignment vertical="center" shrinkToFit="1"/>
    </xf>
    <xf numFmtId="190" fontId="23" fillId="0" borderId="219" xfId="0" applyNumberFormat="1" applyFont="1" applyBorder="1" applyAlignment="1">
      <alignment vertical="center" shrinkToFit="1"/>
    </xf>
    <xf numFmtId="38" fontId="23" fillId="0" borderId="206" xfId="1" applyFont="1" applyFill="1" applyBorder="1" applyAlignment="1">
      <alignment vertical="center" shrinkToFit="1"/>
    </xf>
    <xf numFmtId="38" fontId="23" fillId="0" borderId="161" xfId="1" applyFont="1" applyFill="1" applyBorder="1" applyAlignment="1">
      <alignment vertical="center" shrinkToFit="1"/>
    </xf>
    <xf numFmtId="38" fontId="23" fillId="0" borderId="163" xfId="1" applyFont="1" applyFill="1" applyBorder="1" applyAlignment="1">
      <alignment vertical="center" shrinkToFit="1"/>
    </xf>
    <xf numFmtId="38" fontId="23" fillId="0" borderId="160" xfId="1" applyFont="1" applyFill="1" applyBorder="1" applyAlignment="1">
      <alignment vertical="center" shrinkToFit="1"/>
    </xf>
    <xf numFmtId="38" fontId="23" fillId="0" borderId="165" xfId="1" applyFont="1" applyFill="1" applyBorder="1" applyAlignment="1">
      <alignment vertical="center" shrinkToFit="1"/>
    </xf>
    <xf numFmtId="38" fontId="23" fillId="0" borderId="234" xfId="1" applyFont="1" applyFill="1" applyBorder="1" applyAlignment="1">
      <alignment vertical="center" shrinkToFit="1"/>
    </xf>
    <xf numFmtId="0" fontId="71" fillId="0" borderId="0" xfId="0" applyFont="1">
      <alignment vertical="center"/>
    </xf>
    <xf numFmtId="0" fontId="13" fillId="0" borderId="0" xfId="1" applyNumberFormat="1" applyFont="1" applyBorder="1" applyAlignment="1">
      <alignment vertical="center"/>
    </xf>
    <xf numFmtId="183" fontId="22" fillId="0" borderId="68" xfId="1" applyNumberFormat="1" applyFont="1" applyBorder="1" applyAlignment="1">
      <alignment vertical="center"/>
    </xf>
    <xf numFmtId="184" fontId="13" fillId="0" borderId="70" xfId="1" applyNumberFormat="1" applyFont="1" applyBorder="1" applyAlignment="1">
      <alignment horizontal="center" vertical="center"/>
    </xf>
    <xf numFmtId="182" fontId="13" fillId="0" borderId="0" xfId="1" applyNumberFormat="1" applyFont="1" applyBorder="1" applyAlignment="1">
      <alignment vertical="center"/>
    </xf>
    <xf numFmtId="183" fontId="22" fillId="0" borderId="143" xfId="1" applyNumberFormat="1" applyFont="1" applyBorder="1" applyAlignment="1">
      <alignment vertical="center"/>
    </xf>
    <xf numFmtId="184" fontId="13" fillId="0" borderId="146" xfId="1" applyNumberFormat="1" applyFont="1" applyBorder="1" applyAlignment="1">
      <alignment horizontal="center" vertical="center"/>
    </xf>
    <xf numFmtId="183" fontId="22" fillId="0" borderId="66" xfId="1" applyNumberFormat="1" applyFont="1" applyBorder="1" applyAlignment="1">
      <alignment vertical="center"/>
    </xf>
    <xf numFmtId="184" fontId="13" fillId="0" borderId="67" xfId="1" applyNumberFormat="1" applyFont="1" applyBorder="1" applyAlignment="1">
      <alignment horizontal="center" vertical="center"/>
    </xf>
    <xf numFmtId="183" fontId="22" fillId="0" borderId="142" xfId="1" applyNumberFormat="1" applyFont="1" applyBorder="1" applyAlignment="1">
      <alignment vertical="center"/>
    </xf>
    <xf numFmtId="184" fontId="13" fillId="0" borderId="148" xfId="1" applyNumberFormat="1" applyFont="1" applyBorder="1" applyAlignment="1">
      <alignment horizontal="center" vertical="center"/>
    </xf>
    <xf numFmtId="0" fontId="13" fillId="0" borderId="12" xfId="0" applyFont="1" applyBorder="1" applyAlignment="1">
      <alignment horizontal="center" vertical="center"/>
    </xf>
    <xf numFmtId="183" fontId="22" fillId="0" borderId="145" xfId="1" applyNumberFormat="1" applyFont="1" applyBorder="1" applyAlignment="1">
      <alignment vertical="center"/>
    </xf>
    <xf numFmtId="184" fontId="13" fillId="0" borderId="147" xfId="1" applyNumberFormat="1" applyFont="1" applyBorder="1" applyAlignment="1">
      <alignment horizontal="center" vertical="center"/>
    </xf>
    <xf numFmtId="183" fontId="22" fillId="0" borderId="17" xfId="1" applyNumberFormat="1" applyFont="1" applyBorder="1" applyAlignment="1">
      <alignment vertical="center"/>
    </xf>
    <xf numFmtId="184" fontId="13" fillId="0" borderId="20" xfId="1" applyNumberFormat="1" applyFont="1" applyBorder="1" applyAlignment="1">
      <alignment horizontal="center" vertical="center"/>
    </xf>
    <xf numFmtId="0" fontId="13" fillId="3" borderId="74" xfId="0" applyFont="1" applyFill="1" applyBorder="1" applyAlignment="1">
      <alignment horizontal="center" vertical="center"/>
    </xf>
    <xf numFmtId="0" fontId="13" fillId="3" borderId="75" xfId="0" applyFont="1" applyFill="1" applyBorder="1" applyAlignment="1">
      <alignment horizontal="center" vertical="center"/>
    </xf>
    <xf numFmtId="0" fontId="13" fillId="3" borderId="76" xfId="0" applyFont="1" applyFill="1" applyBorder="1" applyAlignment="1">
      <alignment horizontal="center" vertical="center"/>
    </xf>
    <xf numFmtId="38" fontId="22" fillId="0" borderId="34" xfId="1" applyFont="1" applyFill="1" applyBorder="1">
      <alignment vertical="center"/>
    </xf>
    <xf numFmtId="38" fontId="22" fillId="0" borderId="35" xfId="1" applyFont="1" applyFill="1" applyBorder="1" applyAlignment="1">
      <alignment horizontal="center" vertical="center"/>
    </xf>
    <xf numFmtId="38" fontId="22" fillId="0" borderId="35" xfId="1" applyFont="1" applyFill="1" applyBorder="1">
      <alignment vertical="center"/>
    </xf>
    <xf numFmtId="38" fontId="22" fillId="0" borderId="89" xfId="1" applyFont="1" applyFill="1" applyBorder="1">
      <alignment vertical="center"/>
    </xf>
    <xf numFmtId="38" fontId="22" fillId="0" borderId="14" xfId="1" applyFont="1" applyBorder="1">
      <alignment vertical="center"/>
    </xf>
    <xf numFmtId="38" fontId="22" fillId="0" borderId="74" xfId="1" applyFont="1" applyFill="1" applyBorder="1">
      <alignment vertical="center"/>
    </xf>
    <xf numFmtId="38" fontId="22" fillId="0" borderId="75" xfId="1" applyFont="1" applyFill="1" applyBorder="1">
      <alignment vertical="center"/>
    </xf>
    <xf numFmtId="38" fontId="22" fillId="0" borderId="130" xfId="1" applyFont="1" applyFill="1" applyBorder="1">
      <alignment vertical="center"/>
    </xf>
    <xf numFmtId="38" fontId="22" fillId="0" borderId="101" xfId="1" applyFont="1" applyBorder="1">
      <alignment vertical="center"/>
    </xf>
    <xf numFmtId="38" fontId="22" fillId="0" borderId="49" xfId="1" applyFont="1" applyFill="1" applyBorder="1">
      <alignment vertical="center"/>
    </xf>
    <xf numFmtId="38" fontId="22" fillId="0" borderId="50" xfId="1" applyFont="1" applyFill="1" applyBorder="1" applyAlignment="1">
      <alignment horizontal="center" vertical="center"/>
    </xf>
    <xf numFmtId="38" fontId="22" fillId="0" borderId="50" xfId="1" applyFont="1" applyFill="1" applyBorder="1">
      <alignment vertical="center"/>
    </xf>
    <xf numFmtId="38" fontId="22" fillId="0" borderId="103" xfId="1" applyFont="1" applyFill="1" applyBorder="1">
      <alignment vertical="center"/>
    </xf>
    <xf numFmtId="38" fontId="22" fillId="0" borderId="88" xfId="1" applyFont="1" applyBorder="1">
      <alignment vertical="center"/>
    </xf>
    <xf numFmtId="0" fontId="13" fillId="0" borderId="94" xfId="0" applyFont="1" applyBorder="1" applyAlignment="1">
      <alignment horizontal="center" vertical="center"/>
    </xf>
    <xf numFmtId="38" fontId="22" fillId="0" borderId="95" xfId="1" applyFont="1" applyFill="1" applyBorder="1">
      <alignment vertical="center"/>
    </xf>
    <xf numFmtId="38" fontId="22" fillId="0" borderId="96" xfId="1" applyFont="1" applyFill="1" applyBorder="1">
      <alignment vertical="center"/>
    </xf>
    <xf numFmtId="38" fontId="22" fillId="0" borderId="187" xfId="1" applyFont="1" applyFill="1" applyBorder="1">
      <alignment vertical="center"/>
    </xf>
    <xf numFmtId="38" fontId="22" fillId="0" borderId="102" xfId="1" applyFont="1" applyBorder="1">
      <alignment vertical="center"/>
    </xf>
    <xf numFmtId="38" fontId="21" fillId="0" borderId="129" xfId="1" applyFont="1" applyBorder="1" applyAlignment="1">
      <alignment horizontal="right" vertical="center"/>
    </xf>
    <xf numFmtId="38" fontId="21" fillId="0" borderId="126" xfId="1" applyFont="1" applyBorder="1" applyAlignment="1">
      <alignment horizontal="right" vertical="center"/>
    </xf>
    <xf numFmtId="38" fontId="21" fillId="0" borderId="272" xfId="1" applyFont="1" applyBorder="1" applyAlignment="1">
      <alignment horizontal="right" vertical="center"/>
    </xf>
    <xf numFmtId="0" fontId="6" fillId="3" borderId="111" xfId="0" applyFont="1" applyFill="1" applyBorder="1" applyAlignment="1">
      <alignment horizontal="center" vertical="center"/>
    </xf>
    <xf numFmtId="38" fontId="21" fillId="0" borderId="111" xfId="1" applyFont="1" applyFill="1" applyBorder="1" applyAlignment="1">
      <alignment horizontal="right" vertical="center"/>
    </xf>
    <xf numFmtId="38" fontId="21" fillId="0" borderId="199" xfId="1" applyFont="1" applyFill="1" applyBorder="1" applyAlignment="1">
      <alignment horizontal="right" vertical="center"/>
    </xf>
    <xf numFmtId="38" fontId="21" fillId="0" borderId="236" xfId="1" applyFont="1" applyFill="1" applyBorder="1" applyAlignment="1">
      <alignment horizontal="right" vertical="center"/>
    </xf>
    <xf numFmtId="38" fontId="6" fillId="0" borderId="1" xfId="0" applyNumberFormat="1" applyFont="1" applyBorder="1">
      <alignment vertical="center"/>
    </xf>
    <xf numFmtId="38" fontId="46" fillId="0" borderId="53" xfId="1" applyFont="1" applyBorder="1" applyAlignment="1">
      <alignment vertical="center" shrinkToFit="1"/>
    </xf>
    <xf numFmtId="38" fontId="46" fillId="0" borderId="54" xfId="1" applyFont="1" applyBorder="1" applyAlignment="1">
      <alignment vertical="center" shrinkToFit="1"/>
    </xf>
    <xf numFmtId="38" fontId="46" fillId="0" borderId="62" xfId="1" applyFont="1" applyBorder="1" applyAlignment="1">
      <alignment vertical="center" shrinkToFit="1"/>
    </xf>
    <xf numFmtId="38" fontId="36" fillId="0" borderId="19" xfId="1" applyFont="1" applyBorder="1">
      <alignment vertical="center"/>
    </xf>
    <xf numFmtId="38" fontId="46" fillId="0" borderId="64" xfId="1" applyFont="1" applyBorder="1" applyAlignment="1">
      <alignment vertical="center" shrinkToFit="1"/>
    </xf>
    <xf numFmtId="38" fontId="46" fillId="0" borderId="86" xfId="1" applyFont="1" applyBorder="1" applyAlignment="1">
      <alignment vertical="center" shrinkToFit="1"/>
    </xf>
    <xf numFmtId="38" fontId="46" fillId="0" borderId="55" xfId="1" applyFont="1" applyBorder="1" applyAlignment="1">
      <alignment vertical="center" shrinkToFit="1"/>
    </xf>
    <xf numFmtId="190" fontId="23" fillId="0" borderId="56" xfId="0" applyNumberFormat="1" applyFont="1" applyBorder="1" applyAlignment="1">
      <alignment vertical="center" shrinkToFit="1"/>
    </xf>
    <xf numFmtId="190" fontId="23" fillId="0" borderId="35" xfId="0" applyNumberFormat="1" applyFont="1" applyBorder="1" applyAlignment="1">
      <alignment vertical="center" shrinkToFit="1"/>
    </xf>
    <xf numFmtId="190" fontId="23" fillId="0" borderId="53" xfId="0" applyNumberFormat="1" applyFont="1" applyBorder="1" applyAlignment="1">
      <alignment vertical="center" shrinkToFit="1"/>
    </xf>
    <xf numFmtId="190" fontId="23" fillId="0" borderId="57" xfId="0" applyNumberFormat="1" applyFont="1" applyBorder="1" applyAlignment="1">
      <alignment vertical="center" shrinkToFit="1"/>
    </xf>
    <xf numFmtId="190" fontId="23" fillId="0" borderId="60" xfId="0" applyNumberFormat="1" applyFont="1" applyBorder="1" applyAlignment="1">
      <alignment vertical="center" shrinkToFit="1"/>
    </xf>
    <xf numFmtId="190" fontId="23" fillId="0" borderId="50" xfId="0" applyNumberFormat="1" applyFont="1" applyBorder="1" applyAlignment="1">
      <alignment vertical="center" shrinkToFit="1"/>
    </xf>
    <xf numFmtId="190" fontId="23" fillId="0" borderId="59" xfId="0" applyNumberFormat="1" applyFont="1" applyBorder="1" applyAlignment="1">
      <alignment vertical="center" shrinkToFit="1"/>
    </xf>
    <xf numFmtId="190" fontId="23" fillId="0" borderId="87" xfId="0" applyNumberFormat="1" applyFont="1" applyBorder="1" applyAlignment="1">
      <alignment vertical="center" shrinkToFit="1"/>
    </xf>
    <xf numFmtId="190" fontId="23" fillId="0" borderId="46" xfId="0" applyNumberFormat="1" applyFont="1" applyBorder="1" applyAlignment="1">
      <alignment vertical="center" shrinkToFit="1"/>
    </xf>
    <xf numFmtId="190" fontId="23" fillId="0" borderId="86" xfId="0" applyNumberFormat="1" applyFont="1" applyBorder="1" applyAlignment="1">
      <alignment vertical="center" shrinkToFit="1"/>
    </xf>
    <xf numFmtId="38" fontId="23" fillId="0" borderId="59" xfId="1" applyFont="1" applyFill="1" applyBorder="1" applyAlignment="1">
      <alignment vertical="center" shrinkToFit="1"/>
    </xf>
    <xf numFmtId="38" fontId="23" fillId="0" borderId="54" xfId="1" applyFont="1" applyFill="1" applyBorder="1" applyAlignment="1">
      <alignment vertical="center" shrinkToFit="1"/>
    </xf>
    <xf numFmtId="38" fontId="23" fillId="0" borderId="62" xfId="1" applyFont="1" applyBorder="1" applyAlignment="1">
      <alignment vertical="center" shrinkToFit="1"/>
    </xf>
    <xf numFmtId="38" fontId="23" fillId="0" borderId="53" xfId="1" applyFont="1" applyFill="1" applyBorder="1" applyAlignment="1">
      <alignment vertical="center" shrinkToFit="1"/>
    </xf>
    <xf numFmtId="38" fontId="23" fillId="0" borderId="64" xfId="1" applyFont="1" applyBorder="1" applyAlignment="1">
      <alignment vertical="center" shrinkToFit="1"/>
    </xf>
    <xf numFmtId="38" fontId="23" fillId="0" borderId="86" xfId="1" applyFont="1" applyFill="1" applyBorder="1" applyAlignment="1">
      <alignment vertical="center" shrinkToFit="1"/>
    </xf>
    <xf numFmtId="38" fontId="23" fillId="0" borderId="55" xfId="1" applyFont="1" applyBorder="1" applyAlignment="1">
      <alignment vertical="center" shrinkToFit="1"/>
    </xf>
    <xf numFmtId="38" fontId="23" fillId="0" borderId="96" xfId="1" applyFont="1" applyBorder="1" applyAlignment="1">
      <alignment vertical="center" shrinkToFit="1"/>
    </xf>
    <xf numFmtId="38" fontId="23" fillId="0" borderId="187" xfId="1" applyFont="1" applyBorder="1" applyAlignment="1">
      <alignment vertical="center" shrinkToFit="1"/>
    </xf>
    <xf numFmtId="38" fontId="23" fillId="0" borderId="274" xfId="1" applyFont="1" applyFill="1" applyBorder="1" applyAlignment="1">
      <alignment vertical="center" shrinkToFit="1"/>
    </xf>
    <xf numFmtId="38" fontId="23" fillId="0" borderId="60" xfId="1" applyFont="1" applyFill="1" applyBorder="1" applyAlignment="1">
      <alignment vertical="center" shrinkToFit="1"/>
    </xf>
    <xf numFmtId="38" fontId="23" fillId="0" borderId="57" xfId="1" applyFont="1" applyFill="1" applyBorder="1" applyAlignment="1">
      <alignment vertical="center" shrinkToFit="1"/>
    </xf>
    <xf numFmtId="38" fontId="23" fillId="0" borderId="63" xfId="1" applyFont="1" applyBorder="1" applyAlignment="1">
      <alignment vertical="center" shrinkToFit="1"/>
    </xf>
    <xf numFmtId="38" fontId="23" fillId="0" borderId="56" xfId="1" applyFont="1" applyFill="1" applyBorder="1" applyAlignment="1">
      <alignment vertical="center" shrinkToFit="1"/>
    </xf>
    <xf numFmtId="38" fontId="23" fillId="0" borderId="65" xfId="1" applyFont="1" applyBorder="1" applyAlignment="1">
      <alignment vertical="center" shrinkToFit="1"/>
    </xf>
    <xf numFmtId="38" fontId="23" fillId="0" borderId="87" xfId="1" applyFont="1" applyFill="1" applyBorder="1" applyAlignment="1">
      <alignment vertical="center" shrinkToFit="1"/>
    </xf>
    <xf numFmtId="0" fontId="13" fillId="3" borderId="216" xfId="0" applyFont="1" applyFill="1" applyBorder="1" applyAlignment="1">
      <alignment horizontal="center" vertical="center"/>
    </xf>
    <xf numFmtId="0" fontId="13" fillId="3" borderId="41" xfId="0" applyFont="1" applyFill="1" applyBorder="1" applyAlignment="1">
      <alignment horizontal="center" vertical="center"/>
    </xf>
    <xf numFmtId="0" fontId="13" fillId="3" borderId="62" xfId="0" applyFont="1" applyFill="1" applyBorder="1" applyAlignment="1">
      <alignment horizontal="center" vertical="center"/>
    </xf>
    <xf numFmtId="38" fontId="23" fillId="0" borderId="98" xfId="1" applyFont="1" applyBorder="1" applyAlignment="1">
      <alignment vertical="center" shrinkToFit="1"/>
    </xf>
    <xf numFmtId="186" fontId="13" fillId="3" borderId="81" xfId="0" applyNumberFormat="1" applyFont="1" applyFill="1" applyBorder="1" applyAlignment="1">
      <alignment horizontal="center" vertical="center" shrinkToFit="1"/>
    </xf>
    <xf numFmtId="0" fontId="22" fillId="4" borderId="53" xfId="0" applyFont="1" applyFill="1" applyBorder="1">
      <alignment vertical="center"/>
    </xf>
    <xf numFmtId="38" fontId="40" fillId="4" borderId="62" xfId="1" applyFont="1" applyFill="1" applyBorder="1" applyAlignment="1">
      <alignment vertical="center" shrinkToFit="1"/>
    </xf>
    <xf numFmtId="0" fontId="22" fillId="4" borderId="86" xfId="0" applyFont="1" applyFill="1" applyBorder="1">
      <alignment vertical="center"/>
    </xf>
    <xf numFmtId="38" fontId="40" fillId="4" borderId="55" xfId="1" applyFont="1" applyFill="1" applyBorder="1" applyAlignment="1">
      <alignment vertical="center" shrinkToFit="1"/>
    </xf>
    <xf numFmtId="190" fontId="22" fillId="0" borderId="14" xfId="1" applyNumberFormat="1" applyFont="1" applyBorder="1" applyAlignment="1">
      <alignment vertical="center"/>
    </xf>
    <xf numFmtId="190" fontId="22" fillId="0" borderId="88" xfId="1" applyNumberFormat="1" applyFont="1" applyBorder="1" applyAlignment="1">
      <alignment vertical="center"/>
    </xf>
    <xf numFmtId="190" fontId="22" fillId="0" borderId="269" xfId="1" applyNumberFormat="1" applyFont="1" applyBorder="1" applyAlignment="1">
      <alignment vertical="center"/>
    </xf>
    <xf numFmtId="190" fontId="22" fillId="0" borderId="15" xfId="1" applyNumberFormat="1" applyFont="1" applyBorder="1" applyAlignment="1">
      <alignment vertical="center"/>
    </xf>
    <xf numFmtId="190" fontId="22" fillId="0" borderId="19" xfId="0" applyNumberFormat="1" applyFont="1" applyBorder="1">
      <alignment vertical="center"/>
    </xf>
    <xf numFmtId="190" fontId="22" fillId="0" borderId="14" xfId="0" applyNumberFormat="1" applyFont="1" applyBorder="1">
      <alignment vertical="center"/>
    </xf>
    <xf numFmtId="190" fontId="22" fillId="0" borderId="186" xfId="0" applyNumberFormat="1" applyFont="1" applyBorder="1">
      <alignment vertical="center"/>
    </xf>
    <xf numFmtId="0" fontId="72" fillId="0" borderId="0" xfId="0" applyFont="1" applyAlignment="1">
      <alignment horizontal="right" vertical="center"/>
    </xf>
    <xf numFmtId="0" fontId="72" fillId="0" borderId="0" xfId="0" applyFont="1">
      <alignment vertical="center"/>
    </xf>
    <xf numFmtId="38" fontId="36" fillId="0" borderId="0" xfId="1" applyFont="1">
      <alignment vertical="center"/>
    </xf>
    <xf numFmtId="0" fontId="14" fillId="0" borderId="0" xfId="0" applyFont="1" applyAlignment="1">
      <alignment horizontal="right" vertical="center"/>
    </xf>
    <xf numFmtId="0" fontId="74" fillId="0" borderId="0" xfId="0" applyFont="1">
      <alignment vertical="center"/>
    </xf>
    <xf numFmtId="0" fontId="72" fillId="0" borderId="0" xfId="0" applyFont="1" applyAlignment="1">
      <alignment horizontal="left" vertical="center" indent="1"/>
    </xf>
    <xf numFmtId="0" fontId="72" fillId="20" borderId="0" xfId="0" applyFont="1" applyFill="1">
      <alignment vertical="center"/>
    </xf>
    <xf numFmtId="192" fontId="6" fillId="0" borderId="0" xfId="0" applyNumberFormat="1" applyFont="1">
      <alignment vertical="center"/>
    </xf>
    <xf numFmtId="38" fontId="75" fillId="0" borderId="69" xfId="1" applyFont="1" applyFill="1" applyBorder="1" applyAlignment="1">
      <alignment vertical="center"/>
    </xf>
    <xf numFmtId="38" fontId="22" fillId="0" borderId="69" xfId="1" applyFont="1" applyFill="1" applyBorder="1" applyAlignment="1">
      <alignment vertical="center"/>
    </xf>
    <xf numFmtId="0" fontId="13" fillId="0" borderId="69" xfId="0" applyFont="1" applyBorder="1">
      <alignment vertical="center"/>
    </xf>
    <xf numFmtId="190" fontId="75" fillId="0" borderId="69" xfId="0" applyNumberFormat="1" applyFont="1" applyBorder="1">
      <alignment vertical="center"/>
    </xf>
    <xf numFmtId="176" fontId="22" fillId="0" borderId="69" xfId="0" applyNumberFormat="1" applyFont="1" applyBorder="1">
      <alignment vertical="center"/>
    </xf>
    <xf numFmtId="38" fontId="75" fillId="0" borderId="0" xfId="1" applyFont="1" applyFill="1" applyBorder="1" applyAlignment="1">
      <alignment vertical="center"/>
    </xf>
    <xf numFmtId="38" fontId="22" fillId="0" borderId="0" xfId="1" applyFont="1" applyFill="1" applyBorder="1" applyAlignment="1">
      <alignment vertical="center"/>
    </xf>
    <xf numFmtId="190" fontId="75" fillId="0" borderId="0" xfId="0" applyNumberFormat="1" applyFont="1">
      <alignment vertical="center"/>
    </xf>
    <xf numFmtId="176" fontId="22" fillId="0" borderId="0" xfId="0" applyNumberFormat="1" applyFont="1">
      <alignment vertical="center"/>
    </xf>
    <xf numFmtId="38" fontId="75" fillId="0" borderId="151" xfId="1" applyFont="1" applyFill="1" applyBorder="1" applyAlignment="1">
      <alignment vertical="center"/>
    </xf>
    <xf numFmtId="38" fontId="22" fillId="0" borderId="151" xfId="1" applyFont="1" applyFill="1" applyBorder="1" applyAlignment="1">
      <alignment vertical="center"/>
    </xf>
    <xf numFmtId="0" fontId="13" fillId="0" borderId="151" xfId="0" applyFont="1" applyBorder="1">
      <alignment vertical="center"/>
    </xf>
    <xf numFmtId="190" fontId="75" fillId="0" borderId="151" xfId="0" applyNumberFormat="1" applyFont="1" applyBorder="1">
      <alignment vertical="center"/>
    </xf>
    <xf numFmtId="176" fontId="22" fillId="0" borderId="151" xfId="0" applyNumberFormat="1" applyFont="1" applyBorder="1">
      <alignment vertical="center"/>
    </xf>
    <xf numFmtId="193" fontId="36" fillId="2" borderId="34" xfId="3" applyNumberFormat="1" applyFont="1" applyFill="1" applyBorder="1">
      <alignment vertical="center"/>
    </xf>
    <xf numFmtId="193" fontId="36" fillId="2" borderId="36" xfId="3" applyNumberFormat="1" applyFont="1" applyFill="1" applyBorder="1">
      <alignment vertical="center"/>
    </xf>
    <xf numFmtId="193" fontId="36" fillId="2" borderId="35" xfId="3" applyNumberFormat="1" applyFont="1" applyFill="1" applyBorder="1">
      <alignment vertical="center"/>
    </xf>
    <xf numFmtId="193" fontId="36" fillId="2" borderId="49" xfId="3" applyNumberFormat="1" applyFont="1" applyFill="1" applyBorder="1">
      <alignment vertical="center"/>
    </xf>
    <xf numFmtId="193" fontId="36" fillId="2" borderId="51" xfId="3" applyNumberFormat="1" applyFont="1" applyFill="1" applyBorder="1">
      <alignment vertical="center"/>
    </xf>
    <xf numFmtId="193" fontId="36" fillId="2" borderId="50" xfId="3" applyNumberFormat="1" applyFont="1" applyFill="1" applyBorder="1">
      <alignment vertical="center"/>
    </xf>
    <xf numFmtId="193" fontId="36" fillId="2" borderId="74" xfId="3" applyNumberFormat="1" applyFont="1" applyFill="1" applyBorder="1">
      <alignment vertical="center"/>
    </xf>
    <xf numFmtId="193" fontId="36" fillId="2" borderId="76" xfId="3" applyNumberFormat="1" applyFont="1" applyFill="1" applyBorder="1">
      <alignment vertical="center"/>
    </xf>
    <xf numFmtId="193" fontId="36" fillId="2" borderId="75" xfId="3" applyNumberFormat="1" applyFont="1" applyFill="1" applyBorder="1">
      <alignment vertical="center"/>
    </xf>
    <xf numFmtId="0" fontId="6" fillId="0" borderId="0" xfId="3" applyFont="1" applyAlignment="1">
      <alignment vertical="center" wrapText="1"/>
    </xf>
    <xf numFmtId="183" fontId="46" fillId="2" borderId="116" xfId="4" applyNumberFormat="1" applyFont="1" applyFill="1" applyBorder="1" applyAlignment="1">
      <alignment vertical="center" shrinkToFit="1"/>
    </xf>
    <xf numFmtId="183" fontId="46" fillId="2" borderId="117" xfId="4" applyNumberFormat="1" applyFont="1" applyFill="1" applyBorder="1" applyAlignment="1">
      <alignment vertical="center" shrinkToFit="1"/>
    </xf>
    <xf numFmtId="183" fontId="46" fillId="2" borderId="118" xfId="4" applyNumberFormat="1" applyFont="1" applyFill="1" applyBorder="1" applyAlignment="1">
      <alignment vertical="center" shrinkToFit="1"/>
    </xf>
    <xf numFmtId="183" fontId="46" fillId="2" borderId="192" xfId="4" applyNumberFormat="1" applyFont="1" applyFill="1" applyBorder="1" applyAlignment="1">
      <alignment vertical="center" shrinkToFit="1"/>
    </xf>
    <xf numFmtId="183" fontId="46" fillId="2" borderId="193" xfId="4" applyNumberFormat="1" applyFont="1" applyFill="1" applyBorder="1" applyAlignment="1">
      <alignment vertical="center" shrinkToFit="1"/>
    </xf>
    <xf numFmtId="183" fontId="46" fillId="2" borderId="194" xfId="4" applyNumberFormat="1" applyFont="1" applyFill="1" applyBorder="1" applyAlignment="1">
      <alignment vertical="center" shrinkToFit="1"/>
    </xf>
    <xf numFmtId="190" fontId="23" fillId="0" borderId="69" xfId="0" applyNumberFormat="1" applyFont="1" applyBorder="1" applyAlignment="1">
      <alignment vertical="center" shrinkToFit="1"/>
    </xf>
    <xf numFmtId="190" fontId="23" fillId="0" borderId="0" xfId="0" applyNumberFormat="1" applyFont="1" applyAlignment="1">
      <alignment vertical="center" shrinkToFit="1"/>
    </xf>
    <xf numFmtId="190" fontId="23" fillId="0" borderId="151" xfId="0" applyNumberFormat="1" applyFont="1" applyBorder="1" applyAlignment="1">
      <alignment vertical="center" shrinkToFit="1"/>
    </xf>
    <xf numFmtId="190" fontId="75" fillId="0" borderId="69" xfId="0" applyNumberFormat="1" applyFont="1" applyBorder="1" applyAlignment="1">
      <alignment vertical="center" shrinkToFit="1"/>
    </xf>
    <xf numFmtId="190" fontId="75" fillId="0" borderId="0" xfId="0" applyNumberFormat="1" applyFont="1" applyAlignment="1">
      <alignment vertical="center" shrinkToFit="1"/>
    </xf>
    <xf numFmtId="190" fontId="75" fillId="0" borderId="151" xfId="0" applyNumberFormat="1" applyFont="1" applyBorder="1" applyAlignment="1">
      <alignment vertical="center" shrinkToFit="1"/>
    </xf>
    <xf numFmtId="186" fontId="6" fillId="3" borderId="152" xfId="0" applyNumberFormat="1" applyFont="1" applyFill="1" applyBorder="1" applyAlignment="1">
      <alignment horizontal="center" vertical="center"/>
    </xf>
    <xf numFmtId="186" fontId="6" fillId="3" borderId="112" xfId="0" applyNumberFormat="1" applyFont="1" applyFill="1" applyBorder="1" applyAlignment="1">
      <alignment horizontal="center" vertical="center"/>
    </xf>
    <xf numFmtId="186" fontId="6" fillId="3" borderId="114" xfId="0" applyNumberFormat="1" applyFont="1" applyFill="1" applyBorder="1" applyAlignment="1">
      <alignment horizontal="center" vertical="center"/>
    </xf>
    <xf numFmtId="186" fontId="6" fillId="3" borderId="50" xfId="0" applyNumberFormat="1" applyFont="1" applyFill="1" applyBorder="1" applyAlignment="1">
      <alignment horizontal="center" vertical="center"/>
    </xf>
    <xf numFmtId="186" fontId="6" fillId="3" borderId="49" xfId="0" applyNumberFormat="1" applyFont="1" applyFill="1" applyBorder="1" applyAlignment="1">
      <alignment horizontal="center" vertical="center"/>
    </xf>
    <xf numFmtId="186" fontId="6" fillId="3" borderId="103" xfId="0" applyNumberFormat="1" applyFont="1" applyFill="1" applyBorder="1" applyAlignment="1">
      <alignment horizontal="center" vertical="center"/>
    </xf>
    <xf numFmtId="0" fontId="6" fillId="3" borderId="141" xfId="0" applyFont="1" applyFill="1" applyBorder="1" applyAlignment="1">
      <alignment horizontal="center" vertical="center"/>
    </xf>
    <xf numFmtId="0" fontId="6" fillId="3" borderId="149" xfId="0" applyFont="1" applyFill="1" applyBorder="1" applyAlignment="1">
      <alignment horizontal="center" vertical="center"/>
    </xf>
    <xf numFmtId="0" fontId="6" fillId="3" borderId="273" xfId="0" applyFont="1" applyFill="1" applyBorder="1" applyAlignment="1">
      <alignment horizontal="center" vertical="center"/>
    </xf>
    <xf numFmtId="190" fontId="22" fillId="0" borderId="280" xfId="1" applyNumberFormat="1" applyFont="1" applyBorder="1" applyAlignment="1">
      <alignment vertical="center"/>
    </xf>
    <xf numFmtId="190" fontId="22" fillId="0" borderId="102" xfId="1" applyNumberFormat="1" applyFont="1" applyBorder="1" applyAlignment="1">
      <alignment vertical="center"/>
    </xf>
    <xf numFmtId="38" fontId="21" fillId="0" borderId="34" xfId="1" applyFont="1" applyBorder="1">
      <alignment vertical="center"/>
    </xf>
    <xf numFmtId="38" fontId="21" fillId="0" borderId="35" xfId="1" applyFont="1" applyBorder="1" applyAlignment="1">
      <alignment horizontal="center" vertical="center"/>
    </xf>
    <xf numFmtId="38" fontId="21" fillId="0" borderId="35" xfId="1" applyFont="1" applyBorder="1">
      <alignment vertical="center"/>
    </xf>
    <xf numFmtId="38" fontId="21" fillId="0" borderId="144" xfId="1" applyFont="1" applyBorder="1">
      <alignment vertical="center"/>
    </xf>
    <xf numFmtId="38" fontId="21" fillId="0" borderId="125" xfId="1" applyFont="1" applyBorder="1">
      <alignment vertical="center"/>
    </xf>
    <xf numFmtId="176" fontId="22" fillId="0" borderId="14" xfId="2" applyNumberFormat="1" applyFont="1" applyBorder="1">
      <alignment vertical="center"/>
    </xf>
    <xf numFmtId="38" fontId="21" fillId="0" borderId="132" xfId="1" applyFont="1" applyBorder="1">
      <alignment vertical="center"/>
    </xf>
    <xf numFmtId="38" fontId="21" fillId="0" borderId="133" xfId="1" applyFont="1" applyBorder="1">
      <alignment vertical="center"/>
    </xf>
    <xf numFmtId="38" fontId="21" fillId="0" borderId="281" xfId="1" applyFont="1" applyBorder="1">
      <alignment vertical="center"/>
    </xf>
    <xf numFmtId="38" fontId="21" fillId="0" borderId="279" xfId="1" applyFont="1" applyBorder="1">
      <alignment vertical="center"/>
    </xf>
    <xf numFmtId="176" fontId="22" fillId="0" borderId="282" xfId="2" applyNumberFormat="1" applyFont="1" applyBorder="1">
      <alignment vertical="center"/>
    </xf>
    <xf numFmtId="38" fontId="21" fillId="0" borderId="283" xfId="1" applyFont="1" applyFill="1" applyBorder="1" applyAlignment="1">
      <alignment vertical="center" shrinkToFit="1"/>
    </xf>
    <xf numFmtId="38" fontId="21" fillId="0" borderId="198" xfId="1" applyFont="1" applyFill="1" applyBorder="1" applyAlignment="1">
      <alignment vertical="center" shrinkToFit="1"/>
    </xf>
    <xf numFmtId="38" fontId="21" fillId="0" borderId="43" xfId="1" applyFont="1" applyFill="1" applyBorder="1" applyAlignment="1">
      <alignment vertical="center" shrinkToFit="1"/>
    </xf>
    <xf numFmtId="38" fontId="21" fillId="0" borderId="44" xfId="1" applyFont="1" applyFill="1" applyBorder="1" applyAlignment="1">
      <alignment vertical="center" shrinkToFit="1"/>
    </xf>
    <xf numFmtId="38" fontId="21" fillId="0" borderId="223" xfId="1" applyFont="1" applyFill="1" applyBorder="1" applyAlignment="1">
      <alignment vertical="center" shrinkToFit="1"/>
    </xf>
    <xf numFmtId="38" fontId="21" fillId="0" borderId="64" xfId="1" applyFont="1" applyFill="1" applyBorder="1" applyAlignment="1">
      <alignment vertical="center" shrinkToFit="1"/>
    </xf>
    <xf numFmtId="38" fontId="21" fillId="0" borderId="65" xfId="1" applyFont="1" applyFill="1" applyBorder="1" applyAlignment="1">
      <alignment vertical="center" shrinkToFit="1"/>
    </xf>
    <xf numFmtId="0" fontId="8" fillId="0" borderId="0" xfId="0" applyFont="1" applyAlignment="1">
      <alignment vertical="top"/>
    </xf>
    <xf numFmtId="0" fontId="8" fillId="0" borderId="0" xfId="0" applyFont="1" applyAlignment="1">
      <alignment horizontal="center"/>
    </xf>
    <xf numFmtId="0" fontId="5" fillId="0" borderId="0" xfId="0" applyFont="1" applyAlignment="1">
      <alignment horizontal="center" vertical="center"/>
    </xf>
    <xf numFmtId="0" fontId="54" fillId="20" borderId="0" xfId="0" applyFont="1" applyFill="1" applyAlignment="1">
      <alignment horizontal="center"/>
    </xf>
    <xf numFmtId="0" fontId="55" fillId="20" borderId="0" xfId="0" applyFont="1" applyFill="1" applyAlignment="1">
      <alignment horizontal="center" vertical="center"/>
    </xf>
    <xf numFmtId="0" fontId="76" fillId="0" borderId="0" xfId="0" applyFont="1" applyAlignment="1">
      <alignment horizontal="center" vertical="top"/>
    </xf>
    <xf numFmtId="0" fontId="19" fillId="0" borderId="0" xfId="0" applyFont="1" applyAlignment="1">
      <alignment horizontal="center" vertical="center"/>
    </xf>
    <xf numFmtId="0" fontId="6" fillId="0" borderId="250" xfId="0" applyFont="1" applyBorder="1" applyAlignment="1">
      <alignment horizontal="center" vertical="center" wrapText="1"/>
    </xf>
    <xf numFmtId="0" fontId="6" fillId="0" borderId="250" xfId="0" applyFont="1" applyBorder="1" applyAlignment="1">
      <alignment horizontal="center" vertical="center"/>
    </xf>
    <xf numFmtId="0" fontId="10" fillId="0" borderId="0" xfId="0" applyFont="1" applyAlignment="1">
      <alignment horizontal="center" vertical="center"/>
    </xf>
    <xf numFmtId="0" fontId="64" fillId="0" borderId="0" xfId="0" applyFont="1" applyAlignment="1">
      <alignment horizontal="center" vertical="center"/>
    </xf>
    <xf numFmtId="0" fontId="15" fillId="4" borderId="250" xfId="0" applyFont="1" applyFill="1" applyBorder="1" applyAlignment="1">
      <alignment horizontal="center" vertical="center"/>
    </xf>
    <xf numFmtId="0" fontId="9" fillId="0" borderId="0" xfId="0" applyFont="1" applyAlignment="1">
      <alignment horizontal="center" vertical="center"/>
    </xf>
    <xf numFmtId="0" fontId="62" fillId="0" borderId="0" xfId="0" applyFont="1" applyAlignment="1">
      <alignment horizontal="left" vertical="top" wrapText="1"/>
    </xf>
    <xf numFmtId="0" fontId="14" fillId="0" borderId="181" xfId="0" applyFont="1" applyBorder="1" applyAlignment="1">
      <alignment horizontal="left" vertical="top" wrapText="1"/>
    </xf>
    <xf numFmtId="0" fontId="14" fillId="0" borderId="182" xfId="0" applyFont="1" applyBorder="1" applyAlignment="1">
      <alignment horizontal="left" vertical="top" wrapText="1"/>
    </xf>
    <xf numFmtId="0" fontId="14" fillId="0" borderId="183" xfId="0" applyFont="1" applyBorder="1" applyAlignment="1">
      <alignment horizontal="left" vertical="top" wrapText="1"/>
    </xf>
    <xf numFmtId="0" fontId="14" fillId="0" borderId="5" xfId="0" applyFont="1" applyBorder="1" applyAlignment="1">
      <alignment horizontal="left" vertical="top" wrapText="1"/>
    </xf>
    <xf numFmtId="0" fontId="14" fillId="0" borderId="0" xfId="0" applyFont="1" applyAlignment="1">
      <alignment horizontal="left" vertical="top" wrapText="1"/>
    </xf>
    <xf numFmtId="0" fontId="14" fillId="0" borderId="19" xfId="0" applyFont="1" applyBorder="1" applyAlignment="1">
      <alignment horizontal="left" vertical="top" wrapText="1"/>
    </xf>
    <xf numFmtId="0" fontId="14" fillId="0" borderId="127" xfId="0" applyFont="1" applyBorder="1" applyAlignment="1">
      <alignment horizontal="left" vertical="top" wrapText="1"/>
    </xf>
    <xf numFmtId="0" fontId="14" fillId="0" borderId="128" xfId="0" applyFont="1" applyBorder="1" applyAlignment="1">
      <alignment horizontal="left" vertical="top" wrapText="1"/>
    </xf>
    <xf numFmtId="0" fontId="14" fillId="0" borderId="184" xfId="0" applyFont="1" applyBorder="1" applyAlignment="1">
      <alignment horizontal="left" vertical="top" wrapText="1"/>
    </xf>
    <xf numFmtId="0" fontId="6" fillId="0" borderId="21" xfId="0" applyFont="1" applyBorder="1" applyAlignment="1">
      <alignment horizontal="center" vertical="center"/>
    </xf>
    <xf numFmtId="0" fontId="6" fillId="0" borderId="22" xfId="0" applyFont="1" applyBorder="1" applyAlignment="1">
      <alignment horizontal="center" vertical="center"/>
    </xf>
    <xf numFmtId="0" fontId="6" fillId="0" borderId="23" xfId="0" applyFont="1" applyBorder="1" applyAlignment="1">
      <alignment horizontal="center" vertical="center"/>
    </xf>
    <xf numFmtId="0" fontId="6" fillId="0" borderId="21" xfId="0" applyFont="1" applyBorder="1" applyAlignment="1">
      <alignment horizontal="center" vertical="center" wrapText="1"/>
    </xf>
    <xf numFmtId="0" fontId="6" fillId="0" borderId="22" xfId="0" applyFont="1" applyBorder="1" applyAlignment="1">
      <alignment horizontal="center" vertical="center" wrapText="1"/>
    </xf>
    <xf numFmtId="0" fontId="6" fillId="0" borderId="23" xfId="0" applyFont="1" applyBorder="1" applyAlignment="1">
      <alignment horizontal="center" vertical="center" wrapText="1"/>
    </xf>
    <xf numFmtId="0" fontId="6" fillId="0" borderId="25" xfId="0" applyFont="1" applyBorder="1" applyAlignment="1">
      <alignment horizontal="center" vertical="center"/>
    </xf>
    <xf numFmtId="0" fontId="13" fillId="0" borderId="143" xfId="0" applyFont="1" applyBorder="1" applyAlignment="1">
      <alignment horizontal="right" vertical="center"/>
    </xf>
    <xf numFmtId="0" fontId="13" fillId="0" borderId="151" xfId="0" applyFont="1" applyBorder="1" applyAlignment="1">
      <alignment horizontal="right" vertical="center"/>
    </xf>
    <xf numFmtId="0" fontId="13" fillId="0" borderId="0" xfId="0" applyFont="1" applyAlignment="1">
      <alignment horizontal="right" vertical="center"/>
    </xf>
    <xf numFmtId="0" fontId="13" fillId="0" borderId="68" xfId="0" applyFont="1" applyBorder="1" applyAlignment="1">
      <alignment horizontal="right" vertical="center"/>
    </xf>
    <xf numFmtId="0" fontId="13" fillId="0" borderId="69" xfId="0" applyFont="1" applyBorder="1" applyAlignment="1">
      <alignment horizontal="right" vertical="center"/>
    </xf>
    <xf numFmtId="0" fontId="13" fillId="0" borderId="5" xfId="0" applyFont="1" applyBorder="1" applyAlignment="1">
      <alignment horizontal="right" vertical="center"/>
    </xf>
    <xf numFmtId="0" fontId="6" fillId="0" borderId="141" xfId="0" applyFont="1" applyBorder="1" applyAlignment="1">
      <alignment horizontal="center" vertical="center"/>
    </xf>
    <xf numFmtId="0" fontId="6" fillId="0" borderId="149" xfId="0" applyFont="1" applyBorder="1" applyAlignment="1">
      <alignment horizontal="center" vertical="center"/>
    </xf>
    <xf numFmtId="0" fontId="6" fillId="0" borderId="109" xfId="0" applyFont="1" applyBorder="1" applyAlignment="1">
      <alignment horizontal="center" vertical="center"/>
    </xf>
    <xf numFmtId="0" fontId="14" fillId="0" borderId="185" xfId="0" applyFont="1" applyBorder="1" applyAlignment="1">
      <alignment horizontal="left" vertical="top" wrapText="1"/>
    </xf>
    <xf numFmtId="0" fontId="14" fillId="0" borderId="157" xfId="0" applyFont="1" applyBorder="1" applyAlignment="1">
      <alignment horizontal="left" vertical="top" wrapText="1"/>
    </xf>
    <xf numFmtId="0" fontId="14" fillId="0" borderId="186" xfId="0" applyFont="1" applyBorder="1" applyAlignment="1">
      <alignment horizontal="left" vertical="top" wrapText="1"/>
    </xf>
    <xf numFmtId="0" fontId="6" fillId="3" borderId="176" xfId="0" applyFont="1" applyFill="1" applyBorder="1" applyAlignment="1">
      <alignment horizontal="center" vertical="center"/>
    </xf>
    <xf numFmtId="0" fontId="6" fillId="3" borderId="113" xfId="0" applyFont="1" applyFill="1" applyBorder="1" applyAlignment="1">
      <alignment horizontal="center" vertical="center"/>
    </xf>
    <xf numFmtId="0" fontId="6" fillId="3" borderId="266" xfId="0" applyFont="1" applyFill="1" applyBorder="1" applyAlignment="1">
      <alignment horizontal="center" vertical="center"/>
    </xf>
    <xf numFmtId="0" fontId="6" fillId="3" borderId="99" xfId="0" applyFont="1" applyFill="1" applyBorder="1" applyAlignment="1">
      <alignment horizontal="center" vertical="center"/>
    </xf>
    <xf numFmtId="0" fontId="6" fillId="3" borderId="256" xfId="0" applyFont="1" applyFill="1" applyBorder="1" applyAlignment="1">
      <alignment horizontal="center" vertical="center"/>
    </xf>
    <xf numFmtId="0" fontId="6" fillId="3" borderId="112" xfId="0" applyFont="1" applyFill="1" applyBorder="1" applyAlignment="1">
      <alignment horizontal="center" vertical="center"/>
    </xf>
    <xf numFmtId="0" fontId="6" fillId="3" borderId="268" xfId="0" applyFont="1" applyFill="1" applyBorder="1" applyAlignment="1">
      <alignment horizontal="center" vertical="center"/>
    </xf>
    <xf numFmtId="0" fontId="6" fillId="3" borderId="213" xfId="0" applyFont="1" applyFill="1" applyBorder="1" applyAlignment="1">
      <alignment horizontal="center" vertical="center"/>
    </xf>
    <xf numFmtId="0" fontId="6" fillId="3" borderId="152" xfId="0" applyFont="1" applyFill="1" applyBorder="1" applyAlignment="1">
      <alignment horizontal="center" vertical="center"/>
    </xf>
    <xf numFmtId="0" fontId="6" fillId="3" borderId="130" xfId="0" applyFont="1" applyFill="1" applyBorder="1" applyAlignment="1">
      <alignment horizontal="center" vertical="center"/>
    </xf>
    <xf numFmtId="0" fontId="6" fillId="3" borderId="75" xfId="0" applyFont="1" applyFill="1" applyBorder="1" applyAlignment="1">
      <alignment horizontal="center" vertical="center"/>
    </xf>
    <xf numFmtId="0" fontId="6" fillId="3" borderId="154" xfId="0" applyFont="1" applyFill="1" applyBorder="1" applyAlignment="1">
      <alignment horizontal="center" vertical="center"/>
    </xf>
    <xf numFmtId="0" fontId="6" fillId="3" borderId="156" xfId="0" applyFont="1" applyFill="1" applyBorder="1" applyAlignment="1">
      <alignment horizontal="center" vertical="center"/>
    </xf>
    <xf numFmtId="0" fontId="6" fillId="3" borderId="238" xfId="0" applyFont="1" applyFill="1" applyBorder="1" applyAlignment="1">
      <alignment horizontal="center" vertical="center"/>
    </xf>
    <xf numFmtId="0" fontId="6" fillId="3" borderId="8" xfId="0" applyFont="1" applyFill="1" applyBorder="1" applyAlignment="1">
      <alignment horizontal="center" vertical="center"/>
    </xf>
    <xf numFmtId="0" fontId="6" fillId="3" borderId="114" xfId="0" applyFont="1" applyFill="1" applyBorder="1" applyAlignment="1">
      <alignment horizontal="center" vertical="center"/>
    </xf>
    <xf numFmtId="0" fontId="6" fillId="3" borderId="74" xfId="0" applyFont="1" applyFill="1" applyBorder="1" applyAlignment="1">
      <alignment horizontal="center" vertical="center"/>
    </xf>
    <xf numFmtId="0" fontId="6" fillId="0" borderId="167" xfId="0" applyFont="1" applyBorder="1" applyAlignment="1">
      <alignment horizontal="center" vertical="center"/>
    </xf>
    <xf numFmtId="0" fontId="6" fillId="0" borderId="24" xfId="0" applyFont="1" applyBorder="1" applyAlignment="1">
      <alignment horizontal="center" vertical="center"/>
    </xf>
    <xf numFmtId="0" fontId="6" fillId="0" borderId="21" xfId="3" applyFont="1" applyBorder="1" applyAlignment="1">
      <alignment horizontal="center" vertical="center"/>
    </xf>
    <xf numFmtId="0" fontId="6" fillId="0" borderId="22" xfId="3" applyFont="1" applyBorder="1" applyAlignment="1">
      <alignment horizontal="center" vertical="center"/>
    </xf>
    <xf numFmtId="0" fontId="6" fillId="0" borderId="23" xfId="3" applyFont="1" applyBorder="1" applyAlignment="1">
      <alignment horizontal="center" vertical="center"/>
    </xf>
    <xf numFmtId="0" fontId="6" fillId="0" borderId="24" xfId="3" applyFont="1" applyBorder="1" applyAlignment="1">
      <alignment horizontal="center" vertical="center"/>
    </xf>
    <xf numFmtId="0" fontId="6" fillId="0" borderId="25" xfId="3" applyFont="1" applyBorder="1" applyAlignment="1">
      <alignment horizontal="center" vertical="center"/>
    </xf>
    <xf numFmtId="0" fontId="6" fillId="0" borderId="6" xfId="3" applyFont="1" applyBorder="1" applyAlignment="1">
      <alignment horizontal="center" vertical="center"/>
    </xf>
    <xf numFmtId="0" fontId="6" fillId="0" borderId="7" xfId="3" applyFont="1" applyBorder="1" applyAlignment="1">
      <alignment horizontal="center" vertical="center"/>
    </xf>
    <xf numFmtId="0" fontId="6" fillId="0" borderId="8" xfId="3" applyFont="1" applyBorder="1" applyAlignment="1">
      <alignment horizontal="center" vertical="center"/>
    </xf>
    <xf numFmtId="0" fontId="6" fillId="0" borderId="21" xfId="3" applyFont="1" applyBorder="1" applyAlignment="1">
      <alignment horizontal="center" vertical="center" wrapText="1"/>
    </xf>
    <xf numFmtId="0" fontId="6" fillId="0" borderId="22" xfId="3" applyFont="1" applyBorder="1" applyAlignment="1">
      <alignment horizontal="center" vertical="center" wrapText="1"/>
    </xf>
    <xf numFmtId="0" fontId="6" fillId="0" borderId="23" xfId="3" applyFont="1" applyBorder="1" applyAlignment="1">
      <alignment horizontal="center" vertical="center" wrapText="1"/>
    </xf>
    <xf numFmtId="0" fontId="6" fillId="0" borderId="222" xfId="3" applyFont="1" applyBorder="1" applyAlignment="1">
      <alignment horizontal="center" vertical="center"/>
    </xf>
    <xf numFmtId="0" fontId="6" fillId="0" borderId="222" xfId="3" applyFont="1" applyBorder="1" applyAlignment="1">
      <alignment horizontal="center" vertical="center" wrapText="1"/>
    </xf>
    <xf numFmtId="0" fontId="6" fillId="0" borderId="167" xfId="6" applyFont="1" applyBorder="1" applyAlignment="1">
      <alignment horizontal="center" vertical="center"/>
    </xf>
    <xf numFmtId="0" fontId="6" fillId="0" borderId="22" xfId="6" applyFont="1" applyBorder="1" applyAlignment="1">
      <alignment horizontal="center" vertical="center"/>
    </xf>
    <xf numFmtId="0" fontId="6" fillId="0" borderId="25" xfId="6" applyFont="1" applyBorder="1" applyAlignment="1">
      <alignment horizontal="center" vertical="center"/>
    </xf>
    <xf numFmtId="0" fontId="6" fillId="0" borderId="21" xfId="6" applyFont="1" applyBorder="1" applyAlignment="1">
      <alignment horizontal="center" vertical="center"/>
    </xf>
    <xf numFmtId="0" fontId="6" fillId="0" borderId="23" xfId="6" applyFont="1" applyBorder="1" applyAlignment="1">
      <alignment horizontal="center" vertical="center"/>
    </xf>
    <xf numFmtId="0" fontId="6" fillId="0" borderId="21" xfId="6" applyFont="1" applyBorder="1" applyAlignment="1">
      <alignment horizontal="center" vertical="center" wrapText="1"/>
    </xf>
    <xf numFmtId="0" fontId="6" fillId="0" borderId="22" xfId="6" applyFont="1" applyBorder="1" applyAlignment="1">
      <alignment horizontal="center" vertical="center" wrapText="1"/>
    </xf>
    <xf numFmtId="0" fontId="6" fillId="0" borderId="23" xfId="6" applyFont="1" applyBorder="1" applyAlignment="1">
      <alignment horizontal="center" vertical="center" wrapText="1"/>
    </xf>
    <xf numFmtId="0" fontId="6" fillId="0" borderId="6" xfId="6" applyFont="1" applyBorder="1" applyAlignment="1">
      <alignment horizontal="center" vertical="center"/>
    </xf>
    <xf numFmtId="0" fontId="6" fillId="0" borderId="7" xfId="6" applyFont="1" applyBorder="1" applyAlignment="1">
      <alignment horizontal="center" vertical="center"/>
    </xf>
    <xf numFmtId="0" fontId="6" fillId="0" borderId="8" xfId="6" applyFont="1" applyBorder="1" applyAlignment="1">
      <alignment horizontal="center" vertical="center"/>
    </xf>
    <xf numFmtId="0" fontId="6" fillId="0" borderId="24" xfId="6" applyFont="1" applyBorder="1" applyAlignment="1">
      <alignment horizontal="center" vertical="center"/>
    </xf>
    <xf numFmtId="0" fontId="6" fillId="0" borderId="83" xfId="0" applyFont="1" applyBorder="1" applyAlignment="1">
      <alignment horizontal="center" vertical="center" wrapText="1"/>
    </xf>
    <xf numFmtId="0" fontId="6" fillId="0" borderId="84" xfId="0" applyFont="1" applyBorder="1" applyAlignment="1">
      <alignment horizontal="center" vertical="center"/>
    </xf>
    <xf numFmtId="0" fontId="6" fillId="0" borderId="84" xfId="0" applyFont="1" applyBorder="1" applyAlignment="1">
      <alignment horizontal="center" vertical="center" wrapText="1"/>
    </xf>
    <xf numFmtId="0" fontId="6" fillId="0" borderId="85" xfId="0" applyFont="1" applyBorder="1" applyAlignment="1">
      <alignment horizontal="center" vertical="center"/>
    </xf>
    <xf numFmtId="0" fontId="13" fillId="0" borderId="21" xfId="0" applyFont="1" applyBorder="1" applyAlignment="1">
      <alignment horizontal="center" vertical="center" wrapText="1"/>
    </xf>
    <xf numFmtId="0" fontId="13" fillId="0" borderId="22" xfId="0" applyFont="1" applyBorder="1" applyAlignment="1">
      <alignment horizontal="center" vertical="center"/>
    </xf>
    <xf numFmtId="0" fontId="13" fillId="0" borderId="23" xfId="0" applyFont="1" applyBorder="1" applyAlignment="1">
      <alignment horizontal="center" vertical="center"/>
    </xf>
    <xf numFmtId="0" fontId="6" fillId="3" borderId="61" xfId="0" applyFont="1" applyFill="1" applyBorder="1" applyAlignment="1">
      <alignment horizontal="center" vertical="center"/>
    </xf>
    <xf numFmtId="0" fontId="6" fillId="3" borderId="23" xfId="0" applyFont="1" applyFill="1" applyBorder="1" applyAlignment="1">
      <alignment horizontal="center" vertical="center"/>
    </xf>
    <xf numFmtId="186" fontId="6" fillId="3" borderId="61" xfId="0" applyNumberFormat="1" applyFont="1" applyFill="1" applyBorder="1" applyAlignment="1">
      <alignment horizontal="center" vertical="center" wrapText="1"/>
    </xf>
    <xf numFmtId="186" fontId="6" fillId="3" borderId="23" xfId="0" applyNumberFormat="1" applyFont="1" applyFill="1" applyBorder="1" applyAlignment="1">
      <alignment horizontal="center" vertical="center" wrapText="1"/>
    </xf>
    <xf numFmtId="186" fontId="6" fillId="3" borderId="108" xfId="0" applyNumberFormat="1" applyFont="1" applyFill="1" applyBorder="1" applyAlignment="1">
      <alignment horizontal="center" vertical="center"/>
    </xf>
    <xf numFmtId="186" fontId="6" fillId="3" borderId="109" xfId="0" applyNumberFormat="1" applyFont="1" applyFill="1" applyBorder="1" applyAlignment="1">
      <alignment horizontal="center" vertical="center"/>
    </xf>
    <xf numFmtId="186" fontId="6" fillId="3" borderId="239" xfId="0" applyNumberFormat="1" applyFont="1" applyFill="1" applyBorder="1" applyAlignment="1">
      <alignment horizontal="center" vertical="center" wrapText="1"/>
    </xf>
    <xf numFmtId="186" fontId="6" fillId="3" borderId="240" xfId="0" applyNumberFormat="1" applyFont="1" applyFill="1" applyBorder="1" applyAlignment="1">
      <alignment horizontal="center" vertical="center" wrapText="1"/>
    </xf>
    <xf numFmtId="186" fontId="6" fillId="3" borderId="238" xfId="0" applyNumberFormat="1" applyFont="1" applyFill="1" applyBorder="1" applyAlignment="1">
      <alignment horizontal="center" vertical="center" wrapText="1"/>
    </xf>
    <xf numFmtId="186" fontId="6" fillId="3" borderId="8" xfId="0" applyNumberFormat="1" applyFont="1" applyFill="1" applyBorder="1" applyAlignment="1">
      <alignment horizontal="center" vertical="center" wrapText="1"/>
    </xf>
    <xf numFmtId="186" fontId="6" fillId="3" borderId="100" xfId="0" applyNumberFormat="1" applyFont="1" applyFill="1" applyBorder="1" applyAlignment="1">
      <alignment horizontal="center" vertical="center" wrapText="1"/>
    </xf>
    <xf numFmtId="186" fontId="6" fillId="3" borderId="101" xfId="0" applyNumberFormat="1" applyFont="1" applyFill="1" applyBorder="1" applyAlignment="1">
      <alignment horizontal="center" vertical="center" wrapText="1"/>
    </xf>
    <xf numFmtId="0" fontId="6" fillId="0" borderId="167" xfId="3" applyFont="1" applyBorder="1" applyAlignment="1">
      <alignment horizontal="center" vertical="center" wrapText="1"/>
    </xf>
    <xf numFmtId="0" fontId="6" fillId="0" borderId="25" xfId="3" applyFont="1" applyBorder="1" applyAlignment="1">
      <alignment horizontal="center" vertical="center" wrapText="1"/>
    </xf>
    <xf numFmtId="0" fontId="6" fillId="0" borderId="277" xfId="0" applyFont="1" applyBorder="1" applyAlignment="1">
      <alignment horizontal="center" vertical="center"/>
    </xf>
    <xf numFmtId="0" fontId="6" fillId="0" borderId="270" xfId="0" applyFont="1" applyBorder="1" applyAlignment="1">
      <alignment horizontal="center" vertical="center"/>
    </xf>
    <xf numFmtId="191" fontId="21" fillId="0" borderId="143" xfId="1" applyNumberFormat="1" applyFont="1" applyBorder="1" applyAlignment="1">
      <alignment horizontal="right" vertical="center" indent="1"/>
    </xf>
    <xf numFmtId="191" fontId="21" fillId="0" borderId="270" xfId="1" applyNumberFormat="1" applyFont="1" applyBorder="1" applyAlignment="1">
      <alignment horizontal="right" vertical="center" indent="1"/>
    </xf>
    <xf numFmtId="0" fontId="6" fillId="3" borderId="77" xfId="0" applyFont="1" applyFill="1" applyBorder="1" applyAlignment="1">
      <alignment horizontal="center" vertical="center"/>
    </xf>
    <xf numFmtId="0" fontId="6" fillId="3" borderId="78" xfId="0" applyFont="1" applyFill="1" applyBorder="1" applyAlignment="1">
      <alignment horizontal="center" vertical="center"/>
    </xf>
    <xf numFmtId="0" fontId="6" fillId="3" borderId="13" xfId="0" applyFont="1" applyFill="1" applyBorder="1" applyAlignment="1">
      <alignment horizontal="center" vertical="center"/>
    </xf>
    <xf numFmtId="0" fontId="6" fillId="3" borderId="1" xfId="0" applyFont="1" applyFill="1" applyBorder="1" applyAlignment="1">
      <alignment horizontal="center" vertical="center"/>
    </xf>
    <xf numFmtId="0" fontId="6" fillId="3" borderId="78" xfId="1" applyNumberFormat="1" applyFont="1" applyFill="1" applyBorder="1" applyAlignment="1">
      <alignment horizontal="center" vertical="center"/>
    </xf>
    <xf numFmtId="0" fontId="6" fillId="3" borderId="1" xfId="1" applyNumberFormat="1" applyFont="1" applyFill="1" applyBorder="1" applyAlignment="1">
      <alignment horizontal="center" vertical="center"/>
    </xf>
    <xf numFmtId="0" fontId="11" fillId="3" borderId="261" xfId="1" applyNumberFormat="1" applyFont="1" applyFill="1" applyBorder="1" applyAlignment="1">
      <alignment horizontal="center" vertical="center" wrapText="1"/>
    </xf>
    <xf numFmtId="0" fontId="11" fillId="3" borderId="262" xfId="1" applyNumberFormat="1" applyFont="1" applyFill="1" applyBorder="1" applyAlignment="1">
      <alignment horizontal="center" vertical="center"/>
    </xf>
    <xf numFmtId="0" fontId="6" fillId="0" borderId="276" xfId="0" applyFont="1" applyBorder="1" applyAlignment="1">
      <alignment horizontal="center" vertical="center"/>
    </xf>
    <xf numFmtId="0" fontId="6" fillId="0" borderId="125" xfId="0" applyFont="1" applyBorder="1" applyAlignment="1">
      <alignment horizontal="center" vertical="center"/>
    </xf>
    <xf numFmtId="191" fontId="21" fillId="0" borderId="68" xfId="1" applyNumberFormat="1" applyFont="1" applyBorder="1" applyAlignment="1">
      <alignment horizontal="right" vertical="center" indent="1"/>
    </xf>
    <xf numFmtId="191" fontId="21" fillId="0" borderId="125" xfId="1" applyNumberFormat="1" applyFont="1" applyBorder="1" applyAlignment="1">
      <alignment horizontal="right" vertical="center" indent="1"/>
    </xf>
    <xf numFmtId="0" fontId="6" fillId="0" borderId="278" xfId="0" applyFont="1" applyBorder="1" applyAlignment="1">
      <alignment horizontal="center" vertical="center"/>
    </xf>
    <xf numFmtId="0" fontId="6" fillId="0" borderId="279" xfId="0" applyFont="1" applyBorder="1" applyAlignment="1">
      <alignment horizontal="center" vertical="center"/>
    </xf>
    <xf numFmtId="191" fontId="21" fillId="0" borderId="142" xfId="1" applyNumberFormat="1" applyFont="1" applyBorder="1" applyAlignment="1">
      <alignment horizontal="right" vertical="center" indent="1"/>
    </xf>
    <xf numFmtId="191" fontId="21" fillId="0" borderId="275" xfId="1" applyNumberFormat="1" applyFont="1" applyBorder="1" applyAlignment="1">
      <alignment horizontal="right" vertical="center" indent="1"/>
    </xf>
    <xf numFmtId="0" fontId="6" fillId="0" borderId="13" xfId="0" applyFont="1" applyBorder="1" applyAlignment="1">
      <alignment horizontal="center" vertical="center"/>
    </xf>
    <xf numFmtId="191" fontId="21" fillId="0" borderId="5" xfId="1" applyNumberFormat="1" applyFont="1" applyBorder="1" applyAlignment="1">
      <alignment horizontal="right" vertical="center" indent="1"/>
    </xf>
    <xf numFmtId="191" fontId="21" fillId="0" borderId="126" xfId="1" applyNumberFormat="1" applyFont="1" applyBorder="1" applyAlignment="1">
      <alignment horizontal="right" vertical="center" indent="1"/>
    </xf>
    <xf numFmtId="191" fontId="21" fillId="0" borderId="66" xfId="1" applyNumberFormat="1" applyFont="1" applyBorder="1" applyAlignment="1">
      <alignment horizontal="right" vertical="center" indent="1"/>
    </xf>
    <xf numFmtId="191" fontId="21" fillId="0" borderId="196" xfId="1" applyNumberFormat="1" applyFont="1" applyBorder="1" applyAlignment="1">
      <alignment horizontal="right" vertical="center" indent="1"/>
    </xf>
    <xf numFmtId="0" fontId="6" fillId="0" borderId="6" xfId="0" applyFont="1" applyBorder="1" applyAlignment="1">
      <alignment horizontal="center" vertical="center"/>
    </xf>
    <xf numFmtId="0" fontId="6" fillId="0" borderId="8" xfId="0" applyFont="1" applyBorder="1" applyAlignment="1">
      <alignment horizontal="center" vertical="center"/>
    </xf>
    <xf numFmtId="0" fontId="6" fillId="0" borderId="131" xfId="0" applyFont="1" applyBorder="1" applyAlignment="1">
      <alignment horizontal="center" vertical="center"/>
    </xf>
    <xf numFmtId="0" fontId="6" fillId="0" borderId="13" xfId="0" applyFont="1" applyBorder="1" applyAlignment="1">
      <alignment horizontal="center" vertical="center" wrapText="1"/>
    </xf>
    <xf numFmtId="0" fontId="6" fillId="0" borderId="259" xfId="0" applyFont="1" applyBorder="1" applyAlignment="1">
      <alignment horizontal="center" vertical="center"/>
    </xf>
    <xf numFmtId="191" fontId="21" fillId="0" borderId="17" xfId="1" applyNumberFormat="1" applyFont="1" applyBorder="1" applyAlignment="1">
      <alignment horizontal="right" vertical="center" indent="1"/>
    </xf>
    <xf numFmtId="191" fontId="21" fillId="0" borderId="271" xfId="1" applyNumberFormat="1" applyFont="1" applyBorder="1" applyAlignment="1">
      <alignment horizontal="right" vertical="center" indent="1"/>
    </xf>
    <xf numFmtId="0" fontId="6" fillId="3" borderId="155" xfId="0" applyFont="1" applyFill="1" applyBorder="1" applyAlignment="1">
      <alignment horizontal="center" vertical="center"/>
    </xf>
    <xf numFmtId="0" fontId="6" fillId="3" borderId="129" xfId="0" applyFont="1" applyFill="1" applyBorder="1" applyAlignment="1">
      <alignment horizontal="center" vertical="center"/>
    </xf>
    <xf numFmtId="0" fontId="6" fillId="3" borderId="126" xfId="0" applyFont="1" applyFill="1" applyBorder="1" applyAlignment="1">
      <alignment horizontal="center" vertical="center"/>
    </xf>
    <xf numFmtId="0" fontId="13" fillId="0" borderId="84" xfId="0" applyFont="1" applyBorder="1" applyAlignment="1">
      <alignment horizontal="center" vertical="center"/>
    </xf>
    <xf numFmtId="0" fontId="13" fillId="0" borderId="85" xfId="0" applyFont="1" applyBorder="1" applyAlignment="1">
      <alignment horizontal="center" vertical="center"/>
    </xf>
    <xf numFmtId="0" fontId="13" fillId="3" borderId="154" xfId="0" applyFont="1" applyFill="1" applyBorder="1" applyAlignment="1">
      <alignment horizontal="center" vertical="center"/>
    </xf>
    <xf numFmtId="0" fontId="13" fillId="3" borderId="155" xfId="0" applyFont="1" applyFill="1" applyBorder="1" applyAlignment="1">
      <alignment horizontal="center" vertical="center"/>
    </xf>
    <xf numFmtId="0" fontId="13" fillId="3" borderId="156" xfId="0" applyFont="1" applyFill="1" applyBorder="1" applyAlignment="1">
      <alignment horizontal="center" vertical="center"/>
    </xf>
    <xf numFmtId="0" fontId="13" fillId="3" borderId="129" xfId="0" applyFont="1" applyFill="1" applyBorder="1" applyAlignment="1">
      <alignment horizontal="center" vertical="center"/>
    </xf>
    <xf numFmtId="0" fontId="13" fillId="3" borderId="141" xfId="1" applyNumberFormat="1" applyFont="1" applyFill="1" applyBorder="1" applyAlignment="1">
      <alignment horizontal="center" vertical="center"/>
    </xf>
    <xf numFmtId="0" fontId="13" fillId="3" borderId="109" xfId="1" applyNumberFormat="1" applyFont="1" applyFill="1" applyBorder="1" applyAlignment="1">
      <alignment horizontal="center" vertical="center"/>
    </xf>
    <xf numFmtId="0" fontId="13" fillId="0" borderId="13" xfId="0" applyFont="1" applyBorder="1" applyAlignment="1">
      <alignment horizontal="center" vertical="center"/>
    </xf>
    <xf numFmtId="0" fontId="11" fillId="3" borderId="100" xfId="1" applyNumberFormat="1" applyFont="1" applyFill="1" applyBorder="1" applyAlignment="1">
      <alignment horizontal="center" vertical="center" wrapText="1"/>
    </xf>
    <xf numFmtId="0" fontId="11" fillId="3" borderId="101" xfId="1" applyNumberFormat="1" applyFont="1" applyFill="1" applyBorder="1" applyAlignment="1">
      <alignment horizontal="center" vertical="center"/>
    </xf>
    <xf numFmtId="0" fontId="6" fillId="3" borderId="68" xfId="0" applyFont="1" applyFill="1" applyBorder="1" applyAlignment="1">
      <alignment horizontal="center" vertical="center"/>
    </xf>
    <xf numFmtId="0" fontId="6" fillId="3" borderId="125" xfId="0" applyFont="1" applyFill="1" applyBorder="1" applyAlignment="1">
      <alignment horizontal="center" vertical="center"/>
    </xf>
    <xf numFmtId="0" fontId="6" fillId="3" borderId="127" xfId="0" applyFont="1" applyFill="1" applyBorder="1" applyAlignment="1">
      <alignment horizontal="center" vertical="center"/>
    </xf>
    <xf numFmtId="0" fontId="6" fillId="3" borderId="2" xfId="0" applyFont="1" applyFill="1" applyBorder="1" applyAlignment="1">
      <alignment horizontal="center" vertical="center"/>
    </xf>
    <xf numFmtId="0" fontId="6" fillId="3" borderId="3" xfId="0" applyFont="1" applyFill="1" applyBorder="1" applyAlignment="1">
      <alignment horizontal="center" vertical="center"/>
    </xf>
    <xf numFmtId="0" fontId="6" fillId="3" borderId="4" xfId="0" applyFont="1" applyFill="1" applyBorder="1" applyAlignment="1">
      <alignment horizontal="center" vertical="center"/>
    </xf>
    <xf numFmtId="0" fontId="13" fillId="3" borderId="141" xfId="0" applyFont="1" applyFill="1" applyBorder="1" applyAlignment="1">
      <alignment horizontal="center" vertical="center"/>
    </xf>
    <xf numFmtId="0" fontId="13" fillId="3" borderId="149" xfId="0" applyFont="1" applyFill="1" applyBorder="1" applyAlignment="1">
      <alignment horizontal="center" vertical="center"/>
    </xf>
    <xf numFmtId="0" fontId="13" fillId="3" borderId="150" xfId="0" applyFont="1" applyFill="1" applyBorder="1" applyAlignment="1">
      <alignment horizontal="center" vertical="center"/>
    </xf>
    <xf numFmtId="0" fontId="13" fillId="3" borderId="153" xfId="0" applyFont="1" applyFill="1" applyBorder="1" applyAlignment="1">
      <alignment horizontal="center" vertical="center"/>
    </xf>
    <xf numFmtId="0" fontId="13" fillId="0" borderId="83" xfId="0" applyFont="1" applyBorder="1" applyAlignment="1">
      <alignment horizontal="center" vertical="center"/>
    </xf>
    <xf numFmtId="0" fontId="13" fillId="3" borderId="100" xfId="0" applyFont="1" applyFill="1" applyBorder="1" applyAlignment="1">
      <alignment horizontal="center" vertical="center"/>
    </xf>
    <xf numFmtId="0" fontId="13" fillId="3" borderId="88" xfId="0" applyFont="1" applyFill="1" applyBorder="1" applyAlignment="1">
      <alignment horizontal="center" vertical="center"/>
    </xf>
    <xf numFmtId="0" fontId="13" fillId="0" borderId="21" xfId="0" applyFont="1" applyBorder="1" applyAlignment="1">
      <alignment horizontal="center" vertical="center"/>
    </xf>
    <xf numFmtId="0" fontId="13" fillId="0" borderId="25" xfId="0" applyFont="1" applyBorder="1" applyAlignment="1">
      <alignment horizontal="center" vertical="center"/>
    </xf>
    <xf numFmtId="0" fontId="6" fillId="0" borderId="1" xfId="0" applyFont="1" applyBorder="1" applyAlignment="1">
      <alignment horizontal="center" vertical="center"/>
    </xf>
    <xf numFmtId="186" fontId="6" fillId="0" borderId="36" xfId="0" applyNumberFormat="1" applyFont="1" applyBorder="1" applyAlignment="1">
      <alignment horizontal="center" vertical="center"/>
    </xf>
    <xf numFmtId="186" fontId="6" fillId="0" borderId="76" xfId="0" applyNumberFormat="1" applyFont="1" applyBorder="1" applyAlignment="1">
      <alignment horizontal="center" vertical="center"/>
    </xf>
    <xf numFmtId="186" fontId="6" fillId="0" borderId="34" xfId="0" applyNumberFormat="1" applyFont="1" applyBorder="1" applyAlignment="1">
      <alignment horizontal="center" vertical="center"/>
    </xf>
    <xf numFmtId="186" fontId="6" fillId="0" borderId="74" xfId="0" applyNumberFormat="1" applyFont="1" applyBorder="1" applyAlignment="1">
      <alignment horizontal="center" vertical="center"/>
    </xf>
    <xf numFmtId="186" fontId="6" fillId="0" borderId="35" xfId="0" applyNumberFormat="1" applyFont="1" applyBorder="1" applyAlignment="1">
      <alignment horizontal="center" vertical="center"/>
    </xf>
    <xf numFmtId="186" fontId="6" fillId="0" borderId="75" xfId="0" applyNumberFormat="1" applyFont="1" applyBorder="1" applyAlignment="1">
      <alignment horizontal="center" vertical="center"/>
    </xf>
    <xf numFmtId="186" fontId="6" fillId="3" borderId="152" xfId="0" applyNumberFormat="1" applyFont="1" applyFill="1" applyBorder="1" applyAlignment="1">
      <alignment horizontal="center" vertical="center"/>
    </xf>
    <xf numFmtId="186" fontId="6" fillId="3" borderId="130" xfId="0" applyNumberFormat="1" applyFont="1" applyFill="1" applyBorder="1" applyAlignment="1">
      <alignment horizontal="center" vertical="center"/>
    </xf>
    <xf numFmtId="186" fontId="6" fillId="3" borderId="247" xfId="0" applyNumberFormat="1" applyFont="1" applyFill="1" applyBorder="1" applyAlignment="1">
      <alignment horizontal="center" vertical="center"/>
    </xf>
    <xf numFmtId="186" fontId="6" fillId="3" borderId="127" xfId="0" applyNumberFormat="1" applyFont="1" applyFill="1" applyBorder="1" applyAlignment="1">
      <alignment horizontal="center" vertical="center"/>
    </xf>
    <xf numFmtId="186" fontId="6" fillId="3" borderId="112" xfId="0" applyNumberFormat="1" applyFont="1" applyFill="1" applyBorder="1" applyAlignment="1">
      <alignment horizontal="center" vertical="center" wrapText="1"/>
    </xf>
    <xf numFmtId="186" fontId="6" fillId="3" borderId="75" xfId="0" applyNumberFormat="1" applyFont="1" applyFill="1" applyBorder="1" applyAlignment="1">
      <alignment horizontal="center" vertical="center" wrapText="1"/>
    </xf>
    <xf numFmtId="186" fontId="6" fillId="3" borderId="112" xfId="0" applyNumberFormat="1" applyFont="1" applyFill="1" applyBorder="1" applyAlignment="1">
      <alignment horizontal="center" vertical="center"/>
    </xf>
    <xf numFmtId="186" fontId="6" fillId="3" borderId="75" xfId="0" applyNumberFormat="1" applyFont="1" applyFill="1" applyBorder="1" applyAlignment="1">
      <alignment horizontal="center" vertical="center"/>
    </xf>
    <xf numFmtId="186" fontId="6" fillId="3" borderId="114" xfId="0" applyNumberFormat="1" applyFont="1" applyFill="1" applyBorder="1" applyAlignment="1">
      <alignment horizontal="center" vertical="center"/>
    </xf>
    <xf numFmtId="186" fontId="6" fillId="3" borderId="74" xfId="0" applyNumberFormat="1" applyFont="1" applyFill="1" applyBorder="1" applyAlignment="1">
      <alignment horizontal="center" vertical="center"/>
    </xf>
    <xf numFmtId="186" fontId="6" fillId="3" borderId="254" xfId="0" applyNumberFormat="1" applyFont="1" applyFill="1" applyBorder="1" applyAlignment="1">
      <alignment horizontal="center" vertical="center"/>
    </xf>
    <xf numFmtId="186" fontId="6" fillId="3" borderId="255" xfId="0" applyNumberFormat="1" applyFont="1" applyFill="1" applyBorder="1" applyAlignment="1">
      <alignment horizontal="center" vertical="center"/>
    </xf>
    <xf numFmtId="186" fontId="6" fillId="3" borderId="110" xfId="0" applyNumberFormat="1" applyFont="1" applyFill="1" applyBorder="1" applyAlignment="1">
      <alignment horizontal="center" vertical="center"/>
    </xf>
    <xf numFmtId="186" fontId="6" fillId="3" borderId="111" xfId="0" applyNumberFormat="1" applyFont="1" applyFill="1" applyBorder="1" applyAlignment="1">
      <alignment horizontal="center" vertical="center"/>
    </xf>
    <xf numFmtId="186" fontId="6" fillId="3" borderId="176" xfId="0" applyNumberFormat="1" applyFont="1" applyFill="1" applyBorder="1" applyAlignment="1">
      <alignment horizontal="center" vertical="center" wrapText="1"/>
    </xf>
    <xf numFmtId="186" fontId="6" fillId="3" borderId="113" xfId="0" applyNumberFormat="1" applyFont="1" applyFill="1" applyBorder="1" applyAlignment="1">
      <alignment horizontal="center" vertical="center" wrapText="1"/>
    </xf>
    <xf numFmtId="186" fontId="6" fillId="0" borderId="35" xfId="0" applyNumberFormat="1" applyFont="1" applyBorder="1" applyAlignment="1">
      <alignment horizontal="center" vertical="center" wrapText="1"/>
    </xf>
    <xf numFmtId="186" fontId="6" fillId="0" borderId="75" xfId="0" applyNumberFormat="1" applyFont="1" applyBorder="1" applyAlignment="1">
      <alignment horizontal="center" vertical="center" wrapText="1"/>
    </xf>
    <xf numFmtId="186" fontId="6" fillId="0" borderId="89" xfId="0" applyNumberFormat="1" applyFont="1" applyBorder="1" applyAlignment="1">
      <alignment horizontal="center" vertical="center"/>
    </xf>
    <xf numFmtId="186" fontId="6" fillId="0" borderId="130" xfId="0" applyNumberFormat="1" applyFont="1" applyBorder="1" applyAlignment="1">
      <alignment horizontal="center" vertical="center"/>
    </xf>
    <xf numFmtId="186" fontId="6" fillId="0" borderId="125" xfId="0" applyNumberFormat="1" applyFont="1" applyBorder="1" applyAlignment="1">
      <alignment horizontal="center" vertical="center" wrapText="1"/>
    </xf>
    <xf numFmtId="186" fontId="6" fillId="0" borderId="129" xfId="0" applyNumberFormat="1" applyFont="1" applyBorder="1" applyAlignment="1">
      <alignment horizontal="center" vertical="center"/>
    </xf>
    <xf numFmtId="186" fontId="6" fillId="0" borderId="125" xfId="0" applyNumberFormat="1" applyFont="1" applyBorder="1" applyAlignment="1">
      <alignment horizontal="center" vertical="center"/>
    </xf>
    <xf numFmtId="186" fontId="6" fillId="3" borderId="49" xfId="0" applyNumberFormat="1" applyFont="1" applyFill="1" applyBorder="1" applyAlignment="1">
      <alignment horizontal="center" vertical="center"/>
    </xf>
    <xf numFmtId="0" fontId="6" fillId="3" borderId="257" xfId="0" applyFont="1" applyFill="1" applyBorder="1" applyAlignment="1">
      <alignment horizontal="center" vertical="center"/>
    </xf>
    <xf numFmtId="0" fontId="6" fillId="3" borderId="258" xfId="0" applyFont="1" applyFill="1" applyBorder="1" applyAlignment="1">
      <alignment horizontal="center" vertical="center"/>
    </xf>
    <xf numFmtId="186" fontId="6" fillId="3" borderId="256" xfId="0" applyNumberFormat="1" applyFont="1" applyFill="1" applyBorder="1" applyAlignment="1">
      <alignment horizontal="center" vertical="center"/>
    </xf>
    <xf numFmtId="186" fontId="6" fillId="3" borderId="180" xfId="0" applyNumberFormat="1" applyFont="1" applyFill="1" applyBorder="1" applyAlignment="1">
      <alignment horizontal="center" vertical="center"/>
    </xf>
    <xf numFmtId="186" fontId="6" fillId="3" borderId="50" xfId="0" applyNumberFormat="1" applyFont="1" applyFill="1" applyBorder="1" applyAlignment="1">
      <alignment horizontal="center" vertical="center"/>
    </xf>
    <xf numFmtId="186" fontId="6" fillId="3" borderId="103" xfId="0" applyNumberFormat="1" applyFont="1" applyFill="1" applyBorder="1" applyAlignment="1">
      <alignment horizontal="center" vertical="center"/>
    </xf>
    <xf numFmtId="0" fontId="6" fillId="0" borderId="92" xfId="0" applyFont="1" applyBorder="1" applyAlignment="1">
      <alignment horizontal="center" vertical="center"/>
    </xf>
    <xf numFmtId="0" fontId="6" fillId="0" borderId="123" xfId="0" applyFont="1" applyBorder="1" applyAlignment="1">
      <alignment horizontal="center" vertical="center"/>
    </xf>
    <xf numFmtId="0" fontId="6" fillId="0" borderId="121" xfId="0" applyFont="1" applyBorder="1" applyAlignment="1">
      <alignment horizontal="center" vertical="center"/>
    </xf>
    <xf numFmtId="0" fontId="6" fillId="0" borderId="121" xfId="0" applyFont="1" applyBorder="1" applyAlignment="1">
      <alignment horizontal="center" vertical="center" wrapText="1"/>
    </xf>
    <xf numFmtId="0" fontId="6" fillId="0" borderId="83" xfId="0" applyFont="1" applyBorder="1" applyAlignment="1">
      <alignment horizontal="center" vertical="center"/>
    </xf>
    <xf numFmtId="0" fontId="14" fillId="0" borderId="0" xfId="0" applyFont="1" applyAlignment="1">
      <alignment vertical="center" wrapText="1"/>
    </xf>
  </cellXfs>
  <cellStyles count="10">
    <cellStyle name="パーセント" xfId="2" builtinId="5"/>
    <cellStyle name="パーセント 2" xfId="9" xr:uid="{00000000-0005-0000-0000-000001000000}"/>
    <cellStyle name="桁区切り" xfId="1" builtinId="6"/>
    <cellStyle name="桁区切り 2" xfId="4" xr:uid="{00000000-0005-0000-0000-000003000000}"/>
    <cellStyle name="標準" xfId="0" builtinId="0"/>
    <cellStyle name="標準 2" xfId="3" xr:uid="{00000000-0005-0000-0000-000005000000}"/>
    <cellStyle name="標準 3" xfId="5" xr:uid="{00000000-0005-0000-0000-000006000000}"/>
    <cellStyle name="標準 3 2" xfId="6" xr:uid="{00000000-0005-0000-0000-000007000000}"/>
    <cellStyle name="標準 4" xfId="7" xr:uid="{00000000-0005-0000-0000-000008000000}"/>
    <cellStyle name="標準 5" xfId="8" xr:uid="{00000000-0005-0000-0000-000009000000}"/>
  </cellStyles>
  <dxfs count="66">
    <dxf>
      <font>
        <color theme="0"/>
      </font>
    </dxf>
    <dxf>
      <font>
        <color theme="0"/>
      </font>
    </dxf>
    <dxf>
      <font>
        <color theme="0"/>
      </font>
    </dxf>
    <dxf>
      <font>
        <color theme="0"/>
      </font>
    </dxf>
    <dxf>
      <font>
        <color rgb="FF9C0006"/>
      </font>
      <fill>
        <patternFill>
          <bgColor rgb="FFFFC7CE"/>
        </patternFill>
      </fill>
    </dxf>
    <dxf>
      <font>
        <color rgb="FFC00000"/>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ill>
        <patternFill>
          <bgColor rgb="FFFFDBDB"/>
        </patternFill>
      </fill>
    </dxf>
    <dxf>
      <fill>
        <patternFill>
          <bgColor rgb="FFE2EFDA"/>
        </patternFill>
      </fill>
    </dxf>
    <dxf>
      <fill>
        <patternFill>
          <bgColor rgb="FFDDEBF7"/>
        </patternFill>
      </fill>
    </dxf>
    <dxf>
      <fill>
        <patternFill>
          <bgColor rgb="FFFFF2CC"/>
        </patternFill>
      </fill>
    </dxf>
    <dxf>
      <fill>
        <patternFill>
          <bgColor rgb="FFD6DCE4"/>
        </patternFill>
      </fill>
    </dxf>
    <dxf>
      <fill>
        <patternFill>
          <bgColor rgb="FFC6E0B4"/>
        </patternFill>
      </fill>
    </dxf>
    <dxf>
      <fill>
        <patternFill>
          <bgColor rgb="FFBDD7EE"/>
        </patternFill>
      </fill>
    </dxf>
    <dxf>
      <fill>
        <patternFill>
          <bgColor rgb="FFFFE699"/>
        </patternFill>
      </fill>
    </dxf>
    <dxf>
      <fill>
        <patternFill>
          <bgColor rgb="FFFFB9B9"/>
        </patternFill>
      </fill>
    </dxf>
    <dxf>
      <fill>
        <patternFill>
          <bgColor rgb="FFACB9CA"/>
        </patternFill>
      </fill>
    </dxf>
    <dxf>
      <fill>
        <patternFill>
          <bgColor rgb="FF92D050"/>
        </patternFill>
      </fill>
    </dxf>
    <dxf>
      <fill>
        <patternFill>
          <bgColor rgb="FFFFFF00"/>
        </patternFill>
      </fill>
    </dxf>
    <dxf>
      <fill>
        <patternFill>
          <bgColor rgb="FFFFC000"/>
        </patternFill>
      </fill>
    </dxf>
  </dxfs>
  <tableStyles count="0" defaultTableStyle="TableStyleMedium2" defaultPivotStyle="PivotStyleLight16"/>
  <colors>
    <mruColors>
      <color rgb="FF44546A"/>
      <color rgb="FF6B6B6B"/>
      <color rgb="FF002060"/>
      <color rgb="FFD6DCE5"/>
      <color rgb="FFADB9CA"/>
      <color rgb="FFFF5050"/>
      <color rgb="FF9DC3E6"/>
      <color rgb="FFA9D18E"/>
      <color rgb="FFD9D9D9"/>
      <color rgb="FF73737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&#65279;<?xml version="1.0" encoding="utf-8" standalone="yes"?>
<Relationships xmlns="http://schemas.openxmlformats.org/package/2006/relationships">
  <Relationship Id="rId13" Type="http://schemas.openxmlformats.org/officeDocument/2006/relationships/worksheet" Target="worksheets/sheet13.xml" />
  <Relationship Id="rId18" Type="http://schemas.openxmlformats.org/officeDocument/2006/relationships/worksheet" Target="worksheets/sheet18.xml" />
  <Relationship Id="rId26" Type="http://schemas.openxmlformats.org/officeDocument/2006/relationships/worksheet" Target="worksheets/sheet26.xml" />
  <Relationship Id="rId39" Type="http://schemas.openxmlformats.org/officeDocument/2006/relationships/worksheet" Target="worksheets/sheet39.xml" />
  <Relationship Id="rId21" Type="http://schemas.openxmlformats.org/officeDocument/2006/relationships/worksheet" Target="worksheets/sheet21.xml" />
  <Relationship Id="rId34" Type="http://schemas.openxmlformats.org/officeDocument/2006/relationships/worksheet" Target="worksheets/sheet34.xml" />
  <Relationship Id="rId42" Type="http://schemas.openxmlformats.org/officeDocument/2006/relationships/worksheet" Target="worksheets/sheet42.xml" />
  <Relationship Id="rId47" Type="http://schemas.openxmlformats.org/officeDocument/2006/relationships/sharedStrings" Target="sharedStrings.xml" />
  <Relationship Id="rId50" Type="http://schemas.openxmlformats.org/officeDocument/2006/relationships/customXml" Target="../customXml/item1.xml" />
  <Relationship Id="rId7" Type="http://schemas.openxmlformats.org/officeDocument/2006/relationships/worksheet" Target="worksheets/sheet7.xml" />
  <Relationship Id="rId2" Type="http://schemas.openxmlformats.org/officeDocument/2006/relationships/worksheet" Target="worksheets/sheet2.xml" />
  <Relationship Id="rId16" Type="http://schemas.openxmlformats.org/officeDocument/2006/relationships/worksheet" Target="worksheets/sheet16.xml" />
  <Relationship Id="rId29" Type="http://schemas.openxmlformats.org/officeDocument/2006/relationships/worksheet" Target="worksheets/sheet29.xml" />
  <Relationship Id="rId11" Type="http://schemas.openxmlformats.org/officeDocument/2006/relationships/worksheet" Target="worksheets/sheet11.xml" />
  <Relationship Id="rId24" Type="http://schemas.openxmlformats.org/officeDocument/2006/relationships/worksheet" Target="worksheets/sheet24.xml" />
  <Relationship Id="rId32" Type="http://schemas.openxmlformats.org/officeDocument/2006/relationships/worksheet" Target="worksheets/sheet32.xml" />
  <Relationship Id="rId37" Type="http://schemas.openxmlformats.org/officeDocument/2006/relationships/worksheet" Target="worksheets/sheet37.xml" />
  <Relationship Id="rId40" Type="http://schemas.openxmlformats.org/officeDocument/2006/relationships/worksheet" Target="worksheets/sheet40.xml" />
  <Relationship Id="rId45" Type="http://schemas.openxmlformats.org/officeDocument/2006/relationships/theme" Target="theme/theme1.xml" />
  <Relationship Id="rId5" Type="http://schemas.openxmlformats.org/officeDocument/2006/relationships/worksheet" Target="worksheets/sheet5.xml" />
  <Relationship Id="rId15" Type="http://schemas.openxmlformats.org/officeDocument/2006/relationships/worksheet" Target="worksheets/sheet15.xml" />
  <Relationship Id="rId23" Type="http://schemas.openxmlformats.org/officeDocument/2006/relationships/worksheet" Target="worksheets/sheet23.xml" />
  <Relationship Id="rId28" Type="http://schemas.openxmlformats.org/officeDocument/2006/relationships/worksheet" Target="worksheets/sheet28.xml" />
  <Relationship Id="rId36" Type="http://schemas.openxmlformats.org/officeDocument/2006/relationships/worksheet" Target="worksheets/sheet36.xml" />
  <Relationship Id="rId49" Type="http://schemas.openxmlformats.org/officeDocument/2006/relationships/calcChain" Target="calcChain.xml" />
  <Relationship Id="rId10" Type="http://schemas.openxmlformats.org/officeDocument/2006/relationships/worksheet" Target="worksheets/sheet10.xml" />
  <Relationship Id="rId19" Type="http://schemas.openxmlformats.org/officeDocument/2006/relationships/worksheet" Target="worksheets/sheet19.xml" />
  <Relationship Id="rId31" Type="http://schemas.openxmlformats.org/officeDocument/2006/relationships/worksheet" Target="worksheets/sheet31.xml" />
  <Relationship Id="rId44" Type="http://schemas.openxmlformats.org/officeDocument/2006/relationships/worksheet" Target="worksheets/sheet44.xml" />
  <Relationship Id="rId52" Type="http://schemas.openxmlformats.org/officeDocument/2006/relationships/customXml" Target="../customXml/item3.xml" />
  <Relationship Id="rId4" Type="http://schemas.openxmlformats.org/officeDocument/2006/relationships/worksheet" Target="worksheets/sheet4.xml" />
  <Relationship Id="rId9" Type="http://schemas.openxmlformats.org/officeDocument/2006/relationships/worksheet" Target="worksheets/sheet9.xml" />
  <Relationship Id="rId14" Type="http://schemas.openxmlformats.org/officeDocument/2006/relationships/worksheet" Target="worksheets/sheet14.xml" />
  <Relationship Id="rId22" Type="http://schemas.openxmlformats.org/officeDocument/2006/relationships/worksheet" Target="worksheets/sheet22.xml" />
  <Relationship Id="rId27" Type="http://schemas.openxmlformats.org/officeDocument/2006/relationships/worksheet" Target="worksheets/sheet27.xml" />
  <Relationship Id="rId30" Type="http://schemas.openxmlformats.org/officeDocument/2006/relationships/worksheet" Target="worksheets/sheet30.xml" />
  <Relationship Id="rId35" Type="http://schemas.openxmlformats.org/officeDocument/2006/relationships/worksheet" Target="worksheets/sheet35.xml" />
  <Relationship Id="rId43" Type="http://schemas.openxmlformats.org/officeDocument/2006/relationships/worksheet" Target="worksheets/sheet43.xml" />
  <Relationship Id="rId48" Type="http://schemas.openxmlformats.org/officeDocument/2006/relationships/sheetMetadata" Target="metadata.xml" />
  <Relationship Id="rId8" Type="http://schemas.openxmlformats.org/officeDocument/2006/relationships/worksheet" Target="worksheets/sheet8.xml" />
  <Relationship Id="rId51" Type="http://schemas.openxmlformats.org/officeDocument/2006/relationships/customXml" Target="../customXml/item2.xml" />
  <Relationship Id="rId3" Type="http://schemas.openxmlformats.org/officeDocument/2006/relationships/worksheet" Target="worksheets/sheet3.xml" />
  <Relationship Id="rId12" Type="http://schemas.openxmlformats.org/officeDocument/2006/relationships/worksheet" Target="worksheets/sheet12.xml" />
  <Relationship Id="rId17" Type="http://schemas.openxmlformats.org/officeDocument/2006/relationships/worksheet" Target="worksheets/sheet17.xml" />
  <Relationship Id="rId25" Type="http://schemas.openxmlformats.org/officeDocument/2006/relationships/worksheet" Target="worksheets/sheet25.xml" />
  <Relationship Id="rId33" Type="http://schemas.openxmlformats.org/officeDocument/2006/relationships/worksheet" Target="worksheets/sheet33.xml" />
  <Relationship Id="rId38" Type="http://schemas.openxmlformats.org/officeDocument/2006/relationships/worksheet" Target="worksheets/sheet38.xml" />
  <Relationship Id="rId46" Type="http://schemas.openxmlformats.org/officeDocument/2006/relationships/styles" Target="styles.xml" />
  <Relationship Id="rId20" Type="http://schemas.openxmlformats.org/officeDocument/2006/relationships/worksheet" Target="worksheets/sheet20.xml" />
  <Relationship Id="rId41" Type="http://schemas.openxmlformats.org/officeDocument/2006/relationships/worksheet" Target="worksheets/sheet41.xml" />
  <Relationship Id="rId1" Type="http://schemas.openxmlformats.org/officeDocument/2006/relationships/worksheet" Target="worksheets/sheet1.xml" />
  <Relationship Id="rId6" Type="http://schemas.openxmlformats.org/officeDocument/2006/relationships/worksheet" Target="worksheets/sheet6.xml" />
</Relationships>
</file>

<file path=xl/charts/_rels/chart1.xml.rels>&#65279;<?xml version="1.0" encoding="utf-8" standalone="yes"?>
<Relationships xmlns="http://schemas.openxmlformats.org/package/2006/relationships">
  <Relationship Id="rId3" Type="http://schemas.openxmlformats.org/officeDocument/2006/relationships/chartUserShapes" Target="../drawings/drawing5.xml" />
  <Relationship Id="rId2" Type="http://schemas.microsoft.com/office/2011/relationships/chartColorStyle" Target="colors1.xml" />
  <Relationship Id="rId1" Type="http://schemas.microsoft.com/office/2011/relationships/chartStyle" Target="style1.xml" />
</Relationships>
</file>

<file path=xl/charts/_rels/chart3.xml.rels>&#65279;<?xml version="1.0" encoding="utf-8" standalone="yes"?>
<Relationships xmlns="http://schemas.openxmlformats.org/package/2006/relationships">
  <Relationship Id="rId2" Type="http://schemas.microsoft.com/office/2011/relationships/chartColorStyle" Target="colors2.xml" />
  <Relationship Id="rId1" Type="http://schemas.microsoft.com/office/2011/relationships/chartStyle" Target="style2.xml" />
</Relationships>
</file>

<file path=xl/charts/_rels/chart4.xml.rels>&#65279;<?xml version="1.0" encoding="utf-8" standalone="yes"?>
<Relationships xmlns="http://schemas.openxmlformats.org/package/2006/relationships">
  <Relationship Id="rId2" Type="http://schemas.microsoft.com/office/2011/relationships/chartColorStyle" Target="colors3.xml" />
  <Relationship Id="rId1" Type="http://schemas.microsoft.com/office/2011/relationships/chartStyle" Target="style3.xml" />
</Relationships>
</file>

<file path=xl/charts/_rels/chart5.xml.rels>&#65279;<?xml version="1.0" encoding="utf-8" standalone="yes"?>
<Relationships xmlns="http://schemas.openxmlformats.org/package/2006/relationships">
  <Relationship Id="rId1" Type="http://schemas.openxmlformats.org/officeDocument/2006/relationships/themeOverride" Target="../theme/themeOverride1.xml" />
</Relationships>
</file>

<file path=xl/charts/_rels/chart6.xml.rels>&#65279;<?xml version="1.0" encoding="utf-8" standalone="yes"?>
<Relationships xmlns="http://schemas.openxmlformats.org/package/2006/relationships">
  <Relationship Id="rId1" Type="http://schemas.openxmlformats.org/officeDocument/2006/relationships/themeOverride" Target="../theme/themeOverride2.xml" />
</Relationships>
</file>

<file path=xl/charts/_rels/chart7.xml.rels>&#65279;<?xml version="1.0" encoding="utf-8" standalone="yes"?>
<Relationships xmlns="http://schemas.openxmlformats.org/package/2006/relationships">
  <Relationship Id="rId3" Type="http://schemas.openxmlformats.org/officeDocument/2006/relationships/themeOverride" Target="../theme/themeOverride3.xml" />
  <Relationship Id="rId2" Type="http://schemas.microsoft.com/office/2011/relationships/chartColorStyle" Target="colors4.xml" />
  <Relationship Id="rId1" Type="http://schemas.microsoft.com/office/2011/relationships/chartStyle" Target="style4.xml" />
</Relationships>
</file>

<file path=xl/charts/_rels/chart8.xml.rels>&#65279;<?xml version="1.0" encoding="utf-8" standalone="yes"?>
<Relationships xmlns="http://schemas.openxmlformats.org/package/2006/relationships">
  <Relationship Id="rId3" Type="http://schemas.openxmlformats.org/officeDocument/2006/relationships/themeOverride" Target="../theme/themeOverride4.xml" />
  <Relationship Id="rId2" Type="http://schemas.microsoft.com/office/2011/relationships/chartColorStyle" Target="colors5.xml" />
  <Relationship Id="rId1" Type="http://schemas.microsoft.com/office/2011/relationships/chartStyle" Target="style5.xml" />
  <Relationship Id="rId4" Type="http://schemas.openxmlformats.org/officeDocument/2006/relationships/chartUserShapes" Target="../drawings/drawing13.xml" />
</Relationships>
</file>

<file path=xl/charts/_rels/chart9.xml.rels>&#65279;<?xml version="1.0" encoding="utf-8" standalone="yes"?>
<Relationships xmlns="http://schemas.openxmlformats.org/package/2006/relationships">
  <Relationship Id="rId3" Type="http://schemas.openxmlformats.org/officeDocument/2006/relationships/themeOverride" Target="../theme/themeOverride5.xml" />
  <Relationship Id="rId2" Type="http://schemas.microsoft.com/office/2011/relationships/chartColorStyle" Target="colors6.xml" />
  <Relationship Id="rId1" Type="http://schemas.microsoft.com/office/2011/relationships/chartStyle" Target="style6.xml" />
</Relationships>
</file>

<file path=xl/charts/_rels/chart10.xml.rels>&#65279;<?xml version="1.0" encoding="utf-8" standalone="yes"?>
<Relationships xmlns="http://schemas.openxmlformats.org/package/2006/relationships">
  <Relationship Id="rId3" Type="http://schemas.openxmlformats.org/officeDocument/2006/relationships/themeOverride" Target="../theme/themeOverride6.xml" />
  <Relationship Id="rId2" Type="http://schemas.microsoft.com/office/2011/relationships/chartColorStyle" Target="colors7.xml" />
  <Relationship Id="rId1" Type="http://schemas.microsoft.com/office/2011/relationships/chartStyle" Target="style7.xml" />
</Relationships>
</file>

<file path=xl/charts/_rels/chart11.xml.rels>&#65279;<?xml version="1.0" encoding="utf-8" standalone="yes"?>
<Relationships xmlns="http://schemas.openxmlformats.org/package/2006/relationships">
  <Relationship Id="rId2" Type="http://schemas.microsoft.com/office/2011/relationships/chartColorStyle" Target="colors8.xml" />
  <Relationship Id="rId1" Type="http://schemas.microsoft.com/office/2011/relationships/chartStyle" Target="style8.xml" />
</Relationships>
</file>

<file path=xl/charts/_rels/chart12.xml.rels>&#65279;<?xml version="1.0" encoding="utf-8" standalone="yes"?>
<Relationships xmlns="http://schemas.openxmlformats.org/package/2006/relationships">
  <Relationship Id="rId2" Type="http://schemas.microsoft.com/office/2011/relationships/chartColorStyle" Target="colors9.xml" />
  <Relationship Id="rId1" Type="http://schemas.microsoft.com/office/2011/relationships/chartStyle" Target="style9.xml" />
</Relationships>
</file>

<file path=xl/charts/_rels/chart13.xml.rels>&#65279;<?xml version="1.0" encoding="utf-8" standalone="yes"?>
<Relationships xmlns="http://schemas.openxmlformats.org/package/2006/relationships">
  <Relationship Id="rId2" Type="http://schemas.microsoft.com/office/2011/relationships/chartColorStyle" Target="colors10.xml" />
  <Relationship Id="rId1" Type="http://schemas.microsoft.com/office/2011/relationships/chartStyle" Target="style10.xml" />
</Relationships>
</file>

<file path=xl/charts/_rels/chart14.xml.rels>&#65279;<?xml version="1.0" encoding="utf-8" standalone="yes"?>
<Relationships xmlns="http://schemas.openxmlformats.org/package/2006/relationships">
  <Relationship Id="rId2" Type="http://schemas.microsoft.com/office/2011/relationships/chartColorStyle" Target="colors11.xml" />
  <Relationship Id="rId1" Type="http://schemas.microsoft.com/office/2011/relationships/chartStyle" Target="style11.xml" />
</Relationships>
</file>

<file path=xl/charts/_rels/chart15.xml.rels>&#65279;<?xml version="1.0" encoding="utf-8" standalone="yes"?>
<Relationships xmlns="http://schemas.openxmlformats.org/package/2006/relationships">
  <Relationship Id="rId3" Type="http://schemas.openxmlformats.org/officeDocument/2006/relationships/themeOverride" Target="../theme/themeOverride7.xml" />
  <Relationship Id="rId2" Type="http://schemas.microsoft.com/office/2011/relationships/chartColorStyle" Target="colors12.xml" />
  <Relationship Id="rId1" Type="http://schemas.microsoft.com/office/2011/relationships/chartStyle" Target="style12.xml" />
</Relationships>
</file>

<file path=xl/charts/_rels/chart16.xml.rels>&#65279;<?xml version="1.0" encoding="utf-8" standalone="yes"?>
<Relationships xmlns="http://schemas.openxmlformats.org/package/2006/relationships">
  <Relationship Id="rId3" Type="http://schemas.openxmlformats.org/officeDocument/2006/relationships/themeOverride" Target="../theme/themeOverride8.xml" />
  <Relationship Id="rId2" Type="http://schemas.microsoft.com/office/2011/relationships/chartColorStyle" Target="colors13.xml" />
  <Relationship Id="rId1" Type="http://schemas.microsoft.com/office/2011/relationships/chartStyle" Target="style13.xml" />
</Relationships>
</file>

<file path=xl/charts/_rels/chart17.xml.rels>&#65279;<?xml version="1.0" encoding="utf-8" standalone="yes"?>
<Relationships xmlns="http://schemas.openxmlformats.org/package/2006/relationships">
  <Relationship Id="rId2" Type="http://schemas.microsoft.com/office/2011/relationships/chartColorStyle" Target="colors14.xml" />
  <Relationship Id="rId1" Type="http://schemas.microsoft.com/office/2011/relationships/chartStyle" Target="style14.xml" />
</Relationships>
</file>

<file path=xl/charts/_rels/chart18.xml.rels>&#65279;<?xml version="1.0" encoding="utf-8" standalone="yes"?>
<Relationships xmlns="http://schemas.openxmlformats.org/package/2006/relationships">
  <Relationship Id="rId3" Type="http://schemas.openxmlformats.org/officeDocument/2006/relationships/chartUserShapes" Target="../drawings/drawing24.xml" />
  <Relationship Id="rId2" Type="http://schemas.microsoft.com/office/2011/relationships/chartColorStyle" Target="colors15.xml" />
  <Relationship Id="rId1" Type="http://schemas.microsoft.com/office/2011/relationships/chartStyle" Target="style15.xml" />
</Relationships>
</file>

<file path=xl/charts/_rels/chart19.xml.rels>&#65279;<?xml version="1.0" encoding="utf-8" standalone="yes"?>
<Relationships xmlns="http://schemas.openxmlformats.org/package/2006/relationships">
  <Relationship Id="rId2" Type="http://schemas.microsoft.com/office/2011/relationships/chartColorStyle" Target="colors16.xml" />
  <Relationship Id="rId1" Type="http://schemas.microsoft.com/office/2011/relationships/chartStyle" Target="style16.xml" />
</Relationships>
</file>

<file path=xl/charts/_rels/chart21.xml.rels>&#65279;<?xml version="1.0" encoding="utf-8" standalone="yes"?>
<Relationships xmlns="http://schemas.openxmlformats.org/package/2006/relationships">
  <Relationship Id="rId3" Type="http://schemas.openxmlformats.org/officeDocument/2006/relationships/themeOverride" Target="../theme/themeOverride9.xml" />
  <Relationship Id="rId2" Type="http://schemas.microsoft.com/office/2011/relationships/chartColorStyle" Target="colors17.xml" />
  <Relationship Id="rId1" Type="http://schemas.microsoft.com/office/2011/relationships/chartStyle" Target="style17.xml" />
</Relationships>
</file>

<file path=xl/charts/_rels/chart22.xml.rels>&#65279;<?xml version="1.0" encoding="utf-8" standalone="yes"?>
<Relationships xmlns="http://schemas.openxmlformats.org/package/2006/relationships">
  <Relationship Id="rId3" Type="http://schemas.openxmlformats.org/officeDocument/2006/relationships/themeOverride" Target="../theme/themeOverride10.xml" />
  <Relationship Id="rId2" Type="http://schemas.microsoft.com/office/2011/relationships/chartColorStyle" Target="colors18.xml" />
  <Relationship Id="rId1" Type="http://schemas.microsoft.com/office/2011/relationships/chartStyle" Target="style18.xml" />
</Relationships>
</file>

<file path=xl/charts/_rels/chart23.xml.rels>&#65279;<?xml version="1.0" encoding="utf-8" standalone="yes"?>
<Relationships xmlns="http://schemas.openxmlformats.org/package/2006/relationships">
  <Relationship Id="rId3" Type="http://schemas.openxmlformats.org/officeDocument/2006/relationships/themeOverride" Target="../theme/themeOverride11.xml" />
  <Relationship Id="rId2" Type="http://schemas.microsoft.com/office/2011/relationships/chartColorStyle" Target="colors19.xml" />
  <Relationship Id="rId1" Type="http://schemas.microsoft.com/office/2011/relationships/chartStyle" Target="style19.xml" />
</Relationships>
</file>

<file path=xl/charts/_rels/chart24.xml.rels>&#65279;<?xml version="1.0" encoding="utf-8" standalone="yes"?>
<Relationships xmlns="http://schemas.openxmlformats.org/package/2006/relationships">
  <Relationship Id="rId3" Type="http://schemas.openxmlformats.org/officeDocument/2006/relationships/themeOverride" Target="../theme/themeOverride12.xml" />
  <Relationship Id="rId2" Type="http://schemas.microsoft.com/office/2011/relationships/chartColorStyle" Target="colors20.xml" />
  <Relationship Id="rId1" Type="http://schemas.microsoft.com/office/2011/relationships/chartStyle" Target="style20.xml" />
  <Relationship Id="rId4" Type="http://schemas.openxmlformats.org/officeDocument/2006/relationships/chartUserShapes" Target="../drawings/drawing28.xml" />
</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5"/>
    </mc:Choice>
    <mc:Fallback>
      <c:style val="5"/>
    </mc:Fallback>
  </mc:AlternateContent>
  <c:chart>
    <c:autoTitleDeleted val="1"/>
    <c:plotArea>
      <c:layout>
        <c:manualLayout>
          <c:layoutTarget val="inner"/>
          <c:xMode val="edge"/>
          <c:yMode val="edge"/>
          <c:x val="7.8643681917211342E-2"/>
          <c:y val="8.6182684143809585E-2"/>
          <c:w val="0.87419945533769061"/>
          <c:h val="0.81383640976454807"/>
        </c:manualLayout>
      </c:layout>
      <c:lineChart>
        <c:grouping val="standard"/>
        <c:varyColors val="0"/>
        <c:ser>
          <c:idx val="0"/>
          <c:order val="0"/>
          <c:spPr>
            <a:ln w="31750" cap="rnd">
              <a:solidFill>
                <a:schemeClr val="accent1">
                  <a:lumMod val="40000"/>
                  <a:lumOff val="60000"/>
                </a:schemeClr>
              </a:solidFill>
              <a:round/>
            </a:ln>
            <a:effectLst/>
          </c:spPr>
          <c:marker>
            <c:symbol val="circle"/>
            <c:size val="12"/>
            <c:spPr>
              <a:solidFill>
                <a:schemeClr val="bg1"/>
              </a:solidFill>
              <a:ln w="31750">
                <a:solidFill>
                  <a:schemeClr val="accent1">
                    <a:lumMod val="40000"/>
                    <a:lumOff val="60000"/>
                  </a:schemeClr>
                </a:solidFill>
              </a:ln>
              <a:effectLst/>
            </c:spPr>
          </c:marker>
          <c:dLbls>
            <c:delete val="1"/>
          </c:dLbls>
          <c:cat>
            <c:strRef>
              <c:f>【本】過去20年間_P4!$U$8:$AN$8</c:f>
              <c:strCache>
                <c:ptCount val="20"/>
                <c:pt idx="0">
                  <c:v>Ｈ１６</c:v>
                </c:pt>
                <c:pt idx="1">
                  <c:v>Ｈ１７</c:v>
                </c:pt>
                <c:pt idx="2">
                  <c:v>Ｈ１８</c:v>
                </c:pt>
                <c:pt idx="3">
                  <c:v>Ｈ１９</c:v>
                </c:pt>
                <c:pt idx="4">
                  <c:v>Ｈ２０</c:v>
                </c:pt>
                <c:pt idx="5">
                  <c:v>Ｈ２１</c:v>
                </c:pt>
                <c:pt idx="6">
                  <c:v>Ｈ２２</c:v>
                </c:pt>
                <c:pt idx="7">
                  <c:v>Ｈ２３</c:v>
                </c:pt>
                <c:pt idx="8">
                  <c:v>Ｈ２４</c:v>
                </c:pt>
                <c:pt idx="9">
                  <c:v>Ｈ２５</c:v>
                </c:pt>
                <c:pt idx="10">
                  <c:v>Ｈ２６</c:v>
                </c:pt>
                <c:pt idx="11">
                  <c:v>Ｈ２７</c:v>
                </c:pt>
                <c:pt idx="12">
                  <c:v>Ｈ２８</c:v>
                </c:pt>
                <c:pt idx="13">
                  <c:v>Ｈ２９</c:v>
                </c:pt>
                <c:pt idx="14">
                  <c:v>Ｈ３０</c:v>
                </c:pt>
                <c:pt idx="15">
                  <c:v>Ｈ３1・R1</c:v>
                </c:pt>
                <c:pt idx="16">
                  <c:v>R2</c:v>
                </c:pt>
                <c:pt idx="17">
                  <c:v>R3</c:v>
                </c:pt>
                <c:pt idx="18">
                  <c:v>R4</c:v>
                </c:pt>
                <c:pt idx="19">
                  <c:v>R5</c:v>
                </c:pt>
              </c:strCache>
            </c:strRef>
          </c:cat>
          <c:val>
            <c:numRef>
              <c:f>【本】過去20年間_P4!$U$9:$AN$9</c:f>
              <c:numCache>
                <c:formatCode>#,##0_);[Red]\(#,##0\)</c:formatCode>
                <c:ptCount val="20"/>
                <c:pt idx="0">
                  <c:v>61849</c:v>
                </c:pt>
                <c:pt idx="1">
                  <c:v>61197</c:v>
                </c:pt>
                <c:pt idx="2">
                  <c:v>62063</c:v>
                </c:pt>
                <c:pt idx="3">
                  <c:v>62645</c:v>
                </c:pt>
                <c:pt idx="4">
                  <c:v>58115.5</c:v>
                </c:pt>
                <c:pt idx="5">
                  <c:v>59209.000999999997</c:v>
                </c:pt>
                <c:pt idx="6">
                  <c:v>57237.563000000002</c:v>
                </c:pt>
                <c:pt idx="7">
                  <c:v>58174.281000000003</c:v>
                </c:pt>
                <c:pt idx="8">
                  <c:v>59196.118999999999</c:v>
                </c:pt>
                <c:pt idx="9">
                  <c:v>61189.334999999999</c:v>
                </c:pt>
                <c:pt idx="10">
                  <c:v>58989.065999999999</c:v>
                </c:pt>
                <c:pt idx="11">
                  <c:v>59723.644999999997</c:v>
                </c:pt>
              </c:numCache>
            </c:numRef>
          </c:val>
          <c:smooth val="0"/>
          <c:extLst>
            <c:ext xmlns:c16="http://schemas.microsoft.com/office/drawing/2014/chart" uri="{C3380CC4-5D6E-409C-BE32-E72D297353CC}">
              <c16:uniqueId val="{00000000-D631-42C7-AD8D-09FDD92F51B7}"/>
            </c:ext>
          </c:extLst>
        </c:ser>
        <c:ser>
          <c:idx val="1"/>
          <c:order val="1"/>
          <c:spPr>
            <a:ln w="31750" cap="rnd">
              <a:solidFill>
                <a:schemeClr val="accent2">
                  <a:lumMod val="40000"/>
                  <a:lumOff val="60000"/>
                </a:schemeClr>
              </a:solidFill>
              <a:round/>
            </a:ln>
            <a:effectLst/>
          </c:spPr>
          <c:marker>
            <c:symbol val="circle"/>
            <c:size val="12"/>
            <c:spPr>
              <a:solidFill>
                <a:schemeClr val="bg1"/>
              </a:solidFill>
              <a:ln w="31750">
                <a:solidFill>
                  <a:schemeClr val="accent2">
                    <a:lumMod val="40000"/>
                    <a:lumOff val="60000"/>
                  </a:schemeClr>
                </a:solidFill>
              </a:ln>
              <a:effectLst/>
            </c:spPr>
          </c:marker>
          <c:dPt>
            <c:idx val="19"/>
            <c:marker>
              <c:symbol val="circle"/>
              <c:size val="12"/>
              <c:spPr>
                <a:solidFill>
                  <a:schemeClr val="bg1"/>
                </a:solidFill>
                <a:ln w="31750">
                  <a:solidFill>
                    <a:schemeClr val="accent2">
                      <a:lumMod val="40000"/>
                      <a:lumOff val="60000"/>
                    </a:schemeClr>
                  </a:solidFill>
                </a:ln>
                <a:effectLst/>
              </c:spPr>
            </c:marker>
            <c:bubble3D val="0"/>
            <c:spPr>
              <a:ln w="31750" cap="rnd">
                <a:solidFill>
                  <a:schemeClr val="accent2">
                    <a:lumMod val="40000"/>
                    <a:lumOff val="60000"/>
                  </a:schemeClr>
                </a:solidFill>
                <a:round/>
              </a:ln>
              <a:effectLst/>
            </c:spPr>
            <c:extLst>
              <c:ext xmlns:c16="http://schemas.microsoft.com/office/drawing/2014/chart" uri="{C3380CC4-5D6E-409C-BE32-E72D297353CC}">
                <c16:uniqueId val="{00000002-D631-42C7-AD8D-09FDD92F51B7}"/>
              </c:ext>
            </c:extLst>
          </c:dPt>
          <c:dLbls>
            <c:delete val="1"/>
          </c:dLbls>
          <c:cat>
            <c:strRef>
              <c:f>【本】過去20年間_P4!$U$8:$AN$8</c:f>
              <c:strCache>
                <c:ptCount val="20"/>
                <c:pt idx="0">
                  <c:v>Ｈ１６</c:v>
                </c:pt>
                <c:pt idx="1">
                  <c:v>Ｈ１７</c:v>
                </c:pt>
                <c:pt idx="2">
                  <c:v>Ｈ１８</c:v>
                </c:pt>
                <c:pt idx="3">
                  <c:v>Ｈ１９</c:v>
                </c:pt>
                <c:pt idx="4">
                  <c:v>Ｈ２０</c:v>
                </c:pt>
                <c:pt idx="5">
                  <c:v>Ｈ２１</c:v>
                </c:pt>
                <c:pt idx="6">
                  <c:v>Ｈ２２</c:v>
                </c:pt>
                <c:pt idx="7">
                  <c:v>Ｈ２３</c:v>
                </c:pt>
                <c:pt idx="8">
                  <c:v>Ｈ２４</c:v>
                </c:pt>
                <c:pt idx="9">
                  <c:v>Ｈ２５</c:v>
                </c:pt>
                <c:pt idx="10">
                  <c:v>Ｈ２６</c:v>
                </c:pt>
                <c:pt idx="11">
                  <c:v>Ｈ２７</c:v>
                </c:pt>
                <c:pt idx="12">
                  <c:v>Ｈ２８</c:v>
                </c:pt>
                <c:pt idx="13">
                  <c:v>Ｈ２９</c:v>
                </c:pt>
                <c:pt idx="14">
                  <c:v>Ｈ３０</c:v>
                </c:pt>
                <c:pt idx="15">
                  <c:v>Ｈ３1・R1</c:v>
                </c:pt>
                <c:pt idx="16">
                  <c:v>R2</c:v>
                </c:pt>
                <c:pt idx="17">
                  <c:v>R3</c:v>
                </c:pt>
                <c:pt idx="18">
                  <c:v>R4</c:v>
                </c:pt>
                <c:pt idx="19">
                  <c:v>R5</c:v>
                </c:pt>
              </c:strCache>
            </c:strRef>
          </c:cat>
          <c:val>
            <c:numRef>
              <c:f>【本】過去20年間_P4!$U$10:$AN$10</c:f>
              <c:numCache>
                <c:formatCode>#,##0_);[Red]\(#,##0\)</c:formatCode>
                <c:ptCount val="20"/>
                <c:pt idx="11">
                  <c:v>57355.917999999998</c:v>
                </c:pt>
                <c:pt idx="12">
                  <c:v>46280.483</c:v>
                </c:pt>
                <c:pt idx="13">
                  <c:v>46621.618000000002</c:v>
                </c:pt>
                <c:pt idx="14">
                  <c:v>48133.834999999999</c:v>
                </c:pt>
                <c:pt idx="15">
                  <c:v>48893.644999999997</c:v>
                </c:pt>
                <c:pt idx="16">
                  <c:v>33052.756000000001</c:v>
                </c:pt>
                <c:pt idx="17">
                  <c:v>32435.652999999998</c:v>
                </c:pt>
                <c:pt idx="18">
                  <c:v>40264.955999999998</c:v>
                </c:pt>
                <c:pt idx="19">
                  <c:v>47758.606411001798</c:v>
                </c:pt>
              </c:numCache>
            </c:numRef>
          </c:val>
          <c:smooth val="0"/>
          <c:extLst>
            <c:ext xmlns:c16="http://schemas.microsoft.com/office/drawing/2014/chart" uri="{C3380CC4-5D6E-409C-BE32-E72D297353CC}">
              <c16:uniqueId val="{00000003-D631-42C7-AD8D-09FDD92F51B7}"/>
            </c:ext>
          </c:extLst>
        </c:ser>
        <c:dLbls>
          <c:dLblPos val="ctr"/>
          <c:showLegendKey val="0"/>
          <c:showVal val="1"/>
          <c:showCatName val="0"/>
          <c:showSerName val="0"/>
          <c:showPercent val="0"/>
          <c:showBubbleSize val="0"/>
        </c:dLbls>
        <c:marker val="1"/>
        <c:smooth val="0"/>
        <c:axId val="859010607"/>
        <c:axId val="816796655"/>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0"/>
      </c:catAx>
      <c:valAx>
        <c:axId val="816796655"/>
        <c:scaling>
          <c:orientation val="minMax"/>
          <c:min val="10000"/>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800" b="1" i="0" u="none" strike="noStrike" kern="1200" baseline="0">
                    <a:solidFill>
                      <a:srgbClr val="404040"/>
                    </a:solidFill>
                    <a:latin typeface="+mj-ea"/>
                    <a:ea typeface="+mj-ea"/>
                    <a:cs typeface="+mn-cs"/>
                  </a:defRPr>
                </a:pPr>
                <a:r>
                  <a:rPr lang="ja-JP" sz="800">
                    <a:solidFill>
                      <a:srgbClr val="404040"/>
                    </a:solidFill>
                  </a:rPr>
                  <a:t>（ 千人 ）</a:t>
                </a:r>
              </a:p>
            </c:rich>
          </c:tx>
          <c:layout>
            <c:manualLayout>
              <c:xMode val="edge"/>
              <c:yMode val="edge"/>
              <c:x val="2.5032656883623997E-2"/>
              <c:y val="4.3471179789060586E-2"/>
            </c:manualLayout>
          </c:layout>
          <c:overlay val="0"/>
          <c:spPr>
            <a:noFill/>
            <a:ln>
              <a:noFill/>
            </a:ln>
            <a:effectLst/>
          </c:spPr>
          <c:txPr>
            <a:bodyPr rot="0" spcFirstLastPara="1" vertOverflow="ellipsis" wrap="square" anchor="ctr" anchorCtr="1"/>
            <a:lstStyle/>
            <a:p>
              <a:pPr>
                <a:defRPr sz="800" b="1" i="0" u="none" strike="noStrike" kern="1200" baseline="0">
                  <a:solidFill>
                    <a:srgbClr val="404040"/>
                  </a:solidFill>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orientation="portrait"/>
  </c:printSettings>
  <c:userShapes r:id="rId3"/>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771307232429279"/>
          <c:y val="5.533141284168748E-2"/>
          <c:w val="0.83535869741357094"/>
          <c:h val="0.92111113724969118"/>
        </c:manualLayout>
      </c:layout>
      <c:barChart>
        <c:barDir val="bar"/>
        <c:grouping val="clustered"/>
        <c:varyColors val="0"/>
        <c:ser>
          <c:idx val="0"/>
          <c:order val="0"/>
          <c:spPr>
            <a:solidFill>
              <a:schemeClr val="bg1">
                <a:lumMod val="85000"/>
              </a:schemeClr>
            </a:solidFill>
            <a:ln>
              <a:noFill/>
            </a:ln>
            <a:effectLst/>
          </c:spPr>
          <c:invertIfNegative val="0"/>
          <c:dPt>
            <c:idx val="8"/>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01-A7EE-453C-8F93-97FFD8831E55}"/>
              </c:ext>
            </c:extLst>
          </c:dPt>
          <c:dPt>
            <c:idx val="10"/>
            <c:invertIfNegative val="0"/>
            <c:bubble3D val="0"/>
            <c:extLst>
              <c:ext xmlns:c16="http://schemas.microsoft.com/office/drawing/2014/chart" uri="{C3380CC4-5D6E-409C-BE32-E72D297353CC}">
                <c16:uniqueId val="{00000002-A7EE-453C-8F93-97FFD8831E55}"/>
              </c:ext>
            </c:extLst>
          </c:dPt>
          <c:dPt>
            <c:idx val="19"/>
            <c:invertIfNegative val="0"/>
            <c:bubble3D val="0"/>
            <c:spPr>
              <a:solidFill>
                <a:schemeClr val="accent6">
                  <a:lumMod val="75000"/>
                </a:schemeClr>
              </a:solidFill>
              <a:ln>
                <a:solidFill>
                  <a:schemeClr val="accent6">
                    <a:lumMod val="75000"/>
                  </a:schemeClr>
                </a:solidFill>
              </a:ln>
              <a:effectLst/>
            </c:spPr>
            <c:extLst>
              <c:ext xmlns:c16="http://schemas.microsoft.com/office/drawing/2014/chart" uri="{C3380CC4-5D6E-409C-BE32-E72D297353CC}">
                <c16:uniqueId val="{00000004-A7EE-453C-8F93-97FFD8831E55}"/>
              </c:ext>
            </c:extLst>
          </c:dPt>
          <c:dPt>
            <c:idx val="20"/>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06-A7EE-453C-8F93-97FFD8831E55}"/>
              </c:ext>
            </c:extLst>
          </c:dPt>
          <c:dPt>
            <c:idx val="21"/>
            <c:invertIfNegative val="0"/>
            <c:bubble3D val="0"/>
            <c:extLst>
              <c:ext xmlns:c16="http://schemas.microsoft.com/office/drawing/2014/chart" uri="{C3380CC4-5D6E-409C-BE32-E72D297353CC}">
                <c16:uniqueId val="{00000007-A7EE-453C-8F93-97FFD8831E55}"/>
              </c:ext>
            </c:extLst>
          </c:dPt>
          <c:dPt>
            <c:idx val="22"/>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09-A7EE-453C-8F93-97FFD8831E55}"/>
              </c:ext>
            </c:extLst>
          </c:dPt>
          <c:dPt>
            <c:idx val="23"/>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0B-A7EE-453C-8F93-97FFD8831E55}"/>
              </c:ext>
            </c:extLst>
          </c:dPt>
          <c:dPt>
            <c:idx val="24"/>
            <c:invertIfNegative val="0"/>
            <c:bubble3D val="0"/>
            <c:extLst>
              <c:ext xmlns:c16="http://schemas.microsoft.com/office/drawing/2014/chart" uri="{C3380CC4-5D6E-409C-BE32-E72D297353CC}">
                <c16:uniqueId val="{0000000C-A7EE-453C-8F93-97FFD8831E55}"/>
              </c:ext>
            </c:extLst>
          </c:dPt>
          <c:dPt>
            <c:idx val="25"/>
            <c:invertIfNegative val="0"/>
            <c:bubble3D val="0"/>
            <c:extLst>
              <c:ext xmlns:c16="http://schemas.microsoft.com/office/drawing/2014/chart" uri="{C3380CC4-5D6E-409C-BE32-E72D297353CC}">
                <c16:uniqueId val="{0000000D-A7EE-453C-8F93-97FFD8831E55}"/>
              </c:ext>
            </c:extLst>
          </c:dPt>
          <c:dPt>
            <c:idx val="26"/>
            <c:invertIfNegative val="0"/>
            <c:bubble3D val="0"/>
            <c:spPr>
              <a:solidFill>
                <a:srgbClr val="D9D9D9"/>
              </a:solidFill>
              <a:ln>
                <a:noFill/>
              </a:ln>
              <a:effectLst/>
            </c:spPr>
            <c:extLst>
              <c:ext xmlns:c16="http://schemas.microsoft.com/office/drawing/2014/chart" uri="{C3380CC4-5D6E-409C-BE32-E72D297353CC}">
                <c16:uniqueId val="{0000000F-A7EE-453C-8F93-97FFD8831E55}"/>
              </c:ext>
            </c:extLst>
          </c:dPt>
          <c:dPt>
            <c:idx val="34"/>
            <c:invertIfNegative val="0"/>
            <c:bubble3D val="0"/>
            <c:spPr>
              <a:solidFill>
                <a:srgbClr val="D9D9D9"/>
              </a:solidFill>
              <a:ln>
                <a:noFill/>
              </a:ln>
              <a:effectLst/>
            </c:spPr>
            <c:extLst>
              <c:ext xmlns:c16="http://schemas.microsoft.com/office/drawing/2014/chart" uri="{C3380CC4-5D6E-409C-BE32-E72D297353CC}">
                <c16:uniqueId val="{00000011-A7EE-453C-8F93-97FFD8831E55}"/>
              </c:ext>
            </c:extLst>
          </c:dPt>
          <c:dPt>
            <c:idx val="36"/>
            <c:invertIfNegative val="0"/>
            <c:bubble3D val="0"/>
            <c:extLst>
              <c:ext xmlns:c16="http://schemas.microsoft.com/office/drawing/2014/chart" uri="{C3380CC4-5D6E-409C-BE32-E72D297353CC}">
                <c16:uniqueId val="{00000012-A7EE-453C-8F93-97FFD8831E55}"/>
              </c:ext>
            </c:extLst>
          </c:dPt>
          <c:dPt>
            <c:idx val="39"/>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14-A7EE-453C-8F93-97FFD8831E55}"/>
              </c:ext>
            </c:extLst>
          </c:dPt>
          <c:dPt>
            <c:idx val="44"/>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16-A7EE-453C-8F93-97FFD8831E55}"/>
              </c:ext>
            </c:extLst>
          </c:dPt>
          <c:dPt>
            <c:idx val="45"/>
            <c:invertIfNegative val="0"/>
            <c:bubble3D val="0"/>
            <c:spPr>
              <a:solidFill>
                <a:srgbClr val="D9D9D9"/>
              </a:solidFill>
              <a:ln>
                <a:noFill/>
              </a:ln>
              <a:effectLst/>
            </c:spPr>
            <c:extLst>
              <c:ext xmlns:c16="http://schemas.microsoft.com/office/drawing/2014/chart" uri="{C3380CC4-5D6E-409C-BE32-E72D297353CC}">
                <c16:uniqueId val="{00000018-A7EE-453C-8F93-97FFD8831E55}"/>
              </c:ext>
            </c:extLst>
          </c:dPt>
          <c:dLbls>
            <c:dLbl>
              <c:idx val="8"/>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1-A7EE-453C-8F93-97FFD8831E55}"/>
                </c:ext>
              </c:extLst>
            </c:dLbl>
            <c:dLbl>
              <c:idx val="19"/>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4-A7EE-453C-8F93-97FFD8831E55}"/>
                </c:ext>
              </c:extLst>
            </c:dLbl>
            <c:dLbl>
              <c:idx val="20"/>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6-A7EE-453C-8F93-97FFD8831E55}"/>
                </c:ext>
              </c:extLst>
            </c:dLbl>
            <c:dLbl>
              <c:idx val="22"/>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9-A7EE-453C-8F93-97FFD8831E55}"/>
                </c:ext>
              </c:extLst>
            </c:dLbl>
            <c:dLbl>
              <c:idx val="23"/>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B-A7EE-453C-8F93-97FFD8831E55}"/>
                </c:ext>
              </c:extLst>
            </c:dLbl>
            <c:dLbl>
              <c:idx val="39"/>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14-A7EE-453C-8F93-97FFD8831E55}"/>
                </c:ext>
              </c:extLst>
            </c:dLbl>
            <c:dLbl>
              <c:idx val="44"/>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16-A7EE-453C-8F93-97FFD8831E55}"/>
                </c:ext>
              </c:extLst>
            </c:dLbl>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bg1">
                        <a:lumMod val="6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'【本】全国からみた（延べ）_P5'!$Q$7:$Q$53</c:f>
              <c:strCache>
                <c:ptCount val="47"/>
                <c:pt idx="0">
                  <c:v>東京都</c:v>
                </c:pt>
                <c:pt idx="1">
                  <c:v>大阪府</c:v>
                </c:pt>
                <c:pt idx="2">
                  <c:v>北海道</c:v>
                </c:pt>
                <c:pt idx="3">
                  <c:v>沖縄県</c:v>
                </c:pt>
                <c:pt idx="4">
                  <c:v>京都府</c:v>
                </c:pt>
                <c:pt idx="5">
                  <c:v>神奈川県</c:v>
                </c:pt>
                <c:pt idx="6">
                  <c:v>千葉県</c:v>
                </c:pt>
                <c:pt idx="7">
                  <c:v>静岡県</c:v>
                </c:pt>
                <c:pt idx="8">
                  <c:v>福岡県</c:v>
                </c:pt>
                <c:pt idx="9">
                  <c:v>愛知県</c:v>
                </c:pt>
                <c:pt idx="10">
                  <c:v>長野県</c:v>
                </c:pt>
                <c:pt idx="11">
                  <c:v>兵庫県</c:v>
                </c:pt>
                <c:pt idx="12">
                  <c:v>栃木県</c:v>
                </c:pt>
                <c:pt idx="13">
                  <c:v>広島県</c:v>
                </c:pt>
                <c:pt idx="14">
                  <c:v>群馬県</c:v>
                </c:pt>
                <c:pt idx="15">
                  <c:v>宮城県</c:v>
                </c:pt>
                <c:pt idx="16">
                  <c:v>福島県</c:v>
                </c:pt>
                <c:pt idx="17">
                  <c:v>新潟県</c:v>
                </c:pt>
                <c:pt idx="18">
                  <c:v>石川県</c:v>
                </c:pt>
                <c:pt idx="19">
                  <c:v>熊本県</c:v>
                </c:pt>
                <c:pt idx="20">
                  <c:v>鹿児島県</c:v>
                </c:pt>
                <c:pt idx="21">
                  <c:v>山梨県</c:v>
                </c:pt>
                <c:pt idx="22">
                  <c:v>大分県</c:v>
                </c:pt>
                <c:pt idx="23">
                  <c:v>長崎県</c:v>
                </c:pt>
                <c:pt idx="24">
                  <c:v>茨城県</c:v>
                </c:pt>
                <c:pt idx="25">
                  <c:v>三重県</c:v>
                </c:pt>
                <c:pt idx="26">
                  <c:v>岐阜県</c:v>
                </c:pt>
                <c:pt idx="27">
                  <c:v>岩手県</c:v>
                </c:pt>
                <c:pt idx="28">
                  <c:v>岡山県</c:v>
                </c:pt>
                <c:pt idx="29">
                  <c:v>埼玉県</c:v>
                </c:pt>
                <c:pt idx="30">
                  <c:v>滋賀県</c:v>
                </c:pt>
                <c:pt idx="31">
                  <c:v>愛媛県</c:v>
                </c:pt>
                <c:pt idx="32">
                  <c:v>和歌山県</c:v>
                </c:pt>
                <c:pt idx="33">
                  <c:v>山形県</c:v>
                </c:pt>
                <c:pt idx="34">
                  <c:v>青森県</c:v>
                </c:pt>
                <c:pt idx="35">
                  <c:v>香川県</c:v>
                </c:pt>
                <c:pt idx="36">
                  <c:v>富山県</c:v>
                </c:pt>
                <c:pt idx="37">
                  <c:v>高知県</c:v>
                </c:pt>
                <c:pt idx="38">
                  <c:v>山口県</c:v>
                </c:pt>
                <c:pt idx="39">
                  <c:v>宮崎県</c:v>
                </c:pt>
                <c:pt idx="40">
                  <c:v>島根県</c:v>
                </c:pt>
                <c:pt idx="41">
                  <c:v>福井県</c:v>
                </c:pt>
                <c:pt idx="42">
                  <c:v>秋田県</c:v>
                </c:pt>
                <c:pt idx="43">
                  <c:v>奈良県</c:v>
                </c:pt>
                <c:pt idx="44">
                  <c:v>佐賀県</c:v>
                </c:pt>
                <c:pt idx="45">
                  <c:v>徳島県</c:v>
                </c:pt>
                <c:pt idx="46">
                  <c:v>鳥取県</c:v>
                </c:pt>
              </c:strCache>
            </c:strRef>
          </c:cat>
          <c:val>
            <c:numRef>
              <c:f>'【本】全国からみた（延べ）_P5'!$R$7:$R$53</c:f>
              <c:numCache>
                <c:formatCode>0</c:formatCode>
                <c:ptCount val="47"/>
                <c:pt idx="0">
                  <c:v>9944.7219999999998</c:v>
                </c:pt>
                <c:pt idx="1">
                  <c:v>5070.1480000000001</c:v>
                </c:pt>
                <c:pt idx="2">
                  <c:v>3963.4760000000001</c:v>
                </c:pt>
                <c:pt idx="3">
                  <c:v>3287.973</c:v>
                </c:pt>
                <c:pt idx="4">
                  <c:v>3212.5320000000002</c:v>
                </c:pt>
                <c:pt idx="5">
                  <c:v>2826.7370000000001</c:v>
                </c:pt>
                <c:pt idx="6">
                  <c:v>2777.3739999999998</c:v>
                </c:pt>
                <c:pt idx="7">
                  <c:v>2185.5230000000001</c:v>
                </c:pt>
                <c:pt idx="8">
                  <c:v>2112.3850000000002</c:v>
                </c:pt>
                <c:pt idx="9">
                  <c:v>1885.8109999999999</c:v>
                </c:pt>
                <c:pt idx="10">
                  <c:v>1796.684</c:v>
                </c:pt>
                <c:pt idx="11">
                  <c:v>1513.144</c:v>
                </c:pt>
                <c:pt idx="12">
                  <c:v>1225.0450000000001</c:v>
                </c:pt>
                <c:pt idx="13">
                  <c:v>1156.9570000000001</c:v>
                </c:pt>
                <c:pt idx="14">
                  <c:v>1025.539</c:v>
                </c:pt>
                <c:pt idx="15">
                  <c:v>1007.213</c:v>
                </c:pt>
                <c:pt idx="16">
                  <c:v>968.68799999999999</c:v>
                </c:pt>
                <c:pt idx="17">
                  <c:v>958.69600000000003</c:v>
                </c:pt>
                <c:pt idx="18">
                  <c:v>872.61800000000005</c:v>
                </c:pt>
                <c:pt idx="19">
                  <c:v>839.99199999999996</c:v>
                </c:pt>
                <c:pt idx="20">
                  <c:v>815.279</c:v>
                </c:pt>
                <c:pt idx="21">
                  <c:v>796.59900000000005</c:v>
                </c:pt>
                <c:pt idx="22">
                  <c:v>762.404</c:v>
                </c:pt>
                <c:pt idx="23">
                  <c:v>758.89300000000003</c:v>
                </c:pt>
                <c:pt idx="24">
                  <c:v>750.81200000000001</c:v>
                </c:pt>
                <c:pt idx="25">
                  <c:v>733.57399999999996</c:v>
                </c:pt>
                <c:pt idx="26">
                  <c:v>701.34900000000005</c:v>
                </c:pt>
                <c:pt idx="27">
                  <c:v>585.53499999999997</c:v>
                </c:pt>
                <c:pt idx="28">
                  <c:v>555.09</c:v>
                </c:pt>
                <c:pt idx="29">
                  <c:v>524.23900000000003</c:v>
                </c:pt>
                <c:pt idx="30">
                  <c:v>479.875</c:v>
                </c:pt>
                <c:pt idx="31">
                  <c:v>469.26799999999997</c:v>
                </c:pt>
                <c:pt idx="32">
                  <c:v>462.62700000000001</c:v>
                </c:pt>
                <c:pt idx="33">
                  <c:v>456.66300000000001</c:v>
                </c:pt>
                <c:pt idx="34">
                  <c:v>439.44</c:v>
                </c:pt>
                <c:pt idx="35">
                  <c:v>436.64800000000002</c:v>
                </c:pt>
                <c:pt idx="36">
                  <c:v>393.39</c:v>
                </c:pt>
                <c:pt idx="37">
                  <c:v>375.18099999999998</c:v>
                </c:pt>
                <c:pt idx="38">
                  <c:v>361.92700000000002</c:v>
                </c:pt>
                <c:pt idx="39">
                  <c:v>337.61799999999999</c:v>
                </c:pt>
                <c:pt idx="40">
                  <c:v>330.66199999999998</c:v>
                </c:pt>
                <c:pt idx="41">
                  <c:v>324.47899999999998</c:v>
                </c:pt>
                <c:pt idx="42">
                  <c:v>300.09699999999998</c:v>
                </c:pt>
                <c:pt idx="43">
                  <c:v>264.87900000000002</c:v>
                </c:pt>
                <c:pt idx="44">
                  <c:v>242.94</c:v>
                </c:pt>
                <c:pt idx="45">
                  <c:v>233.839</c:v>
                </c:pt>
                <c:pt idx="46">
                  <c:v>222.929</c:v>
                </c:pt>
              </c:numCache>
            </c:numRef>
          </c:val>
          <c:extLst>
            <c:ext xmlns:c16="http://schemas.microsoft.com/office/drawing/2014/chart" uri="{C3380CC4-5D6E-409C-BE32-E72D297353CC}">
              <c16:uniqueId val="{00000019-A7EE-453C-8F93-97FFD8831E55}"/>
            </c:ext>
          </c:extLst>
        </c:ser>
        <c:dLbls>
          <c:showLegendKey val="0"/>
          <c:showVal val="0"/>
          <c:showCatName val="0"/>
          <c:showSerName val="0"/>
          <c:showPercent val="0"/>
          <c:showBubbleSize val="0"/>
        </c:dLbls>
        <c:gapWidth val="100"/>
        <c:axId val="1299325471"/>
        <c:axId val="1247408271"/>
      </c:barChart>
      <c:catAx>
        <c:axId val="1299325471"/>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247408271"/>
        <c:crosses val="autoZero"/>
        <c:auto val="1"/>
        <c:lblAlgn val="ctr"/>
        <c:lblOffset val="100"/>
        <c:noMultiLvlLbl val="0"/>
      </c:catAx>
      <c:valAx>
        <c:axId val="1247408271"/>
        <c:scaling>
          <c:orientation val="minMax"/>
        </c:scaling>
        <c:delete val="0"/>
        <c:axPos val="t"/>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700" b="0" i="0" u="none" strike="noStrike" kern="1200" baseline="0">
                    <a:solidFill>
                      <a:schemeClr val="tx1">
                        <a:lumMod val="65000"/>
                        <a:lumOff val="35000"/>
                      </a:schemeClr>
                    </a:solidFill>
                    <a:latin typeface="+mj-ea"/>
                    <a:ea typeface="+mj-ea"/>
                    <a:cs typeface="+mn-cs"/>
                  </a:defRPr>
                </a:pPr>
                <a:r>
                  <a:rPr lang="ja-JP" altLang="en-US" sz="700">
                    <a:latin typeface="+mj-ea"/>
                    <a:ea typeface="+mj-ea"/>
                  </a:rPr>
                  <a:t>（ 万人 ）</a:t>
                </a:r>
                <a:endParaRPr lang="en-US" altLang="ja-JP" sz="700">
                  <a:latin typeface="+mj-ea"/>
                  <a:ea typeface="+mj-ea"/>
                </a:endParaRPr>
              </a:p>
            </c:rich>
          </c:tx>
          <c:layout>
            <c:manualLayout>
              <c:xMode val="edge"/>
              <c:yMode val="edge"/>
              <c:x val="0.89489009186351709"/>
              <c:y val="1.3392857142857142E-2"/>
            </c:manualLayout>
          </c:layout>
          <c:overlay val="0"/>
          <c:spPr>
            <a:noFill/>
            <a:ln>
              <a:noFill/>
            </a:ln>
            <a:effectLst/>
          </c:spPr>
        </c:title>
        <c:numFmt formatCode="#,##0_ " sourceLinked="0"/>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j-lt"/>
                <a:ea typeface="+mn-ea"/>
                <a:cs typeface="+mn-cs"/>
              </a:defRPr>
            </a:pPr>
            <a:endParaRPr lang="ja-JP"/>
          </a:p>
        </c:txPr>
        <c:crossAx val="1299325471"/>
        <c:crosses val="autoZero"/>
        <c:crossBetween val="between"/>
      </c:valAx>
    </c:plotArea>
    <c:plotVisOnly val="1"/>
    <c:dispBlanksAs val="gap"/>
    <c:showDLblsOverMax val="0"/>
    <c:extLst/>
  </c:chart>
  <c:txPr>
    <a:bodyPr/>
    <a:lstStyle/>
    <a:p>
      <a:pPr>
        <a:defRPr/>
      </a:pPr>
      <a:endParaRPr lang="ja-JP"/>
    </a:p>
  </c:txPr>
  <c:printSettings>
    <c:headerFooter/>
    <c:pageMargins b="0.75" l="0.7" r="0.7" t="0.75" header="0.3" footer="0.3"/>
    <c:pageSetup orientation="portrait"/>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564103966170896"/>
          <c:y val="6.4563600281672115E-2"/>
          <c:w val="0.82978583406240891"/>
          <c:h val="0.92184175148838099"/>
        </c:manualLayout>
      </c:layout>
      <c:barChart>
        <c:barDir val="bar"/>
        <c:grouping val="clustered"/>
        <c:varyColors val="0"/>
        <c:ser>
          <c:idx val="0"/>
          <c:order val="0"/>
          <c:spPr>
            <a:solidFill>
              <a:schemeClr val="bg1">
                <a:lumMod val="85000"/>
              </a:schemeClr>
            </a:solidFill>
            <a:ln>
              <a:noFill/>
            </a:ln>
            <a:effectLst/>
          </c:spPr>
          <c:invertIfNegative val="0"/>
          <c:dPt>
            <c:idx val="9"/>
            <c:invertIfNegative val="0"/>
            <c:bubble3D val="0"/>
            <c:spPr>
              <a:solidFill>
                <a:schemeClr val="bg1">
                  <a:lumMod val="85000"/>
                </a:schemeClr>
              </a:solidFill>
              <a:ln>
                <a:noFill/>
              </a:ln>
              <a:effectLst/>
            </c:spPr>
            <c:extLst>
              <c:ext xmlns:c16="http://schemas.microsoft.com/office/drawing/2014/chart" uri="{C3380CC4-5D6E-409C-BE32-E72D297353CC}">
                <c16:uniqueId val="{00000001-D8F5-40CB-889C-415CD83ED39A}"/>
              </c:ext>
            </c:extLst>
          </c:dPt>
          <c:dPt>
            <c:idx val="10"/>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03-D8F5-40CB-889C-415CD83ED39A}"/>
              </c:ext>
            </c:extLst>
          </c:dPt>
          <c:dPt>
            <c:idx val="18"/>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05-D8F5-40CB-889C-415CD83ED39A}"/>
              </c:ext>
            </c:extLst>
          </c:dPt>
          <c:dPt>
            <c:idx val="19"/>
            <c:invertIfNegative val="0"/>
            <c:bubble3D val="0"/>
            <c:spPr>
              <a:solidFill>
                <a:schemeClr val="bg1">
                  <a:lumMod val="85000"/>
                </a:schemeClr>
              </a:solidFill>
              <a:ln>
                <a:noFill/>
              </a:ln>
              <a:effectLst/>
            </c:spPr>
            <c:extLst>
              <c:ext xmlns:c16="http://schemas.microsoft.com/office/drawing/2014/chart" uri="{C3380CC4-5D6E-409C-BE32-E72D297353CC}">
                <c16:uniqueId val="{00000007-D8F5-40CB-889C-415CD83ED39A}"/>
              </c:ext>
            </c:extLst>
          </c:dPt>
          <c:dPt>
            <c:idx val="20"/>
            <c:invertIfNegative val="0"/>
            <c:bubble3D val="0"/>
            <c:spPr>
              <a:solidFill>
                <a:schemeClr val="accent5">
                  <a:lumMod val="75000"/>
                </a:schemeClr>
              </a:solidFill>
              <a:ln>
                <a:solidFill>
                  <a:schemeClr val="accent5">
                    <a:lumMod val="75000"/>
                  </a:schemeClr>
                </a:solidFill>
              </a:ln>
              <a:effectLst/>
            </c:spPr>
            <c:extLst>
              <c:ext xmlns:c16="http://schemas.microsoft.com/office/drawing/2014/chart" uri="{C3380CC4-5D6E-409C-BE32-E72D297353CC}">
                <c16:uniqueId val="{00000009-D8F5-40CB-889C-415CD83ED39A}"/>
              </c:ext>
            </c:extLst>
          </c:dPt>
          <c:dPt>
            <c:idx val="21"/>
            <c:invertIfNegative val="0"/>
            <c:bubble3D val="0"/>
            <c:spPr>
              <a:solidFill>
                <a:schemeClr val="bg1">
                  <a:lumMod val="85000"/>
                </a:schemeClr>
              </a:solidFill>
              <a:ln>
                <a:noFill/>
              </a:ln>
              <a:effectLst/>
            </c:spPr>
            <c:extLst>
              <c:ext xmlns:c16="http://schemas.microsoft.com/office/drawing/2014/chart" uri="{C3380CC4-5D6E-409C-BE32-E72D297353CC}">
                <c16:uniqueId val="{0000000B-D8F5-40CB-889C-415CD83ED39A}"/>
              </c:ext>
            </c:extLst>
          </c:dPt>
          <c:dPt>
            <c:idx val="22"/>
            <c:invertIfNegative val="0"/>
            <c:bubble3D val="0"/>
            <c:spPr>
              <a:solidFill>
                <a:schemeClr val="bg1">
                  <a:lumMod val="85000"/>
                </a:schemeClr>
              </a:solidFill>
              <a:ln>
                <a:noFill/>
              </a:ln>
              <a:effectLst/>
            </c:spPr>
            <c:extLst>
              <c:ext xmlns:c16="http://schemas.microsoft.com/office/drawing/2014/chart" uri="{C3380CC4-5D6E-409C-BE32-E72D297353CC}">
                <c16:uniqueId val="{0000000D-D8F5-40CB-889C-415CD83ED39A}"/>
              </c:ext>
            </c:extLst>
          </c:dPt>
          <c:dPt>
            <c:idx val="23"/>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0F-D8F5-40CB-889C-415CD83ED39A}"/>
              </c:ext>
            </c:extLst>
          </c:dPt>
          <c:dPt>
            <c:idx val="24"/>
            <c:invertIfNegative val="0"/>
            <c:bubble3D val="0"/>
            <c:spPr>
              <a:solidFill>
                <a:schemeClr val="bg1">
                  <a:lumMod val="85000"/>
                </a:schemeClr>
              </a:solidFill>
              <a:ln>
                <a:noFill/>
              </a:ln>
              <a:effectLst/>
            </c:spPr>
            <c:extLst>
              <c:ext xmlns:c16="http://schemas.microsoft.com/office/drawing/2014/chart" uri="{C3380CC4-5D6E-409C-BE32-E72D297353CC}">
                <c16:uniqueId val="{00000011-D8F5-40CB-889C-415CD83ED39A}"/>
              </c:ext>
            </c:extLst>
          </c:dPt>
          <c:dPt>
            <c:idx val="25"/>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13-D8F5-40CB-889C-415CD83ED39A}"/>
              </c:ext>
            </c:extLst>
          </c:dPt>
          <c:dPt>
            <c:idx val="26"/>
            <c:invertIfNegative val="0"/>
            <c:bubble3D val="0"/>
            <c:spPr>
              <a:solidFill>
                <a:schemeClr val="bg1">
                  <a:lumMod val="85000"/>
                </a:schemeClr>
              </a:solidFill>
              <a:ln>
                <a:noFill/>
              </a:ln>
              <a:effectLst/>
            </c:spPr>
            <c:extLst>
              <c:ext xmlns:c16="http://schemas.microsoft.com/office/drawing/2014/chart" uri="{C3380CC4-5D6E-409C-BE32-E72D297353CC}">
                <c16:uniqueId val="{00000015-D8F5-40CB-889C-415CD83ED39A}"/>
              </c:ext>
            </c:extLst>
          </c:dPt>
          <c:dPt>
            <c:idx val="34"/>
            <c:invertIfNegative val="0"/>
            <c:bubble3D val="0"/>
            <c:spPr>
              <a:solidFill>
                <a:schemeClr val="bg1">
                  <a:lumMod val="85000"/>
                </a:schemeClr>
              </a:solidFill>
              <a:ln>
                <a:noFill/>
              </a:ln>
              <a:effectLst/>
            </c:spPr>
            <c:extLst>
              <c:ext xmlns:c16="http://schemas.microsoft.com/office/drawing/2014/chart" uri="{C3380CC4-5D6E-409C-BE32-E72D297353CC}">
                <c16:uniqueId val="{00000017-D8F5-40CB-889C-415CD83ED39A}"/>
              </c:ext>
            </c:extLst>
          </c:dPt>
          <c:dPt>
            <c:idx val="36"/>
            <c:invertIfNegative val="0"/>
            <c:bubble3D val="0"/>
            <c:spPr>
              <a:solidFill>
                <a:schemeClr val="bg1">
                  <a:lumMod val="85000"/>
                </a:schemeClr>
              </a:solidFill>
              <a:ln>
                <a:noFill/>
              </a:ln>
              <a:effectLst/>
            </c:spPr>
            <c:extLst>
              <c:ext xmlns:c16="http://schemas.microsoft.com/office/drawing/2014/chart" uri="{C3380CC4-5D6E-409C-BE32-E72D297353CC}">
                <c16:uniqueId val="{00000019-D8F5-40CB-889C-415CD83ED39A}"/>
              </c:ext>
            </c:extLst>
          </c:dPt>
          <c:dPt>
            <c:idx val="37"/>
            <c:invertIfNegative val="0"/>
            <c:bubble3D val="0"/>
            <c:spPr>
              <a:solidFill>
                <a:schemeClr val="bg1">
                  <a:lumMod val="85000"/>
                </a:schemeClr>
              </a:solidFill>
              <a:ln>
                <a:noFill/>
              </a:ln>
              <a:effectLst/>
            </c:spPr>
            <c:extLst>
              <c:ext xmlns:c16="http://schemas.microsoft.com/office/drawing/2014/chart" uri="{C3380CC4-5D6E-409C-BE32-E72D297353CC}">
                <c16:uniqueId val="{0000001B-D8F5-40CB-889C-415CD83ED39A}"/>
              </c:ext>
            </c:extLst>
          </c:dPt>
          <c:dPt>
            <c:idx val="39"/>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1D-D8F5-40CB-889C-415CD83ED39A}"/>
              </c:ext>
            </c:extLst>
          </c:dPt>
          <c:dPt>
            <c:idx val="44"/>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1F-D8F5-40CB-889C-415CD83ED39A}"/>
              </c:ext>
            </c:extLst>
          </c:dPt>
          <c:dPt>
            <c:idx val="45"/>
            <c:invertIfNegative val="0"/>
            <c:bubble3D val="0"/>
            <c:spPr>
              <a:solidFill>
                <a:schemeClr val="bg1">
                  <a:lumMod val="85000"/>
                </a:schemeClr>
              </a:solidFill>
              <a:ln>
                <a:noFill/>
              </a:ln>
              <a:effectLst/>
            </c:spPr>
            <c:extLst>
              <c:ext xmlns:c16="http://schemas.microsoft.com/office/drawing/2014/chart" uri="{C3380CC4-5D6E-409C-BE32-E72D297353CC}">
                <c16:uniqueId val="{00000021-D8F5-40CB-889C-415CD83ED39A}"/>
              </c:ext>
            </c:extLst>
          </c:dPt>
          <c:dLbls>
            <c:dLbl>
              <c:idx val="10"/>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5">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3-D8F5-40CB-889C-415CD83ED39A}"/>
                </c:ext>
              </c:extLst>
            </c:dLbl>
            <c:dLbl>
              <c:idx val="18"/>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5">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5-D8F5-40CB-889C-415CD83ED39A}"/>
                </c:ext>
              </c:extLst>
            </c:dLbl>
            <c:dLbl>
              <c:idx val="20"/>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5">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9-D8F5-40CB-889C-415CD83ED39A}"/>
                </c:ext>
              </c:extLst>
            </c:dLbl>
            <c:dLbl>
              <c:idx val="23"/>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rgbClr val="0070C0"/>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F-D8F5-40CB-889C-415CD83ED39A}"/>
                </c:ext>
              </c:extLst>
            </c:dLbl>
            <c:dLbl>
              <c:idx val="25"/>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5">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13-D8F5-40CB-889C-415CD83ED39A}"/>
                </c:ext>
              </c:extLst>
            </c:dLbl>
            <c:dLbl>
              <c:idx val="39"/>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5">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1D-D8F5-40CB-889C-415CD83ED39A}"/>
                </c:ext>
              </c:extLst>
            </c:dLbl>
            <c:dLbl>
              <c:idx val="44"/>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5">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1F-D8F5-40CB-889C-415CD83ED39A}"/>
                </c:ext>
              </c:extLst>
            </c:dLbl>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bg1">
                        <a:lumMod val="6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'【本】全国からみた（日本人）_P6'!$Q$7:$Q$53</c:f>
              <c:strCache>
                <c:ptCount val="47"/>
                <c:pt idx="0">
                  <c:v>東京都</c:v>
                </c:pt>
                <c:pt idx="1">
                  <c:v>北海道</c:v>
                </c:pt>
                <c:pt idx="2">
                  <c:v>大阪府</c:v>
                </c:pt>
                <c:pt idx="3">
                  <c:v>沖縄県</c:v>
                </c:pt>
                <c:pt idx="4">
                  <c:v>神奈川県</c:v>
                </c:pt>
                <c:pt idx="5">
                  <c:v>千葉県</c:v>
                </c:pt>
                <c:pt idx="6">
                  <c:v>静岡県</c:v>
                </c:pt>
                <c:pt idx="7">
                  <c:v>京都府</c:v>
                </c:pt>
                <c:pt idx="8">
                  <c:v>愛知県</c:v>
                </c:pt>
                <c:pt idx="9">
                  <c:v>長野県</c:v>
                </c:pt>
                <c:pt idx="10">
                  <c:v>福岡県</c:v>
                </c:pt>
                <c:pt idx="11">
                  <c:v>兵庫県</c:v>
                </c:pt>
                <c:pt idx="12">
                  <c:v>栃木県</c:v>
                </c:pt>
                <c:pt idx="13">
                  <c:v>広島県</c:v>
                </c:pt>
                <c:pt idx="14">
                  <c:v>群馬県</c:v>
                </c:pt>
                <c:pt idx="15">
                  <c:v>宮城県</c:v>
                </c:pt>
                <c:pt idx="16">
                  <c:v>福島県</c:v>
                </c:pt>
                <c:pt idx="17">
                  <c:v>新潟県</c:v>
                </c:pt>
                <c:pt idx="18">
                  <c:v>鹿児島県</c:v>
                </c:pt>
                <c:pt idx="19">
                  <c:v>石川県</c:v>
                </c:pt>
                <c:pt idx="20">
                  <c:v>熊本県</c:v>
                </c:pt>
                <c:pt idx="21">
                  <c:v>茨城県</c:v>
                </c:pt>
                <c:pt idx="22">
                  <c:v>三重県</c:v>
                </c:pt>
                <c:pt idx="23">
                  <c:v>長崎県</c:v>
                </c:pt>
                <c:pt idx="24">
                  <c:v>山梨県</c:v>
                </c:pt>
                <c:pt idx="25">
                  <c:v>大分県</c:v>
                </c:pt>
                <c:pt idx="26">
                  <c:v>岐阜県</c:v>
                </c:pt>
                <c:pt idx="27">
                  <c:v>岩手県</c:v>
                </c:pt>
                <c:pt idx="28">
                  <c:v>岡山県</c:v>
                </c:pt>
                <c:pt idx="29">
                  <c:v>埼玉県</c:v>
                </c:pt>
                <c:pt idx="30">
                  <c:v>滋賀県</c:v>
                </c:pt>
                <c:pt idx="31">
                  <c:v>愛媛県</c:v>
                </c:pt>
                <c:pt idx="32">
                  <c:v>山形県</c:v>
                </c:pt>
                <c:pt idx="33">
                  <c:v>青森県</c:v>
                </c:pt>
                <c:pt idx="34">
                  <c:v>和歌山県</c:v>
                </c:pt>
                <c:pt idx="35">
                  <c:v>香川県</c:v>
                </c:pt>
                <c:pt idx="36">
                  <c:v>富山県</c:v>
                </c:pt>
                <c:pt idx="37">
                  <c:v>高知県</c:v>
                </c:pt>
                <c:pt idx="38">
                  <c:v>山口県</c:v>
                </c:pt>
                <c:pt idx="39">
                  <c:v>宮崎県</c:v>
                </c:pt>
                <c:pt idx="40">
                  <c:v>島根県</c:v>
                </c:pt>
                <c:pt idx="41">
                  <c:v>福井県</c:v>
                </c:pt>
                <c:pt idx="42">
                  <c:v>秋田県</c:v>
                </c:pt>
                <c:pt idx="43">
                  <c:v>奈良県</c:v>
                </c:pt>
                <c:pt idx="44">
                  <c:v>佐賀県</c:v>
                </c:pt>
                <c:pt idx="45">
                  <c:v>徳島県</c:v>
                </c:pt>
                <c:pt idx="46">
                  <c:v>鳥取県</c:v>
                </c:pt>
              </c:strCache>
            </c:strRef>
          </c:cat>
          <c:val>
            <c:numRef>
              <c:f>'【本】全国からみた（日本人）_P6'!$R$7:$R$53</c:f>
              <c:numCache>
                <c:formatCode>0</c:formatCode>
                <c:ptCount val="47"/>
                <c:pt idx="0">
                  <c:v>5580.9669999999996</c:v>
                </c:pt>
                <c:pt idx="1">
                  <c:v>3250.2869999999998</c:v>
                </c:pt>
                <c:pt idx="2">
                  <c:v>3194.6390000000001</c:v>
                </c:pt>
                <c:pt idx="3">
                  <c:v>2840.1909999999998</c:v>
                </c:pt>
                <c:pt idx="4">
                  <c:v>2504.1030000000001</c:v>
                </c:pt>
                <c:pt idx="5">
                  <c:v>2455.4679999999998</c:v>
                </c:pt>
                <c:pt idx="6">
                  <c:v>2081.0219999999999</c:v>
                </c:pt>
                <c:pt idx="7">
                  <c:v>1999.184</c:v>
                </c:pt>
                <c:pt idx="8">
                  <c:v>1684.932</c:v>
                </c:pt>
                <c:pt idx="9">
                  <c:v>1647.3409999999999</c:v>
                </c:pt>
                <c:pt idx="10">
                  <c:v>1608.6020000000001</c:v>
                </c:pt>
                <c:pt idx="11">
                  <c:v>1411.528</c:v>
                </c:pt>
                <c:pt idx="12">
                  <c:v>1181.5509999999999</c:v>
                </c:pt>
                <c:pt idx="13">
                  <c:v>1012.526</c:v>
                </c:pt>
                <c:pt idx="14">
                  <c:v>993.87800000000004</c:v>
                </c:pt>
                <c:pt idx="15">
                  <c:v>954.62599999999998</c:v>
                </c:pt>
                <c:pt idx="16">
                  <c:v>947.38</c:v>
                </c:pt>
                <c:pt idx="17">
                  <c:v>924.18299999999999</c:v>
                </c:pt>
                <c:pt idx="18">
                  <c:v>779.12400000000002</c:v>
                </c:pt>
                <c:pt idx="19">
                  <c:v>769.86699999999996</c:v>
                </c:pt>
                <c:pt idx="20">
                  <c:v>739.93899999999996</c:v>
                </c:pt>
                <c:pt idx="21">
                  <c:v>727.01599999999996</c:v>
                </c:pt>
                <c:pt idx="22">
                  <c:v>713.46900000000005</c:v>
                </c:pt>
                <c:pt idx="23">
                  <c:v>712.54600000000005</c:v>
                </c:pt>
                <c:pt idx="24">
                  <c:v>654.29399999999998</c:v>
                </c:pt>
                <c:pt idx="25">
                  <c:v>631.71</c:v>
                </c:pt>
                <c:pt idx="26">
                  <c:v>591.774</c:v>
                </c:pt>
                <c:pt idx="27">
                  <c:v>557.28399999999999</c:v>
                </c:pt>
                <c:pt idx="28">
                  <c:v>521.91899999999998</c:v>
                </c:pt>
                <c:pt idx="29">
                  <c:v>507.22500000000002</c:v>
                </c:pt>
                <c:pt idx="30">
                  <c:v>451.31400000000002</c:v>
                </c:pt>
                <c:pt idx="31">
                  <c:v>448.97300000000001</c:v>
                </c:pt>
                <c:pt idx="32">
                  <c:v>438.78399999999999</c:v>
                </c:pt>
                <c:pt idx="33">
                  <c:v>412.91199999999998</c:v>
                </c:pt>
                <c:pt idx="34">
                  <c:v>410.89</c:v>
                </c:pt>
                <c:pt idx="35">
                  <c:v>392.13099999999997</c:v>
                </c:pt>
                <c:pt idx="36">
                  <c:v>369.80700000000002</c:v>
                </c:pt>
                <c:pt idx="37">
                  <c:v>361.27</c:v>
                </c:pt>
                <c:pt idx="38">
                  <c:v>352.78100000000001</c:v>
                </c:pt>
                <c:pt idx="39">
                  <c:v>325.97399999999999</c:v>
                </c:pt>
                <c:pt idx="40">
                  <c:v>325.35199999999998</c:v>
                </c:pt>
                <c:pt idx="41">
                  <c:v>317.98899999999998</c:v>
                </c:pt>
                <c:pt idx="42">
                  <c:v>290.53699999999998</c:v>
                </c:pt>
                <c:pt idx="43">
                  <c:v>231.43799999999999</c:v>
                </c:pt>
                <c:pt idx="44">
                  <c:v>227.33099999999999</c:v>
                </c:pt>
                <c:pt idx="45">
                  <c:v>220.476</c:v>
                </c:pt>
                <c:pt idx="46">
                  <c:v>215.81399999999999</c:v>
                </c:pt>
              </c:numCache>
            </c:numRef>
          </c:val>
          <c:extLst>
            <c:ext xmlns:c16="http://schemas.microsoft.com/office/drawing/2014/chart" uri="{C3380CC4-5D6E-409C-BE32-E72D297353CC}">
              <c16:uniqueId val="{00000022-D8F5-40CB-889C-415CD83ED39A}"/>
            </c:ext>
          </c:extLst>
        </c:ser>
        <c:dLbls>
          <c:showLegendKey val="0"/>
          <c:showVal val="0"/>
          <c:showCatName val="0"/>
          <c:showSerName val="0"/>
          <c:showPercent val="0"/>
          <c:showBubbleSize val="0"/>
        </c:dLbls>
        <c:gapWidth val="100"/>
        <c:axId val="1299325471"/>
        <c:axId val="1247408271"/>
      </c:barChart>
      <c:catAx>
        <c:axId val="1299325471"/>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247408271"/>
        <c:crosses val="autoZero"/>
        <c:auto val="1"/>
        <c:lblAlgn val="ctr"/>
        <c:lblOffset val="100"/>
        <c:noMultiLvlLbl val="0"/>
      </c:catAx>
      <c:valAx>
        <c:axId val="1247408271"/>
        <c:scaling>
          <c:orientation val="minMax"/>
        </c:scaling>
        <c:delete val="0"/>
        <c:axPos val="t"/>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700" b="0" i="0" u="none" strike="noStrike" kern="1200" baseline="0">
                    <a:solidFill>
                      <a:schemeClr val="tx1">
                        <a:lumMod val="65000"/>
                        <a:lumOff val="35000"/>
                      </a:schemeClr>
                    </a:solidFill>
                    <a:latin typeface="+mj-ea"/>
                    <a:ea typeface="+mj-ea"/>
                    <a:cs typeface="+mn-cs"/>
                  </a:defRPr>
                </a:pPr>
                <a:r>
                  <a:rPr lang="ja-JP" altLang="en-US" sz="700">
                    <a:latin typeface="+mj-ea"/>
                    <a:ea typeface="+mj-ea"/>
                  </a:rPr>
                  <a:t>（ 万人 ）</a:t>
                </a:r>
                <a:endParaRPr lang="en-US" altLang="ja-JP" sz="700">
                  <a:latin typeface="+mj-ea"/>
                  <a:ea typeface="+mj-ea"/>
                </a:endParaRPr>
              </a:p>
            </c:rich>
          </c:tx>
          <c:layout>
            <c:manualLayout>
              <c:xMode val="edge"/>
              <c:yMode val="edge"/>
              <c:x val="0.89489009186351709"/>
              <c:y val="1.3392857142857142E-2"/>
            </c:manualLayout>
          </c:layout>
          <c:overlay val="0"/>
          <c:spPr>
            <a:noFill/>
            <a:ln>
              <a:noFill/>
            </a:ln>
            <a:effectLst/>
          </c:spPr>
          <c:txPr>
            <a:bodyPr rot="0" spcFirstLastPara="1" vertOverflow="ellipsis" vert="horz" wrap="square" anchor="ctr" anchorCtr="1"/>
            <a:lstStyle/>
            <a:p>
              <a:pPr>
                <a:defRPr sz="700" b="0" i="0" u="none" strike="noStrike" kern="1200" baseline="0">
                  <a:solidFill>
                    <a:schemeClr val="tx1">
                      <a:lumMod val="65000"/>
                      <a:lumOff val="35000"/>
                    </a:schemeClr>
                  </a:solidFill>
                  <a:latin typeface="+mj-ea"/>
                  <a:ea typeface="+mj-ea"/>
                  <a:cs typeface="+mn-cs"/>
                </a:defRPr>
              </a:pPr>
              <a:endParaRPr lang="en-US" altLang="ja-JP"/>
            </a:p>
          </c:txPr>
        </c:title>
        <c:numFmt formatCode="#,##0_ " sourceLinked="0"/>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j-lt"/>
                <a:ea typeface="+mn-ea"/>
                <a:cs typeface="+mn-cs"/>
              </a:defRPr>
            </a:pPr>
            <a:endParaRPr lang="ja-JP"/>
          </a:p>
        </c:txPr>
        <c:crossAx val="129932547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032922215465933"/>
          <c:y val="5.9150694566327863E-2"/>
          <c:w val="0.82969742969520488"/>
          <c:h val="0.92249862449134112"/>
        </c:manualLayout>
      </c:layout>
      <c:barChart>
        <c:barDir val="bar"/>
        <c:grouping val="clustered"/>
        <c:varyColors val="0"/>
        <c:ser>
          <c:idx val="0"/>
          <c:order val="0"/>
          <c:spPr>
            <a:solidFill>
              <a:schemeClr val="bg1">
                <a:lumMod val="85000"/>
              </a:schemeClr>
            </a:solidFill>
            <a:ln>
              <a:solidFill>
                <a:schemeClr val="bg1"/>
              </a:solidFill>
            </a:ln>
            <a:effectLst/>
          </c:spPr>
          <c:invertIfNegative val="0"/>
          <c:dPt>
            <c:idx val="4"/>
            <c:invertIfNegative val="0"/>
            <c:bubble3D val="0"/>
            <c:spPr>
              <a:solidFill>
                <a:schemeClr val="accent2">
                  <a:lumMod val="40000"/>
                  <a:lumOff val="60000"/>
                </a:schemeClr>
              </a:solidFill>
              <a:ln>
                <a:solidFill>
                  <a:schemeClr val="accent2">
                    <a:lumMod val="75000"/>
                  </a:schemeClr>
                </a:solidFill>
              </a:ln>
              <a:effectLst/>
            </c:spPr>
            <c:extLst>
              <c:ext xmlns:c16="http://schemas.microsoft.com/office/drawing/2014/chart" uri="{C3380CC4-5D6E-409C-BE32-E72D297353CC}">
                <c16:uniqueId val="{00000001-D06A-4AD4-A290-230CEAC5A5D6}"/>
              </c:ext>
            </c:extLst>
          </c:dPt>
          <c:dPt>
            <c:idx val="5"/>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3-D06A-4AD4-A290-230CEAC5A5D6}"/>
              </c:ext>
            </c:extLst>
          </c:dPt>
          <c:dPt>
            <c:idx val="6"/>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5-D06A-4AD4-A290-230CEAC5A5D6}"/>
              </c:ext>
            </c:extLst>
          </c:dPt>
          <c:dPt>
            <c:idx val="7"/>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7-D06A-4AD4-A290-230CEAC5A5D6}"/>
              </c:ext>
            </c:extLst>
          </c:dPt>
          <c:dPt>
            <c:idx val="8"/>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9-D06A-4AD4-A290-230CEAC5A5D6}"/>
              </c:ext>
            </c:extLst>
          </c:dPt>
          <c:dPt>
            <c:idx val="10"/>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B-D06A-4AD4-A290-230CEAC5A5D6}"/>
              </c:ext>
            </c:extLst>
          </c:dPt>
          <c:dPt>
            <c:idx val="11"/>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D-D06A-4AD4-A290-230CEAC5A5D6}"/>
              </c:ext>
            </c:extLst>
          </c:dPt>
          <c:dPt>
            <c:idx val="12"/>
            <c:invertIfNegative val="0"/>
            <c:bubble3D val="0"/>
            <c:spPr>
              <a:solidFill>
                <a:schemeClr val="accent2">
                  <a:lumMod val="40000"/>
                  <a:lumOff val="60000"/>
                </a:schemeClr>
              </a:solidFill>
              <a:ln>
                <a:solidFill>
                  <a:schemeClr val="accent2">
                    <a:lumMod val="75000"/>
                  </a:schemeClr>
                </a:solidFill>
              </a:ln>
              <a:effectLst/>
            </c:spPr>
            <c:extLst>
              <c:ext xmlns:c16="http://schemas.microsoft.com/office/drawing/2014/chart" uri="{C3380CC4-5D6E-409C-BE32-E72D297353CC}">
                <c16:uniqueId val="{0000000F-D06A-4AD4-A290-230CEAC5A5D6}"/>
              </c:ext>
            </c:extLst>
          </c:dPt>
          <c:dPt>
            <c:idx val="13"/>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1-D06A-4AD4-A290-230CEAC5A5D6}"/>
              </c:ext>
            </c:extLst>
          </c:dPt>
          <c:dPt>
            <c:idx val="15"/>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3-D06A-4AD4-A290-230CEAC5A5D6}"/>
              </c:ext>
            </c:extLst>
          </c:dPt>
          <c:dPt>
            <c:idx val="16"/>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5-D06A-4AD4-A290-230CEAC5A5D6}"/>
              </c:ext>
            </c:extLst>
          </c:dPt>
          <c:dPt>
            <c:idx val="17"/>
            <c:invertIfNegative val="0"/>
            <c:bubble3D val="0"/>
            <c:spPr>
              <a:solidFill>
                <a:schemeClr val="accent2">
                  <a:lumMod val="75000"/>
                </a:schemeClr>
              </a:solidFill>
              <a:ln>
                <a:solidFill>
                  <a:schemeClr val="accent2">
                    <a:lumMod val="75000"/>
                  </a:schemeClr>
                </a:solidFill>
              </a:ln>
              <a:effectLst/>
            </c:spPr>
            <c:extLst>
              <c:ext xmlns:c16="http://schemas.microsoft.com/office/drawing/2014/chart" uri="{C3380CC4-5D6E-409C-BE32-E72D297353CC}">
                <c16:uniqueId val="{00000017-D06A-4AD4-A290-230CEAC5A5D6}"/>
              </c:ext>
            </c:extLst>
          </c:dPt>
          <c:dPt>
            <c:idx val="18"/>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9-D06A-4AD4-A290-230CEAC5A5D6}"/>
              </c:ext>
            </c:extLst>
          </c:dPt>
          <c:dPt>
            <c:idx val="19"/>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B-D06A-4AD4-A290-230CEAC5A5D6}"/>
              </c:ext>
            </c:extLst>
          </c:dPt>
          <c:dPt>
            <c:idx val="20"/>
            <c:invertIfNegative val="0"/>
            <c:bubble3D val="0"/>
            <c:spPr>
              <a:solidFill>
                <a:schemeClr val="accent2">
                  <a:lumMod val="40000"/>
                  <a:lumOff val="60000"/>
                </a:schemeClr>
              </a:solidFill>
              <a:ln>
                <a:solidFill>
                  <a:schemeClr val="accent2">
                    <a:lumMod val="75000"/>
                  </a:schemeClr>
                </a:solidFill>
              </a:ln>
              <a:effectLst/>
            </c:spPr>
            <c:extLst>
              <c:ext xmlns:c16="http://schemas.microsoft.com/office/drawing/2014/chart" uri="{C3380CC4-5D6E-409C-BE32-E72D297353CC}">
                <c16:uniqueId val="{0000001D-D06A-4AD4-A290-230CEAC5A5D6}"/>
              </c:ext>
            </c:extLst>
          </c:dPt>
          <c:dPt>
            <c:idx val="21"/>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F-D06A-4AD4-A290-230CEAC5A5D6}"/>
              </c:ext>
            </c:extLst>
          </c:dPt>
          <c:dPt>
            <c:idx val="22"/>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1-D06A-4AD4-A290-230CEAC5A5D6}"/>
              </c:ext>
            </c:extLst>
          </c:dPt>
          <c:dPt>
            <c:idx val="23"/>
            <c:invertIfNegative val="0"/>
            <c:bubble3D val="0"/>
            <c:spPr>
              <a:solidFill>
                <a:schemeClr val="accent2">
                  <a:lumMod val="40000"/>
                  <a:lumOff val="60000"/>
                </a:schemeClr>
              </a:solidFill>
              <a:ln>
                <a:solidFill>
                  <a:schemeClr val="accent2">
                    <a:lumMod val="75000"/>
                  </a:schemeClr>
                </a:solidFill>
              </a:ln>
              <a:effectLst/>
            </c:spPr>
            <c:extLst>
              <c:ext xmlns:c16="http://schemas.microsoft.com/office/drawing/2014/chart" uri="{C3380CC4-5D6E-409C-BE32-E72D297353CC}">
                <c16:uniqueId val="{00000023-D06A-4AD4-A290-230CEAC5A5D6}"/>
              </c:ext>
            </c:extLst>
          </c:dPt>
          <c:dPt>
            <c:idx val="24"/>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5-D06A-4AD4-A290-230CEAC5A5D6}"/>
              </c:ext>
            </c:extLst>
          </c:dPt>
          <c:dPt>
            <c:idx val="27"/>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7-D06A-4AD4-A290-230CEAC5A5D6}"/>
              </c:ext>
            </c:extLst>
          </c:dPt>
          <c:dPt>
            <c:idx val="28"/>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9-D06A-4AD4-A290-230CEAC5A5D6}"/>
              </c:ext>
            </c:extLst>
          </c:dPt>
          <c:dPt>
            <c:idx val="30"/>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B-D06A-4AD4-A290-230CEAC5A5D6}"/>
              </c:ext>
            </c:extLst>
          </c:dPt>
          <c:dPt>
            <c:idx val="32"/>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D-D06A-4AD4-A290-230CEAC5A5D6}"/>
              </c:ext>
            </c:extLst>
          </c:dPt>
          <c:dPt>
            <c:idx val="33"/>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F-D06A-4AD4-A290-230CEAC5A5D6}"/>
              </c:ext>
            </c:extLst>
          </c:dPt>
          <c:dPt>
            <c:idx val="35"/>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31-D06A-4AD4-A290-230CEAC5A5D6}"/>
              </c:ext>
            </c:extLst>
          </c:dPt>
          <c:dPt>
            <c:idx val="36"/>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33-D06A-4AD4-A290-230CEAC5A5D6}"/>
              </c:ext>
            </c:extLst>
          </c:dPt>
          <c:dPt>
            <c:idx val="38"/>
            <c:invertIfNegative val="0"/>
            <c:bubble3D val="0"/>
            <c:spPr>
              <a:solidFill>
                <a:schemeClr val="accent2">
                  <a:lumMod val="40000"/>
                  <a:lumOff val="60000"/>
                </a:schemeClr>
              </a:solidFill>
              <a:ln>
                <a:solidFill>
                  <a:schemeClr val="accent2">
                    <a:lumMod val="75000"/>
                  </a:schemeClr>
                </a:solidFill>
              </a:ln>
              <a:effectLst/>
            </c:spPr>
            <c:extLst>
              <c:ext xmlns:c16="http://schemas.microsoft.com/office/drawing/2014/chart" uri="{C3380CC4-5D6E-409C-BE32-E72D297353CC}">
                <c16:uniqueId val="{00000035-D06A-4AD4-A290-230CEAC5A5D6}"/>
              </c:ext>
            </c:extLst>
          </c:dPt>
          <c:dPt>
            <c:idx val="39"/>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37-D06A-4AD4-A290-230CEAC5A5D6}"/>
              </c:ext>
            </c:extLst>
          </c:dPt>
          <c:dPt>
            <c:idx val="40"/>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39-D06A-4AD4-A290-230CEAC5A5D6}"/>
              </c:ext>
            </c:extLst>
          </c:dPt>
          <c:dPt>
            <c:idx val="41"/>
            <c:invertIfNegative val="0"/>
            <c:bubble3D val="0"/>
            <c:spPr>
              <a:solidFill>
                <a:schemeClr val="accent2">
                  <a:lumMod val="40000"/>
                  <a:lumOff val="60000"/>
                </a:schemeClr>
              </a:solidFill>
              <a:ln>
                <a:solidFill>
                  <a:schemeClr val="accent2">
                    <a:lumMod val="75000"/>
                  </a:schemeClr>
                </a:solidFill>
              </a:ln>
              <a:effectLst/>
            </c:spPr>
            <c:extLst>
              <c:ext xmlns:c16="http://schemas.microsoft.com/office/drawing/2014/chart" uri="{C3380CC4-5D6E-409C-BE32-E72D297353CC}">
                <c16:uniqueId val="{0000003B-D06A-4AD4-A290-230CEAC5A5D6}"/>
              </c:ext>
            </c:extLst>
          </c:dPt>
          <c:dPt>
            <c:idx val="44"/>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3D-D06A-4AD4-A290-230CEAC5A5D6}"/>
              </c:ext>
            </c:extLst>
          </c:dPt>
          <c:dPt>
            <c:idx val="46"/>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3F-D06A-4AD4-A290-230CEAC5A5D6}"/>
              </c:ext>
            </c:extLst>
          </c:dPt>
          <c:dLbls>
            <c:dLbl>
              <c:idx val="4"/>
              <c:numFmt formatCode="#,##0_);[Red]\(#,##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1-D06A-4AD4-A290-230CEAC5A5D6}"/>
                </c:ext>
              </c:extLst>
            </c:dLbl>
            <c:dLbl>
              <c:idx val="12"/>
              <c:numFmt formatCode="#,##0_);[Red]\(#,##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F-D06A-4AD4-A290-230CEAC5A5D6}"/>
                </c:ext>
              </c:extLst>
            </c:dLbl>
            <c:dLbl>
              <c:idx val="17"/>
              <c:numFmt formatCode="#,##0_);[Red]\(#,##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17-D06A-4AD4-A290-230CEAC5A5D6}"/>
                </c:ext>
              </c:extLst>
            </c:dLbl>
            <c:dLbl>
              <c:idx val="20"/>
              <c:numFmt formatCode="#,##0_);[Red]\(#,##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1D-D06A-4AD4-A290-230CEAC5A5D6}"/>
                </c:ext>
              </c:extLst>
            </c:dLbl>
            <c:dLbl>
              <c:idx val="23"/>
              <c:numFmt formatCode="#,##0_);[Red]\(#,##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23-D06A-4AD4-A290-230CEAC5A5D6}"/>
                </c:ext>
              </c:extLst>
            </c:dLbl>
            <c:dLbl>
              <c:idx val="38"/>
              <c:numFmt formatCode="#,##0_);[Red]\(#,##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35-D06A-4AD4-A290-230CEAC5A5D6}"/>
                </c:ext>
              </c:extLst>
            </c:dLbl>
            <c:dLbl>
              <c:idx val="41"/>
              <c:numFmt formatCode="#,##0_);[Red]\(#,##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3B-D06A-4AD4-A290-230CEAC5A5D6}"/>
                </c:ext>
              </c:extLst>
            </c:dLbl>
            <c:numFmt formatCode="#,##0_);[Red]\(#,##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bg1">
                        <a:lumMod val="50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'【本】全国からみた（外国人）_P7'!$Q$7:$Q$53</c:f>
              <c:strCache>
                <c:ptCount val="47"/>
                <c:pt idx="0">
                  <c:v>東京都</c:v>
                </c:pt>
                <c:pt idx="1">
                  <c:v>大阪府</c:v>
                </c:pt>
                <c:pt idx="2">
                  <c:v>京都府</c:v>
                </c:pt>
                <c:pt idx="3">
                  <c:v>北海道</c:v>
                </c:pt>
                <c:pt idx="4">
                  <c:v>福岡県</c:v>
                </c:pt>
                <c:pt idx="5">
                  <c:v>沖縄県</c:v>
                </c:pt>
                <c:pt idx="6">
                  <c:v>神奈川県</c:v>
                </c:pt>
                <c:pt idx="7">
                  <c:v>千葉県</c:v>
                </c:pt>
                <c:pt idx="8">
                  <c:v>愛知県</c:v>
                </c:pt>
                <c:pt idx="9">
                  <c:v>長野県</c:v>
                </c:pt>
                <c:pt idx="10">
                  <c:v>広島県</c:v>
                </c:pt>
                <c:pt idx="11">
                  <c:v>山梨県</c:v>
                </c:pt>
                <c:pt idx="12">
                  <c:v>大分県</c:v>
                </c:pt>
                <c:pt idx="13">
                  <c:v>岐阜県</c:v>
                </c:pt>
                <c:pt idx="14">
                  <c:v>静岡県</c:v>
                </c:pt>
                <c:pt idx="15">
                  <c:v>石川県</c:v>
                </c:pt>
                <c:pt idx="16">
                  <c:v>兵庫県</c:v>
                </c:pt>
                <c:pt idx="17">
                  <c:v>熊本県</c:v>
                </c:pt>
                <c:pt idx="18">
                  <c:v>宮城県</c:v>
                </c:pt>
                <c:pt idx="19">
                  <c:v>和歌山県</c:v>
                </c:pt>
                <c:pt idx="20">
                  <c:v>長崎県</c:v>
                </c:pt>
                <c:pt idx="21">
                  <c:v>香川県</c:v>
                </c:pt>
                <c:pt idx="22">
                  <c:v>栃木県</c:v>
                </c:pt>
                <c:pt idx="23">
                  <c:v>鹿児島県</c:v>
                </c:pt>
                <c:pt idx="24">
                  <c:v>新潟県</c:v>
                </c:pt>
                <c:pt idx="25">
                  <c:v>奈良県</c:v>
                </c:pt>
                <c:pt idx="26">
                  <c:v>岡山県</c:v>
                </c:pt>
                <c:pt idx="27">
                  <c:v>群馬県</c:v>
                </c:pt>
                <c:pt idx="28">
                  <c:v>滋賀県</c:v>
                </c:pt>
                <c:pt idx="29">
                  <c:v>岩手県</c:v>
                </c:pt>
                <c:pt idx="30">
                  <c:v>青森県</c:v>
                </c:pt>
                <c:pt idx="31">
                  <c:v>茨城県</c:v>
                </c:pt>
                <c:pt idx="32">
                  <c:v>富山県</c:v>
                </c:pt>
                <c:pt idx="33">
                  <c:v>福島県</c:v>
                </c:pt>
                <c:pt idx="34">
                  <c:v>愛媛県</c:v>
                </c:pt>
                <c:pt idx="35">
                  <c:v>三重県</c:v>
                </c:pt>
                <c:pt idx="36">
                  <c:v>山形県</c:v>
                </c:pt>
                <c:pt idx="37">
                  <c:v>埼玉県</c:v>
                </c:pt>
                <c:pt idx="38">
                  <c:v>佐賀県</c:v>
                </c:pt>
                <c:pt idx="39">
                  <c:v>高知県</c:v>
                </c:pt>
                <c:pt idx="40">
                  <c:v>徳島県</c:v>
                </c:pt>
                <c:pt idx="41">
                  <c:v>宮崎県</c:v>
                </c:pt>
                <c:pt idx="42">
                  <c:v>秋田県</c:v>
                </c:pt>
                <c:pt idx="43">
                  <c:v>山口県</c:v>
                </c:pt>
                <c:pt idx="44">
                  <c:v>鳥取県</c:v>
                </c:pt>
                <c:pt idx="45">
                  <c:v>福井県</c:v>
                </c:pt>
                <c:pt idx="46">
                  <c:v>島根県</c:v>
                </c:pt>
              </c:strCache>
            </c:strRef>
          </c:cat>
          <c:val>
            <c:numRef>
              <c:f>'【本】全国からみた（外国人）_P7'!$R$7:$R$53</c:f>
              <c:numCache>
                <c:formatCode>#,##0_);[Red]\(#,##0\)</c:formatCode>
                <c:ptCount val="47"/>
                <c:pt idx="0">
                  <c:v>4363.7550000000001</c:v>
                </c:pt>
                <c:pt idx="1">
                  <c:v>1875.509</c:v>
                </c:pt>
                <c:pt idx="2">
                  <c:v>1213.348</c:v>
                </c:pt>
                <c:pt idx="3">
                  <c:v>713.18899999999996</c:v>
                </c:pt>
                <c:pt idx="4">
                  <c:v>503.78300000000002</c:v>
                </c:pt>
                <c:pt idx="5">
                  <c:v>447.78199999999998</c:v>
                </c:pt>
                <c:pt idx="6">
                  <c:v>322.63400000000001</c:v>
                </c:pt>
                <c:pt idx="7">
                  <c:v>321.90600000000001</c:v>
                </c:pt>
                <c:pt idx="8">
                  <c:v>200.87899999999999</c:v>
                </c:pt>
                <c:pt idx="9">
                  <c:v>149.34299999999999</c:v>
                </c:pt>
                <c:pt idx="10">
                  <c:v>144.43100000000001</c:v>
                </c:pt>
                <c:pt idx="11">
                  <c:v>142.30500000000001</c:v>
                </c:pt>
                <c:pt idx="12">
                  <c:v>130.69399999999999</c:v>
                </c:pt>
                <c:pt idx="13">
                  <c:v>109.575</c:v>
                </c:pt>
                <c:pt idx="14">
                  <c:v>104.501</c:v>
                </c:pt>
                <c:pt idx="15">
                  <c:v>102.751</c:v>
                </c:pt>
                <c:pt idx="16">
                  <c:v>101.616</c:v>
                </c:pt>
                <c:pt idx="17">
                  <c:v>100.053</c:v>
                </c:pt>
                <c:pt idx="18">
                  <c:v>52.587000000000003</c:v>
                </c:pt>
                <c:pt idx="19">
                  <c:v>51.737000000000002</c:v>
                </c:pt>
                <c:pt idx="20">
                  <c:v>46.347000000000001</c:v>
                </c:pt>
                <c:pt idx="21">
                  <c:v>44.517000000000003</c:v>
                </c:pt>
                <c:pt idx="22">
                  <c:v>43.494</c:v>
                </c:pt>
                <c:pt idx="23">
                  <c:v>36.155000000000001</c:v>
                </c:pt>
                <c:pt idx="24">
                  <c:v>34.512999999999998</c:v>
                </c:pt>
                <c:pt idx="25">
                  <c:v>33.441000000000003</c:v>
                </c:pt>
                <c:pt idx="26">
                  <c:v>33.170999999999999</c:v>
                </c:pt>
                <c:pt idx="27">
                  <c:v>31.661000000000001</c:v>
                </c:pt>
                <c:pt idx="28">
                  <c:v>28.561</c:v>
                </c:pt>
                <c:pt idx="29">
                  <c:v>28.251000000000001</c:v>
                </c:pt>
                <c:pt idx="30">
                  <c:v>26.527999999999999</c:v>
                </c:pt>
                <c:pt idx="31">
                  <c:v>23.795999999999999</c:v>
                </c:pt>
                <c:pt idx="32">
                  <c:v>23.582999999999998</c:v>
                </c:pt>
                <c:pt idx="33">
                  <c:v>21.308</c:v>
                </c:pt>
                <c:pt idx="34">
                  <c:v>20.295000000000002</c:v>
                </c:pt>
                <c:pt idx="35">
                  <c:v>20.105</c:v>
                </c:pt>
                <c:pt idx="36">
                  <c:v>17.879000000000001</c:v>
                </c:pt>
                <c:pt idx="37">
                  <c:v>17.013999999999999</c:v>
                </c:pt>
                <c:pt idx="38">
                  <c:v>15.609</c:v>
                </c:pt>
                <c:pt idx="39">
                  <c:v>13.911</c:v>
                </c:pt>
                <c:pt idx="40">
                  <c:v>13.363</c:v>
                </c:pt>
                <c:pt idx="41">
                  <c:v>11.644</c:v>
                </c:pt>
                <c:pt idx="42">
                  <c:v>9.56</c:v>
                </c:pt>
                <c:pt idx="43">
                  <c:v>9.1460000000000008</c:v>
                </c:pt>
                <c:pt idx="44">
                  <c:v>7.1150000000000002</c:v>
                </c:pt>
                <c:pt idx="45">
                  <c:v>6.49</c:v>
                </c:pt>
                <c:pt idx="46">
                  <c:v>5.31</c:v>
                </c:pt>
              </c:numCache>
            </c:numRef>
          </c:val>
          <c:extLst>
            <c:ext xmlns:c16="http://schemas.microsoft.com/office/drawing/2014/chart" uri="{C3380CC4-5D6E-409C-BE32-E72D297353CC}">
              <c16:uniqueId val="{00000040-D06A-4AD4-A290-230CEAC5A5D6}"/>
            </c:ext>
          </c:extLst>
        </c:ser>
        <c:dLbls>
          <c:showLegendKey val="0"/>
          <c:showVal val="0"/>
          <c:showCatName val="0"/>
          <c:showSerName val="0"/>
          <c:showPercent val="0"/>
          <c:showBubbleSize val="0"/>
        </c:dLbls>
        <c:gapWidth val="100"/>
        <c:axId val="1299325471"/>
        <c:axId val="1247408271"/>
      </c:barChart>
      <c:catAx>
        <c:axId val="1299325471"/>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247408271"/>
        <c:crosses val="autoZero"/>
        <c:auto val="1"/>
        <c:lblAlgn val="ctr"/>
        <c:lblOffset val="100"/>
        <c:noMultiLvlLbl val="0"/>
      </c:catAx>
      <c:valAx>
        <c:axId val="1247408271"/>
        <c:scaling>
          <c:orientation val="minMax"/>
        </c:scaling>
        <c:delete val="0"/>
        <c:axPos val="t"/>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700" b="0" i="0" u="none" strike="noStrike" kern="1200" baseline="0">
                    <a:solidFill>
                      <a:schemeClr val="tx1">
                        <a:lumMod val="65000"/>
                        <a:lumOff val="35000"/>
                      </a:schemeClr>
                    </a:solidFill>
                    <a:latin typeface="+mj-ea"/>
                    <a:ea typeface="+mj-ea"/>
                    <a:cs typeface="+mn-cs"/>
                  </a:defRPr>
                </a:pPr>
                <a:r>
                  <a:rPr lang="ja-JP" altLang="en-US" sz="700">
                    <a:latin typeface="+mj-ea"/>
                    <a:ea typeface="+mj-ea"/>
                  </a:rPr>
                  <a:t>（ 万人 ）</a:t>
                </a:r>
                <a:endParaRPr lang="en-US" altLang="ja-JP" sz="700">
                  <a:latin typeface="+mj-ea"/>
                  <a:ea typeface="+mj-ea"/>
                </a:endParaRPr>
              </a:p>
            </c:rich>
          </c:tx>
          <c:layout>
            <c:manualLayout>
              <c:xMode val="edge"/>
              <c:yMode val="edge"/>
              <c:x val="0.89489009186351709"/>
              <c:y val="1.3392857142857142E-2"/>
            </c:manualLayout>
          </c:layout>
          <c:overlay val="0"/>
          <c:spPr>
            <a:noFill/>
            <a:ln>
              <a:noFill/>
            </a:ln>
            <a:effectLst/>
          </c:spPr>
          <c:txPr>
            <a:bodyPr rot="0" spcFirstLastPara="1" vertOverflow="ellipsis" vert="horz" wrap="square" anchor="ctr" anchorCtr="1"/>
            <a:lstStyle/>
            <a:p>
              <a:pPr>
                <a:defRPr sz="700" b="0" i="0" u="none" strike="noStrike" kern="1200" baseline="0">
                  <a:solidFill>
                    <a:schemeClr val="tx1">
                      <a:lumMod val="65000"/>
                      <a:lumOff val="35000"/>
                    </a:schemeClr>
                  </a:solidFill>
                  <a:latin typeface="+mj-ea"/>
                  <a:ea typeface="+mj-ea"/>
                  <a:cs typeface="+mn-cs"/>
                </a:defRPr>
              </a:pPr>
              <a:endParaRPr lang="en-US" altLang="ja-JP"/>
            </a:p>
          </c:txPr>
        </c:title>
        <c:numFmt formatCode="#,##0_ " sourceLinked="0"/>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j-lt"/>
                <a:ea typeface="+mn-ea"/>
                <a:cs typeface="+mn-cs"/>
              </a:defRPr>
            </a:pPr>
            <a:endParaRPr lang="ja-JP"/>
          </a:p>
        </c:txPr>
        <c:crossAx val="129932547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379009745173472"/>
          <c:y val="3.1612746257631032E-2"/>
          <c:w val="0.84159159200202205"/>
          <c:h val="0.94910035815518956"/>
        </c:manualLayout>
      </c:layout>
      <c:barChart>
        <c:barDir val="bar"/>
        <c:grouping val="percentStacked"/>
        <c:varyColors val="0"/>
        <c:ser>
          <c:idx val="0"/>
          <c:order val="0"/>
          <c:tx>
            <c:strRef>
              <c:f>'【本】全国からみた（外国人）_P8'!$V$6</c:f>
              <c:strCache>
                <c:ptCount val="1"/>
                <c:pt idx="0">
                  <c:v>No.1</c:v>
                </c:pt>
              </c:strCache>
            </c:strRef>
          </c:tx>
          <c:spPr>
            <a:pattFill prst="pct60">
              <a:fgClr>
                <a:srgbClr val="FFFFFF"/>
              </a:fgClr>
              <a:bgClr>
                <a:srgbClr val="FFC000"/>
              </a:bgClr>
            </a:pattFill>
            <a:ln w="9525">
              <a:solidFill>
                <a:schemeClr val="bg1">
                  <a:lumMod val="75000"/>
                </a:schemeClr>
              </a:solidFill>
            </a:ln>
            <a:effectLst/>
          </c:spPr>
          <c:invertIfNegative val="0"/>
          <c:dPt>
            <c:idx val="0"/>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01-B973-45B1-A27D-E1F2E6463646}"/>
              </c:ext>
            </c:extLst>
          </c:dPt>
          <c:dPt>
            <c:idx val="1"/>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03-B973-45B1-A27D-E1F2E6463646}"/>
              </c:ext>
            </c:extLst>
          </c:dPt>
          <c:dPt>
            <c:idx val="2"/>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05-B973-45B1-A27D-E1F2E6463646}"/>
              </c:ext>
            </c:extLst>
          </c:dPt>
          <c:dPt>
            <c:idx val="3"/>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07-B973-45B1-A27D-E1F2E6463646}"/>
              </c:ext>
            </c:extLst>
          </c:dPt>
          <c:dPt>
            <c:idx val="4"/>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09-B973-45B1-A27D-E1F2E6463646}"/>
              </c:ext>
            </c:extLst>
          </c:dPt>
          <c:dPt>
            <c:idx val="5"/>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0B-B973-45B1-A27D-E1F2E6463646}"/>
              </c:ext>
            </c:extLst>
          </c:dPt>
          <c:dPt>
            <c:idx val="6"/>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0D-B973-45B1-A27D-E1F2E6463646}"/>
              </c:ext>
            </c:extLst>
          </c:dPt>
          <c:dPt>
            <c:idx val="7"/>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0F-B973-45B1-A27D-E1F2E6463646}"/>
              </c:ext>
            </c:extLst>
          </c:dPt>
          <c:dPt>
            <c:idx val="8"/>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11-B973-45B1-A27D-E1F2E6463646}"/>
              </c:ext>
            </c:extLst>
          </c:dPt>
          <c:dPt>
            <c:idx val="9"/>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13-B973-45B1-A27D-E1F2E6463646}"/>
              </c:ext>
            </c:extLst>
          </c:dPt>
          <c:dPt>
            <c:idx val="10"/>
            <c:invertIfNegative val="0"/>
            <c:bubble3D val="0"/>
            <c:spPr>
              <a:pattFill prst="pct20">
                <a:fgClr>
                  <a:srgbClr val="FF5050"/>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15-B973-45B1-A27D-E1F2E6463646}"/>
              </c:ext>
            </c:extLst>
          </c:dPt>
          <c:dPt>
            <c:idx val="11"/>
            <c:invertIfNegative val="0"/>
            <c:bubble3D val="0"/>
            <c:extLst>
              <c:ext xmlns:c16="http://schemas.microsoft.com/office/drawing/2014/chart" uri="{C3380CC4-5D6E-409C-BE32-E72D297353CC}">
                <c16:uniqueId val="{00000016-B973-45B1-A27D-E1F2E6463646}"/>
              </c:ext>
            </c:extLst>
          </c:dPt>
          <c:dPt>
            <c:idx val="12"/>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18-B973-45B1-A27D-E1F2E6463646}"/>
              </c:ext>
            </c:extLst>
          </c:dPt>
          <c:dPt>
            <c:idx val="13"/>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1A-B973-45B1-A27D-E1F2E6463646}"/>
              </c:ext>
            </c:extLst>
          </c:dPt>
          <c:dPt>
            <c:idx val="14"/>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1C-B973-45B1-A27D-E1F2E6463646}"/>
              </c:ext>
            </c:extLst>
          </c:dPt>
          <c:dPt>
            <c:idx val="15"/>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1E-B973-45B1-A27D-E1F2E6463646}"/>
              </c:ext>
            </c:extLst>
          </c:dPt>
          <c:dPt>
            <c:idx val="16"/>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20-B973-45B1-A27D-E1F2E6463646}"/>
              </c:ext>
            </c:extLst>
          </c:dPt>
          <c:dPt>
            <c:idx val="17"/>
            <c:invertIfNegative val="0"/>
            <c:bubble3D val="0"/>
            <c:spPr>
              <a:pattFill prst="dkVert">
                <a:fgClr>
                  <a:srgbClr val="9DC3E6"/>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22-B973-45B1-A27D-E1F2E6463646}"/>
              </c:ext>
            </c:extLst>
          </c:dPt>
          <c:dPt>
            <c:idx val="18"/>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24-B973-45B1-A27D-E1F2E6463646}"/>
              </c:ext>
            </c:extLst>
          </c:dPt>
          <c:dPt>
            <c:idx val="19"/>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26-B973-45B1-A27D-E1F2E6463646}"/>
              </c:ext>
            </c:extLst>
          </c:dPt>
          <c:dPt>
            <c:idx val="20"/>
            <c:invertIfNegative val="0"/>
            <c:bubble3D val="0"/>
            <c:extLst>
              <c:ext xmlns:c16="http://schemas.microsoft.com/office/drawing/2014/chart" uri="{C3380CC4-5D6E-409C-BE32-E72D297353CC}">
                <c16:uniqueId val="{00000027-B973-45B1-A27D-E1F2E6463646}"/>
              </c:ext>
            </c:extLst>
          </c:dPt>
          <c:dPt>
            <c:idx val="21"/>
            <c:invertIfNegative val="0"/>
            <c:bubble3D val="0"/>
            <c:extLst>
              <c:ext xmlns:c16="http://schemas.microsoft.com/office/drawing/2014/chart" uri="{C3380CC4-5D6E-409C-BE32-E72D297353CC}">
                <c16:uniqueId val="{00000028-B973-45B1-A27D-E1F2E6463646}"/>
              </c:ext>
            </c:extLst>
          </c:dPt>
          <c:dPt>
            <c:idx val="22"/>
            <c:invertIfNegative val="0"/>
            <c:bubble3D val="0"/>
            <c:extLst>
              <c:ext xmlns:c16="http://schemas.microsoft.com/office/drawing/2014/chart" uri="{C3380CC4-5D6E-409C-BE32-E72D297353CC}">
                <c16:uniqueId val="{00000029-B973-45B1-A27D-E1F2E6463646}"/>
              </c:ext>
            </c:extLst>
          </c:dPt>
          <c:dPt>
            <c:idx val="23"/>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2B-B973-45B1-A27D-E1F2E6463646}"/>
              </c:ext>
            </c:extLst>
          </c:dPt>
          <c:dPt>
            <c:idx val="24"/>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2D-B973-45B1-A27D-E1F2E6463646}"/>
              </c:ext>
            </c:extLst>
          </c:dPt>
          <c:dPt>
            <c:idx val="25"/>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2F-B973-45B1-A27D-E1F2E6463646}"/>
              </c:ext>
            </c:extLst>
          </c:dPt>
          <c:dPt>
            <c:idx val="26"/>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31-B973-45B1-A27D-E1F2E6463646}"/>
              </c:ext>
            </c:extLst>
          </c:dPt>
          <c:dPt>
            <c:idx val="27"/>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33-B973-45B1-A27D-E1F2E6463646}"/>
              </c:ext>
            </c:extLst>
          </c:dPt>
          <c:dPt>
            <c:idx val="28"/>
            <c:invertIfNegative val="0"/>
            <c:bubble3D val="0"/>
            <c:spPr>
              <a:pattFill prst="pct20">
                <a:fgClr>
                  <a:srgbClr val="FF5050"/>
                </a:fgClr>
                <a:bgClr>
                  <a:srgbClr val="FFFFFF"/>
                </a:bgClr>
              </a:pattFill>
              <a:ln w="9525">
                <a:solidFill>
                  <a:schemeClr val="bg1">
                    <a:lumMod val="75000"/>
                  </a:schemeClr>
                </a:solidFill>
              </a:ln>
              <a:effectLst/>
            </c:spPr>
            <c:extLst>
              <c:ext xmlns:c16="http://schemas.microsoft.com/office/drawing/2014/chart" uri="{C3380CC4-5D6E-409C-BE32-E72D297353CC}">
                <c16:uniqueId val="{00000035-B973-45B1-A27D-E1F2E6463646}"/>
              </c:ext>
            </c:extLst>
          </c:dPt>
          <c:dPt>
            <c:idx val="29"/>
            <c:invertIfNegative val="0"/>
            <c:bubble3D val="0"/>
            <c:spPr>
              <a:pattFill prst="pct20">
                <a:fgClr>
                  <a:srgbClr val="FF5050"/>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37-B973-45B1-A27D-E1F2E6463646}"/>
              </c:ext>
            </c:extLst>
          </c:dPt>
          <c:dPt>
            <c:idx val="30"/>
            <c:invertIfNegative val="0"/>
            <c:bubble3D val="0"/>
            <c:spPr>
              <a:pattFill prst="dkVert">
                <a:fgClr>
                  <a:srgbClr val="9DC3E6"/>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39-B973-45B1-A27D-E1F2E6463646}"/>
              </c:ext>
            </c:extLst>
          </c:dPt>
          <c:dPt>
            <c:idx val="31"/>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3B-B973-45B1-A27D-E1F2E6463646}"/>
              </c:ext>
            </c:extLst>
          </c:dPt>
          <c:dPt>
            <c:idx val="32"/>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3D-B973-45B1-A27D-E1F2E6463646}"/>
              </c:ext>
            </c:extLst>
          </c:dPt>
          <c:dPt>
            <c:idx val="33"/>
            <c:invertIfNegative val="0"/>
            <c:bubble3D val="0"/>
            <c:spPr>
              <a:pattFill prst="smCheck">
                <a:fgClr>
                  <a:srgbClr val="FF5050"/>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3F-B973-45B1-A27D-E1F2E6463646}"/>
              </c:ext>
            </c:extLst>
          </c:dPt>
          <c:dPt>
            <c:idx val="34"/>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41-B973-45B1-A27D-E1F2E6463646}"/>
              </c:ext>
            </c:extLst>
          </c:dPt>
          <c:dPt>
            <c:idx val="35"/>
            <c:invertIfNegative val="0"/>
            <c:bubble3D val="0"/>
            <c:spPr>
              <a:pattFill prst="dkVert">
                <a:fgClr>
                  <a:srgbClr val="FFFFFF"/>
                </a:fgClr>
                <a:bgClr>
                  <a:srgbClr val="9DC3E6"/>
                </a:bgClr>
              </a:pattFill>
              <a:ln w="9525">
                <a:solidFill>
                  <a:schemeClr val="bg1">
                    <a:lumMod val="75000"/>
                  </a:schemeClr>
                </a:solidFill>
              </a:ln>
              <a:effectLst/>
            </c:spPr>
            <c:extLst>
              <c:ext xmlns:c16="http://schemas.microsoft.com/office/drawing/2014/chart" uri="{C3380CC4-5D6E-409C-BE32-E72D297353CC}">
                <c16:uniqueId val="{00000043-B973-45B1-A27D-E1F2E6463646}"/>
              </c:ext>
            </c:extLst>
          </c:dPt>
          <c:dPt>
            <c:idx val="36"/>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45-B973-45B1-A27D-E1F2E6463646}"/>
              </c:ext>
            </c:extLst>
          </c:dPt>
          <c:dPt>
            <c:idx val="37"/>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47-B973-45B1-A27D-E1F2E6463646}"/>
              </c:ext>
            </c:extLst>
          </c:dPt>
          <c:dPt>
            <c:idx val="38"/>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49-B973-45B1-A27D-E1F2E6463646}"/>
              </c:ext>
            </c:extLst>
          </c:dPt>
          <c:dPt>
            <c:idx val="39"/>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4B-B973-45B1-A27D-E1F2E6463646}"/>
              </c:ext>
            </c:extLst>
          </c:dPt>
          <c:dPt>
            <c:idx val="40"/>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4D-B973-45B1-A27D-E1F2E6463646}"/>
              </c:ext>
            </c:extLst>
          </c:dPt>
          <c:dPt>
            <c:idx val="41"/>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4F-B973-45B1-A27D-E1F2E6463646}"/>
              </c:ext>
            </c:extLst>
          </c:dPt>
          <c:dPt>
            <c:idx val="42"/>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51-B973-45B1-A27D-E1F2E6463646}"/>
              </c:ext>
            </c:extLst>
          </c:dPt>
          <c:dPt>
            <c:idx val="43"/>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53-B973-45B1-A27D-E1F2E6463646}"/>
              </c:ext>
            </c:extLst>
          </c:dPt>
          <c:dPt>
            <c:idx val="44"/>
            <c:invertIfNegative val="0"/>
            <c:bubble3D val="0"/>
            <c:spPr>
              <a:pattFill prst="pct10">
                <a:fgClr>
                  <a:srgbClr val="44546A"/>
                </a:fgClr>
                <a:bgClr>
                  <a:srgbClr val="FFFFFF"/>
                </a:bgClr>
              </a:pattFill>
              <a:ln w="9525">
                <a:solidFill>
                  <a:schemeClr val="bg1">
                    <a:lumMod val="75000"/>
                  </a:schemeClr>
                </a:solidFill>
              </a:ln>
              <a:effectLst/>
            </c:spPr>
            <c:extLst>
              <c:ext xmlns:c16="http://schemas.microsoft.com/office/drawing/2014/chart" uri="{C3380CC4-5D6E-409C-BE32-E72D297353CC}">
                <c16:uniqueId val="{00000055-B973-45B1-A27D-E1F2E6463646}"/>
              </c:ext>
            </c:extLst>
          </c:dPt>
          <c:dPt>
            <c:idx val="45"/>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57-B973-45B1-A27D-E1F2E6463646}"/>
              </c:ext>
            </c:extLst>
          </c:dPt>
          <c:dPt>
            <c:idx val="46"/>
            <c:invertIfNegative val="0"/>
            <c:bubble3D val="0"/>
            <c:spPr>
              <a:pattFill prst="ltHorz">
                <a:fgClr>
                  <a:srgbClr val="A9D18E"/>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59-B973-45B1-A27D-E1F2E6463646}"/>
              </c:ext>
            </c:extLst>
          </c:dPt>
          <c:dLbls>
            <c:spPr>
              <a:noFill/>
              <a:ln>
                <a:noFill/>
              </a:ln>
              <a:effectLst/>
            </c:spPr>
            <c:txPr>
              <a:bodyPr wrap="square" lIns="38100" tIns="19050" rIns="38100" bIns="19050" anchor="ctr" anchorCtr="0">
                <a:spAutoFit/>
              </a:bodyPr>
              <a:lstStyle/>
              <a:p>
                <a:pPr algn="ctr">
                  <a:defRPr lang="en-US" altLang="ja-JP"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'【本】全国からみた（外国人）_P8'!$V$7:$V$53</c:f>
              <c:numCache>
                <c:formatCode>0.0%</c:formatCode>
                <c:ptCount val="47"/>
                <c:pt idx="0">
                  <c:v>0.24162423744625947</c:v>
                </c:pt>
                <c:pt idx="1">
                  <c:v>0.33638928067700985</c:v>
                </c:pt>
                <c:pt idx="2">
                  <c:v>0.57783018867924529</c:v>
                </c:pt>
                <c:pt idx="3">
                  <c:v>0.4673131485871973</c:v>
                </c:pt>
                <c:pt idx="4">
                  <c:v>0.34912749968156925</c:v>
                </c:pt>
                <c:pt idx="5">
                  <c:v>0.34103290477228154</c:v>
                </c:pt>
                <c:pt idx="6">
                  <c:v>0.50027904900100462</c:v>
                </c:pt>
                <c:pt idx="7">
                  <c:v>0.20308954863625392</c:v>
                </c:pt>
                <c:pt idx="8">
                  <c:v>0.1728029916709162</c:v>
                </c:pt>
                <c:pt idx="9">
                  <c:v>0.27671955759569161</c:v>
                </c:pt>
                <c:pt idx="10">
                  <c:v>0.1447721179624665</c:v>
                </c:pt>
                <c:pt idx="11">
                  <c:v>0.18376173485847896</c:v>
                </c:pt>
                <c:pt idx="12">
                  <c:v>0.15254724387575619</c:v>
                </c:pt>
                <c:pt idx="13">
                  <c:v>0.19805725127866688</c:v>
                </c:pt>
                <c:pt idx="14">
                  <c:v>0.21372185237731456</c:v>
                </c:pt>
                <c:pt idx="15">
                  <c:v>0.30584945234211142</c:v>
                </c:pt>
                <c:pt idx="16">
                  <c:v>0.19431640331882596</c:v>
                </c:pt>
                <c:pt idx="17">
                  <c:v>0.27775787965616044</c:v>
                </c:pt>
                <c:pt idx="18">
                  <c:v>0.27294616451621345</c:v>
                </c:pt>
                <c:pt idx="19">
                  <c:v>0.22032385926023332</c:v>
                </c:pt>
                <c:pt idx="20">
                  <c:v>0.1906063272963083</c:v>
                </c:pt>
                <c:pt idx="21">
                  <c:v>0.23142114288875368</c:v>
                </c:pt>
                <c:pt idx="22">
                  <c:v>0.19288348543567946</c:v>
                </c:pt>
                <c:pt idx="23">
                  <c:v>0.17138626688876549</c:v>
                </c:pt>
                <c:pt idx="24">
                  <c:v>0.25996520394355305</c:v>
                </c:pt>
                <c:pt idx="25">
                  <c:v>0.14766774806935448</c:v>
                </c:pt>
                <c:pt idx="26">
                  <c:v>0.22751026966936036</c:v>
                </c:pt>
                <c:pt idx="27">
                  <c:v>0.20419240127269325</c:v>
                </c:pt>
                <c:pt idx="28">
                  <c:v>0.22199871994148304</c:v>
                </c:pt>
                <c:pt idx="29">
                  <c:v>0.23866309726616369</c:v>
                </c:pt>
                <c:pt idx="30">
                  <c:v>0.21356521739130435</c:v>
                </c:pt>
                <c:pt idx="31">
                  <c:v>0.19710206690816109</c:v>
                </c:pt>
                <c:pt idx="32">
                  <c:v>0.3006235986547085</c:v>
                </c:pt>
                <c:pt idx="33">
                  <c:v>0.23945048315569997</c:v>
                </c:pt>
                <c:pt idx="34">
                  <c:v>0.27944437959612467</c:v>
                </c:pt>
                <c:pt idx="35">
                  <c:v>0.21613832853025935</c:v>
                </c:pt>
                <c:pt idx="36">
                  <c:v>0.30135055121662391</c:v>
                </c:pt>
                <c:pt idx="37">
                  <c:v>0.26896472215817385</c:v>
                </c:pt>
                <c:pt idx="38">
                  <c:v>0.411507834574878</c:v>
                </c:pt>
                <c:pt idx="39">
                  <c:v>0.46240764697116621</c:v>
                </c:pt>
                <c:pt idx="40">
                  <c:v>0.33150646430578978</c:v>
                </c:pt>
                <c:pt idx="41">
                  <c:v>0.27133307117577665</c:v>
                </c:pt>
                <c:pt idx="42">
                  <c:v>0.29274033557874446</c:v>
                </c:pt>
                <c:pt idx="43">
                  <c:v>0.47813901954181559</c:v>
                </c:pt>
                <c:pt idx="44">
                  <c:v>0.3961613714711637</c:v>
                </c:pt>
                <c:pt idx="45">
                  <c:v>0.21346025631528262</c:v>
                </c:pt>
                <c:pt idx="46">
                  <c:v>0.28611864513687396</c:v>
                </c:pt>
              </c:numCache>
            </c:numRef>
          </c:val>
          <c:extLst>
            <c:ext xmlns:c16="http://schemas.microsoft.com/office/drawing/2014/chart" uri="{C3380CC4-5D6E-409C-BE32-E72D297353CC}">
              <c16:uniqueId val="{0000005A-B973-45B1-A27D-E1F2E6463646}"/>
            </c:ext>
          </c:extLst>
        </c:ser>
        <c:ser>
          <c:idx val="1"/>
          <c:order val="1"/>
          <c:tx>
            <c:strRef>
              <c:f>'【本】全国からみた（外国人）_P8'!$W$6</c:f>
              <c:strCache>
                <c:ptCount val="1"/>
                <c:pt idx="0">
                  <c:v>No.2</c:v>
                </c:pt>
              </c:strCache>
            </c:strRef>
          </c:tx>
          <c:spPr>
            <a:pattFill prst="pct6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5C-B973-45B1-A27D-E1F2E6463646}"/>
              </c:ext>
            </c:extLst>
          </c:dPt>
          <c:dPt>
            <c:idx val="1"/>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5E-B973-45B1-A27D-E1F2E6463646}"/>
              </c:ext>
            </c:extLst>
          </c:dPt>
          <c:dPt>
            <c:idx val="2"/>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60-B973-45B1-A27D-E1F2E6463646}"/>
              </c:ext>
            </c:extLst>
          </c:dPt>
          <c:dPt>
            <c:idx val="3"/>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62-B973-45B1-A27D-E1F2E6463646}"/>
              </c:ext>
            </c:extLst>
          </c:dPt>
          <c:dPt>
            <c:idx val="4"/>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64-B973-45B1-A27D-E1F2E6463646}"/>
              </c:ext>
            </c:extLst>
          </c:dPt>
          <c:dPt>
            <c:idx val="5"/>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66-B973-45B1-A27D-E1F2E6463646}"/>
              </c:ext>
            </c:extLst>
          </c:dPt>
          <c:dPt>
            <c:idx val="6"/>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68-B973-45B1-A27D-E1F2E6463646}"/>
              </c:ext>
            </c:extLst>
          </c:dPt>
          <c:dPt>
            <c:idx val="7"/>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6A-B973-45B1-A27D-E1F2E6463646}"/>
              </c:ext>
            </c:extLst>
          </c:dPt>
          <c:dPt>
            <c:idx val="8"/>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6C-B973-45B1-A27D-E1F2E6463646}"/>
              </c:ext>
            </c:extLst>
          </c:dPt>
          <c:dPt>
            <c:idx val="9"/>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6E-B973-45B1-A27D-E1F2E6463646}"/>
              </c:ext>
            </c:extLst>
          </c:dPt>
          <c:dPt>
            <c:idx val="10"/>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70-B973-45B1-A27D-E1F2E6463646}"/>
              </c:ext>
            </c:extLst>
          </c:dPt>
          <c:dPt>
            <c:idx val="11"/>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72-B973-45B1-A27D-E1F2E6463646}"/>
              </c:ext>
            </c:extLst>
          </c:dPt>
          <c:dPt>
            <c:idx val="12"/>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74-B973-45B1-A27D-E1F2E6463646}"/>
              </c:ext>
            </c:extLst>
          </c:dPt>
          <c:dPt>
            <c:idx val="13"/>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76-B973-45B1-A27D-E1F2E6463646}"/>
              </c:ext>
            </c:extLst>
          </c:dPt>
          <c:dPt>
            <c:idx val="14"/>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78-B973-45B1-A27D-E1F2E6463646}"/>
              </c:ext>
            </c:extLst>
          </c:dPt>
          <c:dPt>
            <c:idx val="15"/>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7A-B973-45B1-A27D-E1F2E6463646}"/>
              </c:ext>
            </c:extLst>
          </c:dPt>
          <c:dPt>
            <c:idx val="16"/>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7C-B973-45B1-A27D-E1F2E6463646}"/>
              </c:ext>
            </c:extLst>
          </c:dPt>
          <c:dPt>
            <c:idx val="17"/>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7E-B973-45B1-A27D-E1F2E6463646}"/>
              </c:ext>
            </c:extLst>
          </c:dPt>
          <c:dPt>
            <c:idx val="18"/>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80-B973-45B1-A27D-E1F2E6463646}"/>
              </c:ext>
            </c:extLst>
          </c:dPt>
          <c:dPt>
            <c:idx val="19"/>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82-B973-45B1-A27D-E1F2E6463646}"/>
              </c:ext>
            </c:extLst>
          </c:dPt>
          <c:dPt>
            <c:idx val="20"/>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84-B973-45B1-A27D-E1F2E6463646}"/>
              </c:ext>
            </c:extLst>
          </c:dPt>
          <c:dPt>
            <c:idx val="21"/>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86-B973-45B1-A27D-E1F2E6463646}"/>
              </c:ext>
            </c:extLst>
          </c:dPt>
          <c:dPt>
            <c:idx val="22"/>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88-B973-45B1-A27D-E1F2E6463646}"/>
              </c:ext>
            </c:extLst>
          </c:dPt>
          <c:dPt>
            <c:idx val="23"/>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8A-B973-45B1-A27D-E1F2E6463646}"/>
              </c:ext>
            </c:extLst>
          </c:dPt>
          <c:dPt>
            <c:idx val="24"/>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8C-B973-45B1-A27D-E1F2E6463646}"/>
              </c:ext>
            </c:extLst>
          </c:dPt>
          <c:dPt>
            <c:idx val="25"/>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8E-B973-45B1-A27D-E1F2E6463646}"/>
              </c:ext>
            </c:extLst>
          </c:dPt>
          <c:dPt>
            <c:idx val="26"/>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0-B973-45B1-A27D-E1F2E6463646}"/>
              </c:ext>
            </c:extLst>
          </c:dPt>
          <c:dPt>
            <c:idx val="27"/>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2-B973-45B1-A27D-E1F2E6463646}"/>
              </c:ext>
            </c:extLst>
          </c:dPt>
          <c:dPt>
            <c:idx val="28"/>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4-B973-45B1-A27D-E1F2E6463646}"/>
              </c:ext>
            </c:extLst>
          </c:dPt>
          <c:dPt>
            <c:idx val="29"/>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6-B973-45B1-A27D-E1F2E6463646}"/>
              </c:ext>
            </c:extLst>
          </c:dPt>
          <c:dPt>
            <c:idx val="30"/>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8-B973-45B1-A27D-E1F2E6463646}"/>
              </c:ext>
            </c:extLst>
          </c:dPt>
          <c:dPt>
            <c:idx val="31"/>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A-B973-45B1-A27D-E1F2E6463646}"/>
              </c:ext>
            </c:extLst>
          </c:dPt>
          <c:dPt>
            <c:idx val="32"/>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C-B973-45B1-A27D-E1F2E6463646}"/>
              </c:ext>
            </c:extLst>
          </c:dPt>
          <c:dPt>
            <c:idx val="33"/>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09E-B973-45B1-A27D-E1F2E6463646}"/>
              </c:ext>
            </c:extLst>
          </c:dPt>
          <c:dPt>
            <c:idx val="34"/>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A0-B973-45B1-A27D-E1F2E6463646}"/>
              </c:ext>
            </c:extLst>
          </c:dPt>
          <c:dPt>
            <c:idx val="35"/>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2-B973-45B1-A27D-E1F2E6463646}"/>
              </c:ext>
            </c:extLst>
          </c:dPt>
          <c:dPt>
            <c:idx val="36"/>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4-B973-45B1-A27D-E1F2E6463646}"/>
              </c:ext>
            </c:extLst>
          </c:dPt>
          <c:dPt>
            <c:idx val="37"/>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6-B973-45B1-A27D-E1F2E6463646}"/>
              </c:ext>
            </c:extLst>
          </c:dPt>
          <c:dPt>
            <c:idx val="38"/>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8-B973-45B1-A27D-E1F2E6463646}"/>
              </c:ext>
            </c:extLst>
          </c:dPt>
          <c:dPt>
            <c:idx val="39"/>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A-B973-45B1-A27D-E1F2E6463646}"/>
              </c:ext>
            </c:extLst>
          </c:dPt>
          <c:dPt>
            <c:idx val="40"/>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C-B973-45B1-A27D-E1F2E6463646}"/>
              </c:ext>
            </c:extLst>
          </c:dPt>
          <c:dPt>
            <c:idx val="41"/>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E-B973-45B1-A27D-E1F2E6463646}"/>
              </c:ext>
            </c:extLst>
          </c:dPt>
          <c:dPt>
            <c:idx val="42"/>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0-B973-45B1-A27D-E1F2E6463646}"/>
              </c:ext>
            </c:extLst>
          </c:dPt>
          <c:dPt>
            <c:idx val="43"/>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2-B973-45B1-A27D-E1F2E6463646}"/>
              </c:ext>
            </c:extLst>
          </c:dPt>
          <c:dPt>
            <c:idx val="44"/>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4-B973-45B1-A27D-E1F2E6463646}"/>
              </c:ext>
            </c:extLst>
          </c:dPt>
          <c:dPt>
            <c:idx val="45"/>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6-B973-45B1-A27D-E1F2E6463646}"/>
              </c:ext>
            </c:extLst>
          </c:dPt>
          <c:dPt>
            <c:idx val="46"/>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0B8-B973-45B1-A27D-E1F2E6463646}"/>
              </c:ext>
            </c:extLst>
          </c:dPt>
          <c:dLbls>
            <c:spPr>
              <a:noFill/>
              <a:ln>
                <a:noFill/>
              </a:ln>
              <a:effectLst/>
            </c:spPr>
            <c:txPr>
              <a:bodyPr wrap="square" lIns="38100" tIns="19050" rIns="38100" bIns="19050" anchor="ctr" anchorCtr="0">
                <a:spAutoFit/>
              </a:bodyPr>
              <a:lstStyle/>
              <a:p>
                <a:pPr algn="ctr">
                  <a:defRPr lang="en-US" altLang="ja-JP"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'【本】全国からみた（外国人）_P8'!$W$7:$W$53</c:f>
              <c:numCache>
                <c:formatCode>0.0%</c:formatCode>
                <c:ptCount val="47"/>
                <c:pt idx="0">
                  <c:v>0.21923228037724685</c:v>
                </c:pt>
                <c:pt idx="1">
                  <c:v>0.13359974925560256</c:v>
                </c:pt>
                <c:pt idx="2">
                  <c:v>7.9656116859403533E-2</c:v>
                </c:pt>
                <c:pt idx="3">
                  <c:v>0.10414318473318046</c:v>
                </c:pt>
                <c:pt idx="4">
                  <c:v>0.10559164437651254</c:v>
                </c:pt>
                <c:pt idx="5">
                  <c:v>0.19546742209631729</c:v>
                </c:pt>
                <c:pt idx="6">
                  <c:v>0.16848978680656324</c:v>
                </c:pt>
                <c:pt idx="7">
                  <c:v>0.10407916968380401</c:v>
                </c:pt>
                <c:pt idx="8">
                  <c:v>0.13931667516573176</c:v>
                </c:pt>
                <c:pt idx="9">
                  <c:v>0.14652835508005926</c:v>
                </c:pt>
                <c:pt idx="10">
                  <c:v>0.12000510660028087</c:v>
                </c:pt>
                <c:pt idx="11">
                  <c:v>0.15436190159808089</c:v>
                </c:pt>
                <c:pt idx="12">
                  <c:v>0.13474049064925114</c:v>
                </c:pt>
                <c:pt idx="13">
                  <c:v>0.14058323708958917</c:v>
                </c:pt>
                <c:pt idx="14">
                  <c:v>0.15398886827458255</c:v>
                </c:pt>
                <c:pt idx="15">
                  <c:v>0.17958517828012119</c:v>
                </c:pt>
                <c:pt idx="16">
                  <c:v>0.17957678536972321</c:v>
                </c:pt>
                <c:pt idx="17">
                  <c:v>0.20970630372492838</c:v>
                </c:pt>
                <c:pt idx="18">
                  <c:v>0.2128556099348321</c:v>
                </c:pt>
                <c:pt idx="19">
                  <c:v>0.20268442507467171</c:v>
                </c:pt>
                <c:pt idx="20">
                  <c:v>0.16627294764308984</c:v>
                </c:pt>
                <c:pt idx="21">
                  <c:v>0.16803673175858827</c:v>
                </c:pt>
                <c:pt idx="22">
                  <c:v>0.17202150268783598</c:v>
                </c:pt>
                <c:pt idx="23">
                  <c:v>0.14417915972607812</c:v>
                </c:pt>
                <c:pt idx="24">
                  <c:v>0.15008699014111734</c:v>
                </c:pt>
                <c:pt idx="25">
                  <c:v>0.1434074636885882</c:v>
                </c:pt>
                <c:pt idx="26">
                  <c:v>0.14900002744109259</c:v>
                </c:pt>
                <c:pt idx="27">
                  <c:v>0.15311952967599168</c:v>
                </c:pt>
                <c:pt idx="28">
                  <c:v>0.15401846941574471</c:v>
                </c:pt>
                <c:pt idx="29">
                  <c:v>0.22458830210107894</c:v>
                </c:pt>
                <c:pt idx="30">
                  <c:v>0.18730434782608696</c:v>
                </c:pt>
                <c:pt idx="31">
                  <c:v>0.13765182186234817</c:v>
                </c:pt>
                <c:pt idx="32">
                  <c:v>0.11963985426008969</c:v>
                </c:pt>
                <c:pt idx="33">
                  <c:v>0.14542298614565582</c:v>
                </c:pt>
                <c:pt idx="34">
                  <c:v>0.16668612116260068</c:v>
                </c:pt>
                <c:pt idx="35">
                  <c:v>0.16803369541121702</c:v>
                </c:pt>
                <c:pt idx="36">
                  <c:v>0.24152028646347309</c:v>
                </c:pt>
                <c:pt idx="37">
                  <c:v>0.24152640073783721</c:v>
                </c:pt>
                <c:pt idx="38">
                  <c:v>0.128564089391215</c:v>
                </c:pt>
                <c:pt idx="39">
                  <c:v>0.1351177993793099</c:v>
                </c:pt>
                <c:pt idx="40">
                  <c:v>0.22105115233277123</c:v>
                </c:pt>
                <c:pt idx="41">
                  <c:v>0.1632492556597944</c:v>
                </c:pt>
                <c:pt idx="42">
                  <c:v>0.27197121689326265</c:v>
                </c:pt>
                <c:pt idx="43">
                  <c:v>0.13550005974429441</c:v>
                </c:pt>
                <c:pt idx="44">
                  <c:v>0.11459983229292835</c:v>
                </c:pt>
                <c:pt idx="45">
                  <c:v>0.16560485961923105</c:v>
                </c:pt>
                <c:pt idx="46">
                  <c:v>0.20328860224549009</c:v>
                </c:pt>
              </c:numCache>
            </c:numRef>
          </c:val>
          <c:extLst>
            <c:ext xmlns:c16="http://schemas.microsoft.com/office/drawing/2014/chart" uri="{C3380CC4-5D6E-409C-BE32-E72D297353CC}">
              <c16:uniqueId val="{000000B9-B973-45B1-A27D-E1F2E6463646}"/>
            </c:ext>
          </c:extLst>
        </c:ser>
        <c:ser>
          <c:idx val="2"/>
          <c:order val="2"/>
          <c:tx>
            <c:strRef>
              <c:f>'【本】全国からみた（外国人）_P8'!$X$6</c:f>
              <c:strCache>
                <c:ptCount val="1"/>
                <c:pt idx="0">
                  <c:v>No.3</c:v>
                </c:pt>
              </c:strCache>
            </c:strRef>
          </c:tx>
          <c:spPr>
            <a:pattFill prst="pct2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BB-B973-45B1-A27D-E1F2E6463646}"/>
              </c:ext>
            </c:extLst>
          </c:dPt>
          <c:dPt>
            <c:idx val="1"/>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D-B973-45B1-A27D-E1F2E6463646}"/>
              </c:ext>
            </c:extLst>
          </c:dPt>
          <c:dPt>
            <c:idx val="2"/>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BF-B973-45B1-A27D-E1F2E6463646}"/>
              </c:ext>
            </c:extLst>
          </c:dPt>
          <c:dPt>
            <c:idx val="3"/>
            <c:invertIfNegative val="0"/>
            <c:bubble3D val="0"/>
            <c:extLst>
              <c:ext xmlns:c16="http://schemas.microsoft.com/office/drawing/2014/chart" uri="{C3380CC4-5D6E-409C-BE32-E72D297353CC}">
                <c16:uniqueId val="{000000C0-B973-45B1-A27D-E1F2E6463646}"/>
              </c:ext>
            </c:extLst>
          </c:dPt>
          <c:dPt>
            <c:idx val="4"/>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C2-B973-45B1-A27D-E1F2E6463646}"/>
              </c:ext>
            </c:extLst>
          </c:dPt>
          <c:dPt>
            <c:idx val="5"/>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C4-B973-45B1-A27D-E1F2E6463646}"/>
              </c:ext>
            </c:extLst>
          </c:dPt>
          <c:dPt>
            <c:idx val="6"/>
            <c:invertIfNegative val="0"/>
            <c:bubble3D val="0"/>
            <c:extLst>
              <c:ext xmlns:c16="http://schemas.microsoft.com/office/drawing/2014/chart" uri="{C3380CC4-5D6E-409C-BE32-E72D297353CC}">
                <c16:uniqueId val="{000000C5-B973-45B1-A27D-E1F2E6463646}"/>
              </c:ext>
            </c:extLst>
          </c:dPt>
          <c:dPt>
            <c:idx val="7"/>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C7-B973-45B1-A27D-E1F2E6463646}"/>
              </c:ext>
            </c:extLst>
          </c:dPt>
          <c:dPt>
            <c:idx val="8"/>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0C9-B973-45B1-A27D-E1F2E6463646}"/>
              </c:ext>
            </c:extLst>
          </c:dPt>
          <c:dPt>
            <c:idx val="9"/>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CB-B973-45B1-A27D-E1F2E6463646}"/>
              </c:ext>
            </c:extLst>
          </c:dPt>
          <c:dPt>
            <c:idx val="1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CD-B973-45B1-A27D-E1F2E6463646}"/>
              </c:ext>
            </c:extLst>
          </c:dPt>
          <c:dPt>
            <c:idx val="11"/>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0CF-B973-45B1-A27D-E1F2E6463646}"/>
              </c:ext>
            </c:extLst>
          </c:dPt>
          <c:dPt>
            <c:idx val="12"/>
            <c:invertIfNegative val="0"/>
            <c:bubble3D val="0"/>
            <c:extLst>
              <c:ext xmlns:c16="http://schemas.microsoft.com/office/drawing/2014/chart" uri="{C3380CC4-5D6E-409C-BE32-E72D297353CC}">
                <c16:uniqueId val="{000000D0-B973-45B1-A27D-E1F2E6463646}"/>
              </c:ext>
            </c:extLst>
          </c:dPt>
          <c:dPt>
            <c:idx val="13"/>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D2-B973-45B1-A27D-E1F2E6463646}"/>
              </c:ext>
            </c:extLst>
          </c:dPt>
          <c:dPt>
            <c:idx val="14"/>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4-B973-45B1-A27D-E1F2E6463646}"/>
              </c:ext>
            </c:extLst>
          </c:dPt>
          <c:dPt>
            <c:idx val="15"/>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6-B973-45B1-A27D-E1F2E6463646}"/>
              </c:ext>
            </c:extLst>
          </c:dPt>
          <c:dPt>
            <c:idx val="16"/>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0D8-B973-45B1-A27D-E1F2E6463646}"/>
              </c:ext>
            </c:extLst>
          </c:dPt>
          <c:dPt>
            <c:idx val="17"/>
            <c:invertIfNegative val="0"/>
            <c:bubble3D val="0"/>
            <c:extLst>
              <c:ext xmlns:c16="http://schemas.microsoft.com/office/drawing/2014/chart" uri="{C3380CC4-5D6E-409C-BE32-E72D297353CC}">
                <c16:uniqueId val="{000000D9-B973-45B1-A27D-E1F2E6463646}"/>
              </c:ext>
            </c:extLst>
          </c:dPt>
          <c:dPt>
            <c:idx val="18"/>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B-B973-45B1-A27D-E1F2E6463646}"/>
              </c:ext>
            </c:extLst>
          </c:dPt>
          <c:dPt>
            <c:idx val="19"/>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D-B973-45B1-A27D-E1F2E6463646}"/>
              </c:ext>
            </c:extLst>
          </c:dPt>
          <c:dPt>
            <c:idx val="20"/>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F-B973-45B1-A27D-E1F2E6463646}"/>
              </c:ext>
            </c:extLst>
          </c:dPt>
          <c:dPt>
            <c:idx val="21"/>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E1-B973-45B1-A27D-E1F2E6463646}"/>
              </c:ext>
            </c:extLst>
          </c:dPt>
          <c:dPt>
            <c:idx val="22"/>
            <c:invertIfNegative val="0"/>
            <c:bubble3D val="0"/>
            <c:extLst>
              <c:ext xmlns:c16="http://schemas.microsoft.com/office/drawing/2014/chart" uri="{C3380CC4-5D6E-409C-BE32-E72D297353CC}">
                <c16:uniqueId val="{000000E2-B973-45B1-A27D-E1F2E6463646}"/>
              </c:ext>
            </c:extLst>
          </c:dPt>
          <c:dPt>
            <c:idx val="23"/>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E4-B973-45B1-A27D-E1F2E6463646}"/>
              </c:ext>
            </c:extLst>
          </c:dPt>
          <c:dPt>
            <c:idx val="24"/>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E6-B973-45B1-A27D-E1F2E6463646}"/>
              </c:ext>
            </c:extLst>
          </c:dPt>
          <c:dPt>
            <c:idx val="25"/>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E8-B973-45B1-A27D-E1F2E6463646}"/>
              </c:ext>
            </c:extLst>
          </c:dPt>
          <c:dPt>
            <c:idx val="26"/>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EA-B973-45B1-A27D-E1F2E6463646}"/>
              </c:ext>
            </c:extLst>
          </c:dPt>
          <c:dPt>
            <c:idx val="27"/>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EC-B973-45B1-A27D-E1F2E6463646}"/>
              </c:ext>
            </c:extLst>
          </c:dPt>
          <c:dPt>
            <c:idx val="28"/>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0EE-B973-45B1-A27D-E1F2E6463646}"/>
              </c:ext>
            </c:extLst>
          </c:dPt>
          <c:dPt>
            <c:idx val="29"/>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0-B973-45B1-A27D-E1F2E6463646}"/>
              </c:ext>
            </c:extLst>
          </c:dPt>
          <c:dPt>
            <c:idx val="30"/>
            <c:invertIfNegative val="0"/>
            <c:bubble3D val="0"/>
            <c:extLst>
              <c:ext xmlns:c16="http://schemas.microsoft.com/office/drawing/2014/chart" uri="{C3380CC4-5D6E-409C-BE32-E72D297353CC}">
                <c16:uniqueId val="{000000F1-B973-45B1-A27D-E1F2E6463646}"/>
              </c:ext>
            </c:extLst>
          </c:dPt>
          <c:dPt>
            <c:idx val="31"/>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3-B973-45B1-A27D-E1F2E6463646}"/>
              </c:ext>
            </c:extLst>
          </c:dPt>
          <c:dPt>
            <c:idx val="32"/>
            <c:invertIfNegative val="0"/>
            <c:bubble3D val="0"/>
            <c:extLst>
              <c:ext xmlns:c16="http://schemas.microsoft.com/office/drawing/2014/chart" uri="{C3380CC4-5D6E-409C-BE32-E72D297353CC}">
                <c16:uniqueId val="{000000F4-B973-45B1-A27D-E1F2E6463646}"/>
              </c:ext>
            </c:extLst>
          </c:dPt>
          <c:dPt>
            <c:idx val="33"/>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6-B973-45B1-A27D-E1F2E6463646}"/>
              </c:ext>
            </c:extLst>
          </c:dPt>
          <c:dPt>
            <c:idx val="34"/>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8-B973-45B1-A27D-E1F2E6463646}"/>
              </c:ext>
            </c:extLst>
          </c:dPt>
          <c:dPt>
            <c:idx val="35"/>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0FA-B973-45B1-A27D-E1F2E6463646}"/>
              </c:ext>
            </c:extLst>
          </c:dPt>
          <c:dPt>
            <c:idx val="36"/>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C-B973-45B1-A27D-E1F2E6463646}"/>
              </c:ext>
            </c:extLst>
          </c:dPt>
          <c:dPt>
            <c:idx val="37"/>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E-B973-45B1-A27D-E1F2E6463646}"/>
              </c:ext>
            </c:extLst>
          </c:dPt>
          <c:dPt>
            <c:idx val="38"/>
            <c:invertIfNegative val="0"/>
            <c:bubble3D val="0"/>
            <c:extLst>
              <c:ext xmlns:c16="http://schemas.microsoft.com/office/drawing/2014/chart" uri="{C3380CC4-5D6E-409C-BE32-E72D297353CC}">
                <c16:uniqueId val="{000000FF-B973-45B1-A27D-E1F2E6463646}"/>
              </c:ext>
            </c:extLst>
          </c:dPt>
          <c:dPt>
            <c:idx val="39"/>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01-B973-45B1-A27D-E1F2E6463646}"/>
              </c:ext>
            </c:extLst>
          </c:dPt>
          <c:dPt>
            <c:idx val="40"/>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03-B973-45B1-A27D-E1F2E6463646}"/>
              </c:ext>
            </c:extLst>
          </c:dPt>
          <c:dPt>
            <c:idx val="41"/>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05-B973-45B1-A27D-E1F2E6463646}"/>
              </c:ext>
            </c:extLst>
          </c:dPt>
          <c:dPt>
            <c:idx val="42"/>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07-B973-45B1-A27D-E1F2E6463646}"/>
              </c:ext>
            </c:extLst>
          </c:dPt>
          <c:dPt>
            <c:idx val="43"/>
            <c:invertIfNegative val="0"/>
            <c:bubble3D val="0"/>
            <c:spPr>
              <a:pattFill prst="dkVert">
                <a:fgClr>
                  <a:srgbClr val="9DC3E6"/>
                </a:fgClr>
                <a:bgClr>
                  <a:srgbClr val="FFFFFF"/>
                </a:bgClr>
              </a:pattFill>
              <a:ln>
                <a:solidFill>
                  <a:schemeClr val="bg1">
                    <a:lumMod val="75000"/>
                  </a:schemeClr>
                </a:solidFill>
              </a:ln>
              <a:effectLst/>
            </c:spPr>
            <c:extLst>
              <c:ext xmlns:c16="http://schemas.microsoft.com/office/drawing/2014/chart" uri="{C3380CC4-5D6E-409C-BE32-E72D297353CC}">
                <c16:uniqueId val="{00000109-B973-45B1-A27D-E1F2E6463646}"/>
              </c:ext>
            </c:extLst>
          </c:dPt>
          <c:dPt>
            <c:idx val="44"/>
            <c:invertIfNegative val="0"/>
            <c:bubble3D val="0"/>
            <c:extLst>
              <c:ext xmlns:c16="http://schemas.microsoft.com/office/drawing/2014/chart" uri="{C3380CC4-5D6E-409C-BE32-E72D297353CC}">
                <c16:uniqueId val="{0000010A-B973-45B1-A27D-E1F2E6463646}"/>
              </c:ext>
            </c:extLst>
          </c:dPt>
          <c:dPt>
            <c:idx val="45"/>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0C-B973-45B1-A27D-E1F2E6463646}"/>
              </c:ext>
            </c:extLst>
          </c:dPt>
          <c:dPt>
            <c:idx val="46"/>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0E-B973-45B1-A27D-E1F2E6463646}"/>
              </c:ext>
            </c:extLst>
          </c:dPt>
          <c:dLbls>
            <c:spPr>
              <a:noFill/>
              <a:ln>
                <a:noFill/>
              </a:ln>
              <a:effectLst/>
            </c:spPr>
            <c:txPr>
              <a:bodyPr wrap="square" lIns="38100" tIns="19050" rIns="38100" bIns="19050" anchor="ctr" anchorCtr="0">
                <a:spAutoFit/>
              </a:bodyPr>
              <a:lstStyle/>
              <a:p>
                <a:pPr algn="ctr">
                  <a:defRPr lang="en-US" altLang="ja-JP"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'【本】全国からみた（外国人）_P8'!$X$7:$X$53</c:f>
              <c:numCache>
                <c:formatCode>0.0%</c:formatCode>
                <c:ptCount val="47"/>
                <c:pt idx="0">
                  <c:v>0.178393515726433</c:v>
                </c:pt>
                <c:pt idx="1">
                  <c:v>0.11961291333646763</c:v>
                </c:pt>
                <c:pt idx="2">
                  <c:v>7.9085514303104079E-2</c:v>
                </c:pt>
                <c:pt idx="3">
                  <c:v>8.527342687240079E-2</c:v>
                </c:pt>
                <c:pt idx="4">
                  <c:v>0.10151573048019361</c:v>
                </c:pt>
                <c:pt idx="5">
                  <c:v>0.10336311469455946</c:v>
                </c:pt>
                <c:pt idx="6">
                  <c:v>7.8356959482085056E-2</c:v>
                </c:pt>
                <c:pt idx="7">
                  <c:v>0.10118271783731596</c:v>
                </c:pt>
                <c:pt idx="8">
                  <c:v>0.12789393166751659</c:v>
                </c:pt>
                <c:pt idx="9">
                  <c:v>0.14135974265370296</c:v>
                </c:pt>
                <c:pt idx="10">
                  <c:v>0.1042384782331163</c:v>
                </c:pt>
                <c:pt idx="11">
                  <c:v>0.13774863206447266</c:v>
                </c:pt>
                <c:pt idx="12">
                  <c:v>0.12425051332910395</c:v>
                </c:pt>
                <c:pt idx="13">
                  <c:v>0.10477643953143045</c:v>
                </c:pt>
                <c:pt idx="14">
                  <c:v>0.14151114991451125</c:v>
                </c:pt>
                <c:pt idx="15">
                  <c:v>0.10971801444884642</c:v>
                </c:pt>
                <c:pt idx="16">
                  <c:v>0.11958922024741118</c:v>
                </c:pt>
                <c:pt idx="17">
                  <c:v>9.13323782234957E-2</c:v>
                </c:pt>
                <c:pt idx="18">
                  <c:v>0.12037303602118174</c:v>
                </c:pt>
                <c:pt idx="19">
                  <c:v>0.12585238479890293</c:v>
                </c:pt>
                <c:pt idx="20">
                  <c:v>0.13071471582750474</c:v>
                </c:pt>
                <c:pt idx="21">
                  <c:v>0.12006416993970238</c:v>
                </c:pt>
                <c:pt idx="22">
                  <c:v>0.13948618577322167</c:v>
                </c:pt>
                <c:pt idx="23">
                  <c:v>0.13757788882719477</c:v>
                </c:pt>
                <c:pt idx="24">
                  <c:v>0.13384883046588053</c:v>
                </c:pt>
                <c:pt idx="25">
                  <c:v>0.11974826231854345</c:v>
                </c:pt>
                <c:pt idx="26">
                  <c:v>0.13395528888769764</c:v>
                </c:pt>
                <c:pt idx="27">
                  <c:v>0.1303519723442437</c:v>
                </c:pt>
                <c:pt idx="28">
                  <c:v>0.12370851238913778</c:v>
                </c:pt>
                <c:pt idx="29">
                  <c:v>0.14516914091019714</c:v>
                </c:pt>
                <c:pt idx="30">
                  <c:v>0.16504347826086957</c:v>
                </c:pt>
                <c:pt idx="31">
                  <c:v>9.6526741956104833E-2</c:v>
                </c:pt>
                <c:pt idx="32">
                  <c:v>0.1109164798206278</c:v>
                </c:pt>
                <c:pt idx="33">
                  <c:v>8.5899050622863377E-2</c:v>
                </c:pt>
                <c:pt idx="34">
                  <c:v>0.11602661375043773</c:v>
                </c:pt>
                <c:pt idx="35">
                  <c:v>9.4768344047882952E-2</c:v>
                </c:pt>
                <c:pt idx="36">
                  <c:v>0.11365494685200327</c:v>
                </c:pt>
                <c:pt idx="37">
                  <c:v>9.1364998847129356E-2</c:v>
                </c:pt>
                <c:pt idx="38">
                  <c:v>0.10159260210634471</c:v>
                </c:pt>
                <c:pt idx="39">
                  <c:v>0.1163264821297834</c:v>
                </c:pt>
                <c:pt idx="40">
                  <c:v>0.12345418774592468</c:v>
                </c:pt>
                <c:pt idx="41">
                  <c:v>9.0360092129655636E-2</c:v>
                </c:pt>
                <c:pt idx="42">
                  <c:v>0.11320458646700815</c:v>
                </c:pt>
                <c:pt idx="43">
                  <c:v>0.11721830565181025</c:v>
                </c:pt>
                <c:pt idx="44">
                  <c:v>9.5686201434827173E-2</c:v>
                </c:pt>
                <c:pt idx="45">
                  <c:v>0.12971331209719239</c:v>
                </c:pt>
                <c:pt idx="46">
                  <c:v>0.19749353475463605</c:v>
                </c:pt>
              </c:numCache>
            </c:numRef>
          </c:val>
          <c:extLst>
            <c:ext xmlns:c16="http://schemas.microsoft.com/office/drawing/2014/chart" uri="{C3380CC4-5D6E-409C-BE32-E72D297353CC}">
              <c16:uniqueId val="{0000010F-B973-45B1-A27D-E1F2E6463646}"/>
            </c:ext>
          </c:extLst>
        </c:ser>
        <c:ser>
          <c:idx val="3"/>
          <c:order val="3"/>
          <c:tx>
            <c:strRef>
              <c:f>'【本】全国からみた（外国人）_P8'!$Y$6</c:f>
              <c:strCache>
                <c:ptCount val="1"/>
                <c:pt idx="0">
                  <c:v>No.4</c:v>
                </c:pt>
              </c:strCache>
            </c:strRef>
          </c:tx>
          <c:spPr>
            <a:pattFill prst="pct2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11-B973-45B1-A27D-E1F2E6463646}"/>
              </c:ext>
            </c:extLst>
          </c:dPt>
          <c:dPt>
            <c:idx val="1"/>
            <c:invertIfNegative val="0"/>
            <c:bubble3D val="0"/>
            <c:extLst>
              <c:ext xmlns:c16="http://schemas.microsoft.com/office/drawing/2014/chart" uri="{C3380CC4-5D6E-409C-BE32-E72D297353CC}">
                <c16:uniqueId val="{00000112-B973-45B1-A27D-E1F2E6463646}"/>
              </c:ext>
            </c:extLst>
          </c:dPt>
          <c:dPt>
            <c:idx val="2"/>
            <c:invertIfNegative val="0"/>
            <c:bubble3D val="0"/>
            <c:extLst>
              <c:ext xmlns:c16="http://schemas.microsoft.com/office/drawing/2014/chart" uri="{C3380CC4-5D6E-409C-BE32-E72D297353CC}">
                <c16:uniqueId val="{00000113-B973-45B1-A27D-E1F2E6463646}"/>
              </c:ext>
            </c:extLst>
          </c:dPt>
          <c:dPt>
            <c:idx val="3"/>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15-B973-45B1-A27D-E1F2E6463646}"/>
              </c:ext>
            </c:extLst>
          </c:dPt>
          <c:dPt>
            <c:idx val="4"/>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17-B973-45B1-A27D-E1F2E6463646}"/>
              </c:ext>
            </c:extLst>
          </c:dPt>
          <c:dPt>
            <c:idx val="5"/>
            <c:invertIfNegative val="0"/>
            <c:bubble3D val="0"/>
            <c:extLst>
              <c:ext xmlns:c16="http://schemas.microsoft.com/office/drawing/2014/chart" uri="{C3380CC4-5D6E-409C-BE32-E72D297353CC}">
                <c16:uniqueId val="{00000118-B973-45B1-A27D-E1F2E6463646}"/>
              </c:ext>
            </c:extLst>
          </c:dPt>
          <c:dPt>
            <c:idx val="6"/>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1A-B973-45B1-A27D-E1F2E6463646}"/>
              </c:ext>
            </c:extLst>
          </c:dPt>
          <c:dPt>
            <c:idx val="7"/>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1C-B973-45B1-A27D-E1F2E6463646}"/>
              </c:ext>
            </c:extLst>
          </c:dPt>
          <c:dPt>
            <c:idx val="8"/>
            <c:invertIfNegative val="0"/>
            <c:bubble3D val="0"/>
            <c:extLst>
              <c:ext xmlns:c16="http://schemas.microsoft.com/office/drawing/2014/chart" uri="{C3380CC4-5D6E-409C-BE32-E72D297353CC}">
                <c16:uniqueId val="{0000011D-B973-45B1-A27D-E1F2E6463646}"/>
              </c:ext>
            </c:extLst>
          </c:dPt>
          <c:dPt>
            <c:idx val="9"/>
            <c:invertIfNegative val="0"/>
            <c:bubble3D val="0"/>
            <c:extLst>
              <c:ext xmlns:c16="http://schemas.microsoft.com/office/drawing/2014/chart" uri="{C3380CC4-5D6E-409C-BE32-E72D297353CC}">
                <c16:uniqueId val="{0000011E-B973-45B1-A27D-E1F2E6463646}"/>
              </c:ext>
            </c:extLst>
          </c:dPt>
          <c:dPt>
            <c:idx val="10"/>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20-B973-45B1-A27D-E1F2E6463646}"/>
              </c:ext>
            </c:extLst>
          </c:dPt>
          <c:dPt>
            <c:idx val="11"/>
            <c:invertIfNegative val="0"/>
            <c:bubble3D val="0"/>
            <c:extLst>
              <c:ext xmlns:c16="http://schemas.microsoft.com/office/drawing/2014/chart" uri="{C3380CC4-5D6E-409C-BE32-E72D297353CC}">
                <c16:uniqueId val="{00000121-B973-45B1-A27D-E1F2E6463646}"/>
              </c:ext>
            </c:extLst>
          </c:dPt>
          <c:dPt>
            <c:idx val="12"/>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23-B973-45B1-A27D-E1F2E6463646}"/>
              </c:ext>
            </c:extLst>
          </c:dPt>
          <c:dPt>
            <c:idx val="13"/>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25-B973-45B1-A27D-E1F2E6463646}"/>
              </c:ext>
            </c:extLst>
          </c:dPt>
          <c:dPt>
            <c:idx val="14"/>
            <c:invertIfNegative val="0"/>
            <c:bubble3D val="0"/>
            <c:extLst>
              <c:ext xmlns:c16="http://schemas.microsoft.com/office/drawing/2014/chart" uri="{C3380CC4-5D6E-409C-BE32-E72D297353CC}">
                <c16:uniqueId val="{00000126-B973-45B1-A27D-E1F2E6463646}"/>
              </c:ext>
            </c:extLst>
          </c:dPt>
          <c:dPt>
            <c:idx val="15"/>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28-B973-45B1-A27D-E1F2E6463646}"/>
              </c:ext>
            </c:extLst>
          </c:dPt>
          <c:dPt>
            <c:idx val="16"/>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2A-B973-45B1-A27D-E1F2E6463646}"/>
              </c:ext>
            </c:extLst>
          </c:dPt>
          <c:dPt>
            <c:idx val="17"/>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2C-B973-45B1-A27D-E1F2E6463646}"/>
              </c:ext>
            </c:extLst>
          </c:dPt>
          <c:dPt>
            <c:idx val="18"/>
            <c:invertIfNegative val="0"/>
            <c:bubble3D val="0"/>
            <c:extLst>
              <c:ext xmlns:c16="http://schemas.microsoft.com/office/drawing/2014/chart" uri="{C3380CC4-5D6E-409C-BE32-E72D297353CC}">
                <c16:uniqueId val="{0000012D-B973-45B1-A27D-E1F2E6463646}"/>
              </c:ext>
            </c:extLst>
          </c:dPt>
          <c:dPt>
            <c:idx val="19"/>
            <c:invertIfNegative val="0"/>
            <c:bubble3D val="0"/>
            <c:spPr>
              <a:pattFill prst="dkHorz">
                <a:fgClr>
                  <a:srgbClr val="FFC00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2F-B973-45B1-A27D-E1F2E6463646}"/>
              </c:ext>
            </c:extLst>
          </c:dPt>
          <c:dPt>
            <c:idx val="20"/>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1-B973-45B1-A27D-E1F2E6463646}"/>
              </c:ext>
            </c:extLst>
          </c:dPt>
          <c:dPt>
            <c:idx val="21"/>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3-B973-45B1-A27D-E1F2E6463646}"/>
              </c:ext>
            </c:extLst>
          </c:dPt>
          <c:dPt>
            <c:idx val="22"/>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5-B973-45B1-A27D-E1F2E6463646}"/>
              </c:ext>
            </c:extLst>
          </c:dPt>
          <c:dPt>
            <c:idx val="23"/>
            <c:invertIfNegative val="0"/>
            <c:bubble3D val="0"/>
            <c:extLst>
              <c:ext xmlns:c16="http://schemas.microsoft.com/office/drawing/2014/chart" uri="{C3380CC4-5D6E-409C-BE32-E72D297353CC}">
                <c16:uniqueId val="{00000136-B973-45B1-A27D-E1F2E6463646}"/>
              </c:ext>
            </c:extLst>
          </c:dPt>
          <c:dPt>
            <c:idx val="24"/>
            <c:invertIfNegative val="0"/>
            <c:bubble3D val="0"/>
            <c:extLst>
              <c:ext xmlns:c16="http://schemas.microsoft.com/office/drawing/2014/chart" uri="{C3380CC4-5D6E-409C-BE32-E72D297353CC}">
                <c16:uniqueId val="{00000137-B973-45B1-A27D-E1F2E6463646}"/>
              </c:ext>
            </c:extLst>
          </c:dPt>
          <c:dPt>
            <c:idx val="25"/>
            <c:invertIfNegative val="0"/>
            <c:bubble3D val="0"/>
            <c:extLst>
              <c:ext xmlns:c16="http://schemas.microsoft.com/office/drawing/2014/chart" uri="{C3380CC4-5D6E-409C-BE32-E72D297353CC}">
                <c16:uniqueId val="{00000138-B973-45B1-A27D-E1F2E6463646}"/>
              </c:ext>
            </c:extLst>
          </c:dPt>
          <c:dPt>
            <c:idx val="26"/>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A-B973-45B1-A27D-E1F2E6463646}"/>
              </c:ext>
            </c:extLst>
          </c:dPt>
          <c:dPt>
            <c:idx val="27"/>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3C-B973-45B1-A27D-E1F2E6463646}"/>
              </c:ext>
            </c:extLst>
          </c:dPt>
          <c:dPt>
            <c:idx val="28"/>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E-B973-45B1-A27D-E1F2E6463646}"/>
              </c:ext>
            </c:extLst>
          </c:dPt>
          <c:dPt>
            <c:idx val="29"/>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0-B973-45B1-A27D-E1F2E6463646}"/>
              </c:ext>
            </c:extLst>
          </c:dPt>
          <c:dPt>
            <c:idx val="3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2-B973-45B1-A27D-E1F2E6463646}"/>
              </c:ext>
            </c:extLst>
          </c:dPt>
          <c:dPt>
            <c:idx val="31"/>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44-B973-45B1-A27D-E1F2E6463646}"/>
              </c:ext>
            </c:extLst>
          </c:dPt>
          <c:dPt>
            <c:idx val="32"/>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6-B973-45B1-A27D-E1F2E6463646}"/>
              </c:ext>
            </c:extLst>
          </c:dPt>
          <c:dPt>
            <c:idx val="33"/>
            <c:invertIfNegative val="0"/>
            <c:bubble3D val="0"/>
            <c:spPr>
              <a:pattFill prst="dkHorz">
                <a:fgClr>
                  <a:srgbClr val="FFC00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8-B973-45B1-A27D-E1F2E6463646}"/>
              </c:ext>
            </c:extLst>
          </c:dPt>
          <c:dPt>
            <c:idx val="34"/>
            <c:invertIfNegative val="0"/>
            <c:bubble3D val="0"/>
            <c:extLst>
              <c:ext xmlns:c16="http://schemas.microsoft.com/office/drawing/2014/chart" uri="{C3380CC4-5D6E-409C-BE32-E72D297353CC}">
                <c16:uniqueId val="{00000149-B973-45B1-A27D-E1F2E6463646}"/>
              </c:ext>
            </c:extLst>
          </c:dPt>
          <c:dPt>
            <c:idx val="35"/>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B-B973-45B1-A27D-E1F2E6463646}"/>
              </c:ext>
            </c:extLst>
          </c:dPt>
          <c:dPt>
            <c:idx val="36"/>
            <c:invertIfNegative val="0"/>
            <c:bubble3D val="0"/>
            <c:extLst>
              <c:ext xmlns:c16="http://schemas.microsoft.com/office/drawing/2014/chart" uri="{C3380CC4-5D6E-409C-BE32-E72D297353CC}">
                <c16:uniqueId val="{0000014C-B973-45B1-A27D-E1F2E6463646}"/>
              </c:ext>
            </c:extLst>
          </c:dPt>
          <c:dPt>
            <c:idx val="37"/>
            <c:invertIfNegative val="0"/>
            <c:bubble3D val="0"/>
            <c:extLst>
              <c:ext xmlns:c16="http://schemas.microsoft.com/office/drawing/2014/chart" uri="{C3380CC4-5D6E-409C-BE32-E72D297353CC}">
                <c16:uniqueId val="{0000014D-B973-45B1-A27D-E1F2E6463646}"/>
              </c:ext>
            </c:extLst>
          </c:dPt>
          <c:dPt>
            <c:idx val="38"/>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4F-B973-45B1-A27D-E1F2E6463646}"/>
              </c:ext>
            </c:extLst>
          </c:dPt>
          <c:dPt>
            <c:idx val="39"/>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51-B973-45B1-A27D-E1F2E6463646}"/>
              </c:ext>
            </c:extLst>
          </c:dPt>
          <c:dPt>
            <c:idx val="40"/>
            <c:invertIfNegative val="0"/>
            <c:bubble3D val="0"/>
            <c:extLst>
              <c:ext xmlns:c16="http://schemas.microsoft.com/office/drawing/2014/chart" uri="{C3380CC4-5D6E-409C-BE32-E72D297353CC}">
                <c16:uniqueId val="{00000152-B973-45B1-A27D-E1F2E6463646}"/>
              </c:ext>
            </c:extLst>
          </c:dPt>
          <c:dPt>
            <c:idx val="41"/>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54-B973-45B1-A27D-E1F2E6463646}"/>
              </c:ext>
            </c:extLst>
          </c:dPt>
          <c:dPt>
            <c:idx val="42"/>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56-B973-45B1-A27D-E1F2E6463646}"/>
              </c:ext>
            </c:extLst>
          </c:dPt>
          <c:dPt>
            <c:idx val="43"/>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58-B973-45B1-A27D-E1F2E6463646}"/>
              </c:ext>
            </c:extLst>
          </c:dPt>
          <c:dPt>
            <c:idx val="44"/>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5A-B973-45B1-A27D-E1F2E6463646}"/>
              </c:ext>
            </c:extLst>
          </c:dPt>
          <c:dPt>
            <c:idx val="45"/>
            <c:invertIfNegative val="0"/>
            <c:bubble3D val="0"/>
            <c:extLst>
              <c:ext xmlns:c16="http://schemas.microsoft.com/office/drawing/2014/chart" uri="{C3380CC4-5D6E-409C-BE32-E72D297353CC}">
                <c16:uniqueId val="{0000015B-B973-45B1-A27D-E1F2E6463646}"/>
              </c:ext>
            </c:extLst>
          </c:dPt>
          <c:dPt>
            <c:idx val="46"/>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5D-B973-45B1-A27D-E1F2E6463646}"/>
              </c:ext>
            </c:extLst>
          </c:dPt>
          <c:dLbls>
            <c:dLbl>
              <c:idx val="2"/>
              <c:layout>
                <c:manualLayout>
                  <c:x val="8.4729759705155094E-17"/>
                  <c:y val="1.297509948657531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3-B973-45B1-A27D-E1F2E6463646}"/>
                </c:ext>
              </c:extLst>
            </c:dLbl>
            <c:dLbl>
              <c:idx val="6"/>
              <c:layout>
                <c:manualLayout>
                  <c:x val="2.3143351926373408E-3"/>
                  <c:y val="5.1876475885738948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A-B973-45B1-A27D-E1F2E6463646}"/>
                </c:ext>
              </c:extLst>
            </c:dLbl>
            <c:dLbl>
              <c:idx val="38"/>
              <c:layout>
                <c:manualLayout>
                  <c:x val="2.3143351926374254E-3"/>
                  <c:y val="7.7814713828608422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F-B973-45B1-A27D-E1F2E6463646}"/>
                </c:ext>
              </c:extLst>
            </c:dLbl>
            <c:spPr>
              <a:noFill/>
              <a:ln>
                <a:noFill/>
              </a:ln>
              <a:effectLst/>
            </c:spPr>
            <c:txPr>
              <a:bodyPr wrap="square" lIns="38100" tIns="19050" rIns="38100" bIns="19050" anchor="ctr" anchorCtr="0">
                <a:spAutoFit/>
              </a:bodyPr>
              <a:lstStyle/>
              <a:p>
                <a:pPr algn="ctr">
                  <a:defRPr lang="en-US" altLang="ja-JP"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'【本】全国からみた（外国人）_P8'!$Y$7:$Y$53</c:f>
              <c:numCache>
                <c:formatCode>0.0%</c:formatCode>
                <c:ptCount val="47"/>
                <c:pt idx="0">
                  <c:v>9.7443575469577881E-2</c:v>
                </c:pt>
                <c:pt idx="1">
                  <c:v>0.11401034320639399</c:v>
                </c:pt>
                <c:pt idx="2">
                  <c:v>5.7174376141205116E-2</c:v>
                </c:pt>
                <c:pt idx="3">
                  <c:v>7.1164833456411059E-2</c:v>
                </c:pt>
                <c:pt idx="4">
                  <c:v>7.9989810215259208E-2</c:v>
                </c:pt>
                <c:pt idx="5">
                  <c:v>8.5349023026076845E-2</c:v>
                </c:pt>
                <c:pt idx="6">
                  <c:v>3.5271793726978459E-2</c:v>
                </c:pt>
                <c:pt idx="7">
                  <c:v>9.6934588462466817E-2</c:v>
                </c:pt>
                <c:pt idx="8">
                  <c:v>9.8419173890872E-2</c:v>
                </c:pt>
                <c:pt idx="9">
                  <c:v>8.5480897820508189E-2</c:v>
                </c:pt>
                <c:pt idx="10">
                  <c:v>0.10066385803651219</c:v>
                </c:pt>
                <c:pt idx="11">
                  <c:v>9.7561832602383547E-2</c:v>
                </c:pt>
                <c:pt idx="12">
                  <c:v>0.10124952986646026</c:v>
                </c:pt>
                <c:pt idx="13">
                  <c:v>8.770829896056756E-2</c:v>
                </c:pt>
                <c:pt idx="14">
                  <c:v>0.11135363236203573</c:v>
                </c:pt>
                <c:pt idx="15">
                  <c:v>9.7692845490561647E-2</c:v>
                </c:pt>
                <c:pt idx="16">
                  <c:v>0.102544862037176</c:v>
                </c:pt>
                <c:pt idx="17">
                  <c:v>8.2020057306590261E-2</c:v>
                </c:pt>
                <c:pt idx="18">
                  <c:v>8.4700812199569042E-2</c:v>
                </c:pt>
                <c:pt idx="19">
                  <c:v>8.059850092987432E-2</c:v>
                </c:pt>
                <c:pt idx="20">
                  <c:v>0.10230518628313802</c:v>
                </c:pt>
                <c:pt idx="21">
                  <c:v>7.5786911545057262E-2</c:v>
                </c:pt>
                <c:pt idx="22">
                  <c:v>0.11048256032004</c:v>
                </c:pt>
                <c:pt idx="23">
                  <c:v>0.11962489974705411</c:v>
                </c:pt>
                <c:pt idx="24">
                  <c:v>0.10527740189445196</c:v>
                </c:pt>
                <c:pt idx="25">
                  <c:v>0.11936735932719869</c:v>
                </c:pt>
                <c:pt idx="26">
                  <c:v>0.126498969682698</c:v>
                </c:pt>
                <c:pt idx="27">
                  <c:v>9.3591395008312137E-2</c:v>
                </c:pt>
                <c:pt idx="28">
                  <c:v>8.7135411904544213E-2</c:v>
                </c:pt>
                <c:pt idx="29">
                  <c:v>7.5687515210513506E-2</c:v>
                </c:pt>
                <c:pt idx="30">
                  <c:v>0.15513043478260868</c:v>
                </c:pt>
                <c:pt idx="31">
                  <c:v>9.5035158747070109E-2</c:v>
                </c:pt>
                <c:pt idx="32">
                  <c:v>7.490190582959641E-2</c:v>
                </c:pt>
                <c:pt idx="33">
                  <c:v>7.9643957113978175E-2</c:v>
                </c:pt>
                <c:pt idx="34">
                  <c:v>6.4666744484650401E-2</c:v>
                </c:pt>
                <c:pt idx="35">
                  <c:v>9.1775659499002432E-2</c:v>
                </c:pt>
                <c:pt idx="36">
                  <c:v>9.7076155299292297E-2</c:v>
                </c:pt>
                <c:pt idx="37">
                  <c:v>7.7242333410191377E-2</c:v>
                </c:pt>
                <c:pt idx="38">
                  <c:v>6.665810428975083E-2</c:v>
                </c:pt>
                <c:pt idx="39">
                  <c:v>8.3458414411067897E-2</c:v>
                </c:pt>
                <c:pt idx="40">
                  <c:v>0.10680157391793142</c:v>
                </c:pt>
                <c:pt idx="41">
                  <c:v>8.8871411718442789E-2</c:v>
                </c:pt>
                <c:pt idx="42">
                  <c:v>7.7371411918985861E-2</c:v>
                </c:pt>
                <c:pt idx="43">
                  <c:v>7.8699529649463931E-2</c:v>
                </c:pt>
                <c:pt idx="44">
                  <c:v>9.3822789527625086E-2</c:v>
                </c:pt>
                <c:pt idx="45">
                  <c:v>0.11986073042447588</c:v>
                </c:pt>
                <c:pt idx="46">
                  <c:v>9.9040462974643625E-2</c:v>
                </c:pt>
              </c:numCache>
            </c:numRef>
          </c:val>
          <c:extLst>
            <c:ext xmlns:c16="http://schemas.microsoft.com/office/drawing/2014/chart" uri="{C3380CC4-5D6E-409C-BE32-E72D297353CC}">
              <c16:uniqueId val="{0000015E-B973-45B1-A27D-E1F2E6463646}"/>
            </c:ext>
          </c:extLst>
        </c:ser>
        <c:ser>
          <c:idx val="4"/>
          <c:order val="4"/>
          <c:tx>
            <c:strRef>
              <c:f>'【本】全国からみた（外国人）_P8'!$Z$6</c:f>
              <c:strCache>
                <c:ptCount val="1"/>
                <c:pt idx="0">
                  <c:v>No.5</c:v>
                </c:pt>
              </c:strCache>
            </c:strRef>
          </c:tx>
          <c:spPr>
            <a:pattFill prst="ltHorz">
              <a:fgClr>
                <a:srgbClr val="A9D18E"/>
              </a:fgClr>
              <a:bgClr>
                <a:sysClr val="window" lastClr="FFFFFF"/>
              </a:bgClr>
            </a:pattFill>
            <a:ln>
              <a:solidFill>
                <a:schemeClr val="bg1">
                  <a:lumMod val="75000"/>
                </a:schemeClr>
              </a:solidFill>
            </a:ln>
            <a:effectLst/>
          </c:spPr>
          <c:invertIfNegative val="0"/>
          <c:dPt>
            <c:idx val="0"/>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60-B973-45B1-A27D-E1F2E6463646}"/>
              </c:ext>
            </c:extLst>
          </c:dPt>
          <c:dPt>
            <c:idx val="1"/>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62-B973-45B1-A27D-E1F2E6463646}"/>
              </c:ext>
            </c:extLst>
          </c:dPt>
          <c:dPt>
            <c:idx val="2"/>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64-B973-45B1-A27D-E1F2E6463646}"/>
              </c:ext>
            </c:extLst>
          </c:dPt>
          <c:dPt>
            <c:idx val="3"/>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66-B973-45B1-A27D-E1F2E6463646}"/>
              </c:ext>
            </c:extLst>
          </c:dPt>
          <c:dPt>
            <c:idx val="4"/>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68-B973-45B1-A27D-E1F2E6463646}"/>
              </c:ext>
            </c:extLst>
          </c:dPt>
          <c:dPt>
            <c:idx val="5"/>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6A-B973-45B1-A27D-E1F2E6463646}"/>
              </c:ext>
            </c:extLst>
          </c:dPt>
          <c:dPt>
            <c:idx val="6"/>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6C-B973-45B1-A27D-E1F2E6463646}"/>
              </c:ext>
            </c:extLst>
          </c:dPt>
          <c:dPt>
            <c:idx val="7"/>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6E-B973-45B1-A27D-E1F2E6463646}"/>
              </c:ext>
            </c:extLst>
          </c:dPt>
          <c:dPt>
            <c:idx val="8"/>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70-B973-45B1-A27D-E1F2E6463646}"/>
              </c:ext>
            </c:extLst>
          </c:dPt>
          <c:dPt>
            <c:idx val="9"/>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72-B973-45B1-A27D-E1F2E6463646}"/>
              </c:ext>
            </c:extLst>
          </c:dPt>
          <c:dPt>
            <c:idx val="10"/>
            <c:invertIfNegative val="0"/>
            <c:bubble3D val="0"/>
            <c:extLst>
              <c:ext xmlns:c16="http://schemas.microsoft.com/office/drawing/2014/chart" uri="{C3380CC4-5D6E-409C-BE32-E72D297353CC}">
                <c16:uniqueId val="{00000173-B973-45B1-A27D-E1F2E6463646}"/>
              </c:ext>
            </c:extLst>
          </c:dPt>
          <c:dPt>
            <c:idx val="11"/>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75-B973-45B1-A27D-E1F2E6463646}"/>
              </c:ext>
            </c:extLst>
          </c:dPt>
          <c:dPt>
            <c:idx val="12"/>
            <c:invertIfNegative val="0"/>
            <c:bubble3D val="0"/>
            <c:extLst>
              <c:ext xmlns:c16="http://schemas.microsoft.com/office/drawing/2014/chart" uri="{C3380CC4-5D6E-409C-BE32-E72D297353CC}">
                <c16:uniqueId val="{00000176-B973-45B1-A27D-E1F2E6463646}"/>
              </c:ext>
            </c:extLst>
          </c:dPt>
          <c:dPt>
            <c:idx val="13"/>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78-B973-45B1-A27D-E1F2E6463646}"/>
              </c:ext>
            </c:extLst>
          </c:dPt>
          <c:dPt>
            <c:idx val="14"/>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7A-B973-45B1-A27D-E1F2E6463646}"/>
              </c:ext>
            </c:extLst>
          </c:dPt>
          <c:dPt>
            <c:idx val="15"/>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7C-B973-45B1-A27D-E1F2E6463646}"/>
              </c:ext>
            </c:extLst>
          </c:dPt>
          <c:dPt>
            <c:idx val="16"/>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7E-B973-45B1-A27D-E1F2E6463646}"/>
              </c:ext>
            </c:extLst>
          </c:dPt>
          <c:dPt>
            <c:idx val="17"/>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80-B973-45B1-A27D-E1F2E6463646}"/>
              </c:ext>
            </c:extLst>
          </c:dPt>
          <c:dPt>
            <c:idx val="18"/>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82-B973-45B1-A27D-E1F2E6463646}"/>
              </c:ext>
            </c:extLst>
          </c:dPt>
          <c:dPt>
            <c:idx val="19"/>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84-B973-45B1-A27D-E1F2E6463646}"/>
              </c:ext>
            </c:extLst>
          </c:dPt>
          <c:dPt>
            <c:idx val="2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86-B973-45B1-A27D-E1F2E6463646}"/>
              </c:ext>
            </c:extLst>
          </c:dPt>
          <c:dPt>
            <c:idx val="21"/>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88-B973-45B1-A27D-E1F2E6463646}"/>
              </c:ext>
            </c:extLst>
          </c:dPt>
          <c:dPt>
            <c:idx val="22"/>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8A-B973-45B1-A27D-E1F2E6463646}"/>
              </c:ext>
            </c:extLst>
          </c:dPt>
          <c:dPt>
            <c:idx val="23"/>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8C-B973-45B1-A27D-E1F2E6463646}"/>
              </c:ext>
            </c:extLst>
          </c:dPt>
          <c:dPt>
            <c:idx val="24"/>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8E-B973-45B1-A27D-E1F2E6463646}"/>
              </c:ext>
            </c:extLst>
          </c:dPt>
          <c:dPt>
            <c:idx val="25"/>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90-B973-45B1-A27D-E1F2E6463646}"/>
              </c:ext>
            </c:extLst>
          </c:dPt>
          <c:dPt>
            <c:idx val="26"/>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92-B973-45B1-A27D-E1F2E6463646}"/>
              </c:ext>
            </c:extLst>
          </c:dPt>
          <c:dPt>
            <c:idx val="27"/>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94-B973-45B1-A27D-E1F2E6463646}"/>
              </c:ext>
            </c:extLst>
          </c:dPt>
          <c:dPt>
            <c:idx val="28"/>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96-B973-45B1-A27D-E1F2E6463646}"/>
              </c:ext>
            </c:extLst>
          </c:dPt>
          <c:dPt>
            <c:idx val="29"/>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98-B973-45B1-A27D-E1F2E6463646}"/>
              </c:ext>
            </c:extLst>
          </c:dPt>
          <c:dPt>
            <c:idx val="30"/>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9A-B973-45B1-A27D-E1F2E6463646}"/>
              </c:ext>
            </c:extLst>
          </c:dPt>
          <c:dPt>
            <c:idx val="31"/>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9C-B973-45B1-A27D-E1F2E6463646}"/>
              </c:ext>
            </c:extLst>
          </c:dPt>
          <c:dPt>
            <c:idx val="32"/>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9E-B973-45B1-A27D-E1F2E6463646}"/>
              </c:ext>
            </c:extLst>
          </c:dPt>
          <c:dPt>
            <c:idx val="33"/>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A0-B973-45B1-A27D-E1F2E6463646}"/>
              </c:ext>
            </c:extLst>
          </c:dPt>
          <c:dPt>
            <c:idx val="34"/>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A2-B973-45B1-A27D-E1F2E6463646}"/>
              </c:ext>
            </c:extLst>
          </c:dPt>
          <c:dPt>
            <c:idx val="35"/>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A4-B973-45B1-A27D-E1F2E6463646}"/>
              </c:ext>
            </c:extLst>
          </c:dPt>
          <c:dPt>
            <c:idx val="36"/>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A6-B973-45B1-A27D-E1F2E6463646}"/>
              </c:ext>
            </c:extLst>
          </c:dPt>
          <c:dPt>
            <c:idx val="37"/>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A8-B973-45B1-A27D-E1F2E6463646}"/>
              </c:ext>
            </c:extLst>
          </c:dPt>
          <c:dPt>
            <c:idx val="38"/>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1AA-B973-45B1-A27D-E1F2E6463646}"/>
              </c:ext>
            </c:extLst>
          </c:dPt>
          <c:dPt>
            <c:idx val="39"/>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AC-B973-45B1-A27D-E1F2E6463646}"/>
              </c:ext>
            </c:extLst>
          </c:dPt>
          <c:dPt>
            <c:idx val="40"/>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AE-B973-45B1-A27D-E1F2E6463646}"/>
              </c:ext>
            </c:extLst>
          </c:dPt>
          <c:dPt>
            <c:idx val="41"/>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B0-B973-45B1-A27D-E1F2E6463646}"/>
              </c:ext>
            </c:extLst>
          </c:dPt>
          <c:dPt>
            <c:idx val="42"/>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B2-B973-45B1-A27D-E1F2E6463646}"/>
              </c:ext>
            </c:extLst>
          </c:dPt>
          <c:dPt>
            <c:idx val="43"/>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B4-B973-45B1-A27D-E1F2E6463646}"/>
              </c:ext>
            </c:extLst>
          </c:dPt>
          <c:dPt>
            <c:idx val="44"/>
            <c:invertIfNegative val="0"/>
            <c:bubble3D val="0"/>
            <c:extLst>
              <c:ext xmlns:c16="http://schemas.microsoft.com/office/drawing/2014/chart" uri="{C3380CC4-5D6E-409C-BE32-E72D297353CC}">
                <c16:uniqueId val="{000001B5-B973-45B1-A27D-E1F2E6463646}"/>
              </c:ext>
            </c:extLst>
          </c:dPt>
          <c:dPt>
            <c:idx val="45"/>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B7-B973-45B1-A27D-E1F2E6463646}"/>
              </c:ext>
            </c:extLst>
          </c:dPt>
          <c:dPt>
            <c:idx val="46"/>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B9-B973-45B1-A27D-E1F2E6463646}"/>
              </c:ext>
            </c:extLst>
          </c:dPt>
          <c:dLbls>
            <c:dLbl>
              <c:idx val="2"/>
              <c:layout>
                <c:manualLayout>
                  <c:x val="4.6252079940416017E-3"/>
                  <c:y val="2.593823794286947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4-B973-45B1-A27D-E1F2E6463646}"/>
                </c:ext>
              </c:extLst>
            </c:dLbl>
            <c:dLbl>
              <c:idx val="3"/>
              <c:layout>
                <c:manualLayout>
                  <c:x val="-8.4729759705155094E-17"/>
                  <c:y val="1.297509948657531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6-B973-45B1-A27D-E1F2E6463646}"/>
                </c:ext>
              </c:extLst>
            </c:dLbl>
            <c:dLbl>
              <c:idx val="4"/>
              <c:layout>
                <c:manualLayout>
                  <c:x val="0"/>
                  <c:y val="1.2969118972944542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8-B973-45B1-A27D-E1F2E6463646}"/>
                </c:ext>
              </c:extLst>
            </c:dLbl>
            <c:dLbl>
              <c:idx val="5"/>
              <c:layout>
                <c:manualLayout>
                  <c:x val="4.6286703852748507E-3"/>
                  <c:y val="3.8907356914304211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A-B973-45B1-A27D-E1F2E6463646}"/>
                </c:ext>
              </c:extLst>
            </c:dLbl>
            <c:dLbl>
              <c:idx val="6"/>
              <c:layout>
                <c:manualLayout>
                  <c:x val="1.3859207353342113E-2"/>
                  <c:y val="6.487549743287656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C-B973-45B1-A27D-E1F2E6463646}"/>
                </c:ext>
              </c:extLst>
            </c:dLbl>
            <c:dLbl>
              <c:idx val="7"/>
              <c:layout>
                <c:manualLayout>
                  <c:x val="-2.3049641850309936E-3"/>
                  <c:y val="2.989735867638258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E-B973-45B1-A27D-E1F2E6463646}"/>
                </c:ext>
              </c:extLst>
            </c:dLbl>
            <c:dLbl>
              <c:idx val="9"/>
              <c:layout>
                <c:manualLayout>
                  <c:x val="-8.4857976776783323E-17"/>
                  <c:y val="1.2969118974454346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72-B973-45B1-A27D-E1F2E6463646}"/>
                </c:ext>
              </c:extLst>
            </c:dLbl>
            <c:dLbl>
              <c:idx val="11"/>
              <c:layout>
                <c:manualLayout>
                  <c:x val="4.7117447538966286E-3"/>
                  <c:y val="2.595019897617162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75-B973-45B1-A27D-E1F2E6463646}"/>
                </c:ext>
              </c:extLst>
            </c:dLbl>
            <c:dLbl>
              <c:idx val="16"/>
              <c:layout>
                <c:manualLayout>
                  <c:x val="2.3143351926373408E-3"/>
                  <c:y val="1.296911897143473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7E-B973-45B1-A27D-E1F2E6463646}"/>
                </c:ext>
              </c:extLst>
            </c:dLbl>
            <c:dLbl>
              <c:idx val="17"/>
              <c:layout>
                <c:manualLayout>
                  <c:x val="2.3108383230154464E-3"/>
                  <c:y val="1.297509948657531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80-B973-45B1-A27D-E1F2E6463646}"/>
                </c:ext>
              </c:extLst>
            </c:dLbl>
            <c:dLbl>
              <c:idx val="18"/>
              <c:layout>
                <c:manualLayout>
                  <c:x val="2.3278202953345133E-3"/>
                  <c:y val="5.1876475885738948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82-B973-45B1-A27D-E1F2E6463646}"/>
                </c:ext>
              </c:extLst>
            </c:dLbl>
            <c:dLbl>
              <c:idx val="28"/>
              <c:layout>
                <c:manualLayout>
                  <c:x val="8.50542473320371E-17"/>
                  <c:y val="1.3049639392789839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96-B973-45B1-A27D-E1F2E6463646}"/>
                </c:ext>
              </c:extLst>
            </c:dLbl>
            <c:dLbl>
              <c:idx val="29"/>
              <c:layout>
                <c:manualLayout>
                  <c:x val="-8.4729759705155094E-17"/>
                  <c:y val="1.297509948657531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98-B973-45B1-A27D-E1F2E6463646}"/>
                </c:ext>
              </c:extLst>
            </c:dLbl>
            <c:dLbl>
              <c:idx val="30"/>
              <c:layout>
                <c:manualLayout>
                  <c:x val="0"/>
                  <c:y val="1.297509949865931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9A-B973-45B1-A27D-E1F2E6463646}"/>
                </c:ext>
              </c:extLst>
            </c:dLbl>
            <c:dLbl>
              <c:idx val="32"/>
              <c:layout>
                <c:manualLayout>
                  <c:x val="2.3108383230155314E-3"/>
                  <c:y val="1.297509948657531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9E-B973-45B1-A27D-E1F2E6463646}"/>
                </c:ext>
              </c:extLst>
            </c:dLbl>
            <c:dLbl>
              <c:idx val="33"/>
              <c:layout>
                <c:manualLayout>
                  <c:x val="0"/>
                  <c:y val="1.297509948657531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A0-B973-45B1-A27D-E1F2E6463646}"/>
                </c:ext>
              </c:extLst>
            </c:dLbl>
            <c:dLbl>
              <c:idx val="34"/>
              <c:layout>
                <c:manualLayout>
                  <c:x val="0"/>
                  <c:y val="1.297509948657531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A2-B973-45B1-A27D-E1F2E6463646}"/>
                </c:ext>
              </c:extLst>
            </c:dLbl>
            <c:dLbl>
              <c:idx val="36"/>
              <c:layout>
                <c:manualLayout>
                  <c:x val="0"/>
                  <c:y val="1.296911897143473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A6-B973-45B1-A27D-E1F2E6463646}"/>
                </c:ext>
              </c:extLst>
            </c:dLbl>
            <c:dLbl>
              <c:idx val="38"/>
              <c:layout>
                <c:manualLayout>
                  <c:x val="2.3143351926373408E-3"/>
                  <c:y val="1.29691189835131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AA-B973-45B1-A27D-E1F2E6463646}"/>
                </c:ext>
              </c:extLst>
            </c:dLbl>
            <c:dLbl>
              <c:idx val="40"/>
              <c:layout>
                <c:manualLayout>
                  <c:x val="-8.4729759705155094E-17"/>
                  <c:y val="1.297509948657531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AE-B973-45B1-A27D-E1F2E6463646}"/>
                </c:ext>
              </c:extLst>
            </c:dLbl>
            <c:dLbl>
              <c:idx val="41"/>
              <c:layout>
                <c:manualLayout>
                  <c:x val="4.6376811594202047E-3"/>
                  <c:y val="2.6316090735924509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B0-B973-45B1-A27D-E1F2E6463646}"/>
                </c:ext>
              </c:extLst>
            </c:dLbl>
            <c:dLbl>
              <c:idx val="42"/>
              <c:layout>
                <c:manualLayout>
                  <c:x val="-8.4857976776783323E-17"/>
                  <c:y val="1.296911897143473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B2-B973-45B1-A27D-E1F2E6463646}"/>
                </c:ext>
              </c:extLst>
            </c:dLbl>
            <c:dLbl>
              <c:idx val="43"/>
              <c:layout>
                <c:manualLayout>
                  <c:x val="9.2888667538823105E-3"/>
                  <c:y val="1.296911897143473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B4-B973-45B1-A27D-E1F2E6463646}"/>
                </c:ext>
              </c:extLst>
            </c:dLbl>
            <c:dLbl>
              <c:idx val="45"/>
              <c:layout>
                <c:manualLayout>
                  <c:x val="2.3143351926374254E-3"/>
                  <c:y val="1.29691189835131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B7-B973-45B1-A27D-E1F2E6463646}"/>
                </c:ext>
              </c:extLst>
            </c:dLbl>
            <c:dLbl>
              <c:idx val="46"/>
              <c:layout>
                <c:manualLayout>
                  <c:x val="9.2753623188404945E-3"/>
                  <c:y val="1.315804537408944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B9-B973-45B1-A27D-E1F2E6463646}"/>
                </c:ext>
              </c:extLst>
            </c:dLbl>
            <c:spPr>
              <a:noFill/>
              <a:ln>
                <a:noFill/>
              </a:ln>
              <a:effectLst/>
            </c:spPr>
            <c:txPr>
              <a:bodyPr wrap="square" lIns="38100" tIns="19050" rIns="38100" bIns="19050" anchor="ctr" anchorCtr="0">
                <a:spAutoFit/>
              </a:bodyPr>
              <a:lstStyle/>
              <a:p>
                <a:pPr algn="ctr">
                  <a:defRPr lang="en-US" altLang="ja-JP"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'【本】全国からみた（外国人）_P8'!$Z$7:$Z$53</c:f>
              <c:numCache>
                <c:formatCode>0.0%</c:formatCode>
                <c:ptCount val="47"/>
                <c:pt idx="0">
                  <c:v>6.8181560953368012E-2</c:v>
                </c:pt>
                <c:pt idx="1">
                  <c:v>6.8249490675442726E-2</c:v>
                </c:pt>
                <c:pt idx="2">
                  <c:v>3.7545648204503956E-2</c:v>
                </c:pt>
                <c:pt idx="3">
                  <c:v>4.5435112130281008E-2</c:v>
                </c:pt>
                <c:pt idx="4">
                  <c:v>6.2921920774423643E-2</c:v>
                </c:pt>
                <c:pt idx="5">
                  <c:v>4.6342703566499603E-2</c:v>
                </c:pt>
                <c:pt idx="6">
                  <c:v>3.510436432637571E-2</c:v>
                </c:pt>
                <c:pt idx="7">
                  <c:v>9.62104755008448E-2</c:v>
                </c:pt>
                <c:pt idx="8">
                  <c:v>7.9925208227095021E-2</c:v>
                </c:pt>
                <c:pt idx="9">
                  <c:v>6.5420898543391046E-2</c:v>
                </c:pt>
                <c:pt idx="10">
                  <c:v>9.1918805055534278E-2</c:v>
                </c:pt>
                <c:pt idx="11">
                  <c:v>6.1811839789435351E-2</c:v>
                </c:pt>
                <c:pt idx="12">
                  <c:v>9.531879344462954E-2</c:v>
                </c:pt>
                <c:pt idx="13">
                  <c:v>8.6652367596106256E-2</c:v>
                </c:pt>
                <c:pt idx="14">
                  <c:v>7.9959256429844666E-2</c:v>
                </c:pt>
                <c:pt idx="15">
                  <c:v>7.0426474015381033E-2</c:v>
                </c:pt>
                <c:pt idx="16">
                  <c:v>6.4200415925219217E-2</c:v>
                </c:pt>
                <c:pt idx="17">
                  <c:v>4.4412607449856735E-2</c:v>
                </c:pt>
                <c:pt idx="18">
                  <c:v>5.001439451438143E-2</c:v>
                </c:pt>
                <c:pt idx="19">
                  <c:v>7.398606127777882E-2</c:v>
                </c:pt>
                <c:pt idx="20">
                  <c:v>8.3746352309046271E-2</c:v>
                </c:pt>
                <c:pt idx="21">
                  <c:v>7.3065220999059585E-2</c:v>
                </c:pt>
                <c:pt idx="22">
                  <c:v>9.509522023586281E-2</c:v>
                </c:pt>
                <c:pt idx="23">
                  <c:v>0.10555864026158307</c:v>
                </c:pt>
                <c:pt idx="24">
                  <c:v>8.3085250338294989E-2</c:v>
                </c:pt>
                <c:pt idx="25">
                  <c:v>8.4877045720419209E-2</c:v>
                </c:pt>
                <c:pt idx="26">
                  <c:v>7.3264526389077683E-2</c:v>
                </c:pt>
                <c:pt idx="27">
                  <c:v>9.0046349814490653E-2</c:v>
                </c:pt>
                <c:pt idx="28">
                  <c:v>6.6791624759989024E-2</c:v>
                </c:pt>
                <c:pt idx="29">
                  <c:v>6.1612720045428733E-2</c:v>
                </c:pt>
                <c:pt idx="30">
                  <c:v>5.8782608695652175E-2</c:v>
                </c:pt>
                <c:pt idx="31">
                  <c:v>7.6709993607500526E-2</c:v>
                </c:pt>
                <c:pt idx="32">
                  <c:v>6.6388733183856505E-2</c:v>
                </c:pt>
                <c:pt idx="33">
                  <c:v>5.0220674618714475E-2</c:v>
                </c:pt>
                <c:pt idx="34">
                  <c:v>5.6962764094782306E-2</c:v>
                </c:pt>
                <c:pt idx="35">
                  <c:v>8.1689204167590332E-2</c:v>
                </c:pt>
                <c:pt idx="36">
                  <c:v>4.84393943665943E-2</c:v>
                </c:pt>
                <c:pt idx="37">
                  <c:v>6.9287525939589575E-2</c:v>
                </c:pt>
                <c:pt idx="38">
                  <c:v>5.5997945029540197E-2</c:v>
                </c:pt>
                <c:pt idx="39">
                  <c:v>6.957171519092592E-2</c:v>
                </c:pt>
                <c:pt idx="40">
                  <c:v>5.2276559865092748E-2</c:v>
                </c:pt>
                <c:pt idx="41">
                  <c:v>8.4995224987360257E-2</c:v>
                </c:pt>
                <c:pt idx="42">
                  <c:v>6.6275120770239518E-2</c:v>
                </c:pt>
                <c:pt idx="43">
                  <c:v>5.6116186358748196E-2</c:v>
                </c:pt>
                <c:pt idx="44">
                  <c:v>9.1493524643622468E-2</c:v>
                </c:pt>
                <c:pt idx="45">
                  <c:v>6.6634565523372102E-2</c:v>
                </c:pt>
                <c:pt idx="46">
                  <c:v>5.5100447836508137E-2</c:v>
                </c:pt>
              </c:numCache>
            </c:numRef>
          </c:val>
          <c:extLst>
            <c:ext xmlns:c16="http://schemas.microsoft.com/office/drawing/2014/chart" uri="{C3380CC4-5D6E-409C-BE32-E72D297353CC}">
              <c16:uniqueId val="{000001BA-B973-45B1-A27D-E1F2E6463646}"/>
            </c:ext>
          </c:extLst>
        </c:ser>
        <c:ser>
          <c:idx val="5"/>
          <c:order val="5"/>
          <c:tx>
            <c:strRef>
              <c:f>'【本】全国からみた（外国人）_P8'!$AA$6</c:f>
              <c:strCache>
                <c:ptCount val="1"/>
                <c:pt idx="0">
                  <c:v>その他</c:v>
                </c:pt>
              </c:strCache>
            </c:strRef>
          </c:tx>
          <c:spPr>
            <a:solidFill>
              <a:sysClr val="window" lastClr="FFFFFF"/>
            </a:solidFill>
            <a:ln>
              <a:solidFill>
                <a:schemeClr val="bg1">
                  <a:lumMod val="75000"/>
                </a:schemeClr>
              </a:solidFill>
            </a:ln>
            <a:effectLst/>
          </c:spPr>
          <c:invertIfNegative val="0"/>
          <c:dLbls>
            <c:dLbl>
              <c:idx val="1"/>
              <c:spPr>
                <a:noFill/>
                <a:ln>
                  <a:noFill/>
                </a:ln>
                <a:effectLst/>
              </c:spPr>
              <c:txPr>
                <a:bodyPr rot="0" spcFirstLastPara="1" vertOverflow="ellipsis" vert="horz" wrap="square" lIns="38100" tIns="19050" rIns="38100" bIns="19050" anchor="ctr" anchorCtr="1">
                  <a:spAutoFit/>
                </a:bodyPr>
                <a:lstStyle/>
                <a:p>
                  <a:pPr>
                    <a:defRPr kumimoji="1" lang="en-US" altLang="ja-JP" sz="600" b="1">
                      <a:solidFill>
                        <a:srgbClr val="000000"/>
                      </a:solidFill>
                      <a:effectLst>
                        <a:glow rad="101600">
                          <a:schemeClr val="bg1"/>
                        </a:glow>
                      </a:effectLst>
                      <a:latin typeface="+mj-ea"/>
                      <a:ea typeface="+mj-ea"/>
                      <a:cs typeface="+mn-cs"/>
                    </a:defRPr>
                  </a:pPr>
                  <a:endParaRPr lang="ja-JP"/>
                </a:p>
              </c:txPr>
              <c:showLegendKey val="0"/>
              <c:showVal val="1"/>
              <c:showCatName val="0"/>
              <c:showSerName val="0"/>
              <c:showPercent val="0"/>
              <c:showBubbleSize val="0"/>
              <c:extLst>
                <c:ext xmlns:c16="http://schemas.microsoft.com/office/drawing/2014/chart" uri="{C3380CC4-5D6E-409C-BE32-E72D297353CC}">
                  <c16:uniqueId val="{000001BB-B973-45B1-A27D-E1F2E6463646}"/>
                </c:ext>
              </c:extLst>
            </c:dLbl>
            <c:spPr>
              <a:noFill/>
              <a:ln>
                <a:noFill/>
              </a:ln>
              <a:effectLst/>
            </c:spPr>
            <c:txPr>
              <a:bodyPr rot="0" spcFirstLastPara="1" vertOverflow="ellipsis" vert="horz" wrap="square" lIns="38100" tIns="19050" rIns="38100" bIns="19050" anchor="ctr" anchorCtr="1">
                <a:spAutoFit/>
              </a:bodyPr>
              <a:lstStyle/>
              <a:p>
                <a:pPr>
                  <a:defRPr kumimoji="1" lang="en-US" altLang="ja-JP" sz="600" b="1">
                    <a:solidFill>
                      <a:sysClr val="windowText" lastClr="000000"/>
                    </a:solidFill>
                    <a:effectLst>
                      <a:glow rad="101600">
                        <a:schemeClr val="bg1"/>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'【本】全国からみた（外国人）_P8'!$AA$7:$AA$53</c:f>
              <c:numCache>
                <c:formatCode>0.0%</c:formatCode>
                <c:ptCount val="47"/>
                <c:pt idx="0">
                  <c:v>0.19512483002711467</c:v>
                </c:pt>
                <c:pt idx="1">
                  <c:v>0.22813822284908325</c:v>
                </c:pt>
                <c:pt idx="2">
                  <c:v>0.16870815581253806</c:v>
                </c:pt>
                <c:pt idx="3">
                  <c:v>0.22667029422052942</c:v>
                </c:pt>
                <c:pt idx="4">
                  <c:v>0.30085339447204185</c:v>
                </c:pt>
                <c:pt idx="5">
                  <c:v>0.22844483184426523</c:v>
                </c:pt>
                <c:pt idx="6">
                  <c:v>0.18249804665699287</c:v>
                </c:pt>
                <c:pt idx="7">
                  <c:v>0.39850349987931444</c:v>
                </c:pt>
                <c:pt idx="8">
                  <c:v>0.38164201937786846</c:v>
                </c:pt>
                <c:pt idx="9">
                  <c:v>0.28449054830664688</c:v>
                </c:pt>
                <c:pt idx="10">
                  <c:v>0.43840163411208988</c:v>
                </c:pt>
                <c:pt idx="11">
                  <c:v>0.36475405908714853</c:v>
                </c:pt>
                <c:pt idx="12">
                  <c:v>0.39189342883479883</c:v>
                </c:pt>
                <c:pt idx="13">
                  <c:v>0.38222240554363962</c:v>
                </c:pt>
                <c:pt idx="14">
                  <c:v>0.29946524064171109</c:v>
                </c:pt>
                <c:pt idx="15">
                  <c:v>0.23672803542297827</c:v>
                </c:pt>
                <c:pt idx="16">
                  <c:v>0.33977231310164446</c:v>
                </c:pt>
                <c:pt idx="17">
                  <c:v>0.29477077363896853</c:v>
                </c:pt>
                <c:pt idx="18">
                  <c:v>0.25910998281382225</c:v>
                </c:pt>
                <c:pt idx="19">
                  <c:v>0.29655476865853891</c:v>
                </c:pt>
                <c:pt idx="20">
                  <c:v>0.32635447064091283</c:v>
                </c:pt>
                <c:pt idx="21">
                  <c:v>0.3316258228688389</c:v>
                </c:pt>
                <c:pt idx="22">
                  <c:v>0.29003104554736003</c:v>
                </c:pt>
                <c:pt idx="23">
                  <c:v>0.32167314454932439</c:v>
                </c:pt>
                <c:pt idx="24">
                  <c:v>0.26773632321670215</c:v>
                </c:pt>
                <c:pt idx="25">
                  <c:v>0.3849321208758959</c:v>
                </c:pt>
                <c:pt idx="26">
                  <c:v>0.2897709179300737</c:v>
                </c:pt>
                <c:pt idx="27">
                  <c:v>0.32869835188426855</c:v>
                </c:pt>
                <c:pt idx="28">
                  <c:v>0.34634726158910134</c:v>
                </c:pt>
                <c:pt idx="29">
                  <c:v>0.25427922446661799</c:v>
                </c:pt>
                <c:pt idx="30">
                  <c:v>0.22017391304347822</c:v>
                </c:pt>
                <c:pt idx="31">
                  <c:v>0.39697421691881529</c:v>
                </c:pt>
                <c:pt idx="32">
                  <c:v>0.32752942825112108</c:v>
                </c:pt>
                <c:pt idx="33">
                  <c:v>0.39936284834308811</c:v>
                </c:pt>
                <c:pt idx="34">
                  <c:v>0.31621337691140428</c:v>
                </c:pt>
                <c:pt idx="35">
                  <c:v>0.3475947683440479</c:v>
                </c:pt>
                <c:pt idx="36">
                  <c:v>0.19795866580201316</c:v>
                </c:pt>
                <c:pt idx="37">
                  <c:v>0.25161401890707868</c:v>
                </c:pt>
                <c:pt idx="38">
                  <c:v>0.2356794246082714</c:v>
                </c:pt>
                <c:pt idx="39">
                  <c:v>0.13311794191774662</c:v>
                </c:pt>
                <c:pt idx="40">
                  <c:v>0.16491006183249013</c:v>
                </c:pt>
                <c:pt idx="41">
                  <c:v>0.3011909443289702</c:v>
                </c:pt>
                <c:pt idx="42">
                  <c:v>0.1784373283717593</c:v>
                </c:pt>
                <c:pt idx="43">
                  <c:v>0.13432689905386774</c:v>
                </c:pt>
                <c:pt idx="44">
                  <c:v>0.20823628062983313</c:v>
                </c:pt>
                <c:pt idx="45">
                  <c:v>0.304726276020446</c:v>
                </c:pt>
                <c:pt idx="46">
                  <c:v>0.1589583070518481</c:v>
                </c:pt>
              </c:numCache>
            </c:numRef>
          </c:val>
          <c:extLst>
            <c:ext xmlns:c16="http://schemas.microsoft.com/office/drawing/2014/chart" uri="{C3380CC4-5D6E-409C-BE32-E72D297353CC}">
              <c16:uniqueId val="{000001BC-B973-45B1-A27D-E1F2E6463646}"/>
            </c:ext>
          </c:extLst>
        </c:ser>
        <c:dLbls>
          <c:dLblPos val="ctr"/>
          <c:showLegendKey val="0"/>
          <c:showVal val="1"/>
          <c:showCatName val="0"/>
          <c:showSerName val="0"/>
          <c:showPercent val="0"/>
          <c:showBubbleSize val="0"/>
        </c:dLbls>
        <c:gapWidth val="50"/>
        <c:overlap val="100"/>
        <c:axId val="1299325471"/>
        <c:axId val="1247408271"/>
      </c:barChart>
      <c:catAx>
        <c:axId val="1299325471"/>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j-lt"/>
                <a:ea typeface="+mn-ea"/>
                <a:cs typeface="+mn-cs"/>
              </a:defRPr>
            </a:pPr>
            <a:endParaRPr lang="ja-JP"/>
          </a:p>
        </c:txPr>
        <c:crossAx val="1247408271"/>
        <c:crosses val="autoZero"/>
        <c:auto val="1"/>
        <c:lblAlgn val="ctr"/>
        <c:lblOffset val="100"/>
        <c:noMultiLvlLbl val="0"/>
      </c:catAx>
      <c:valAx>
        <c:axId val="1247408271"/>
        <c:scaling>
          <c:orientation val="minMax"/>
        </c:scaling>
        <c:delete val="0"/>
        <c:axPos val="t"/>
        <c:majorGridlines>
          <c:spPr>
            <a:ln w="9525" cap="flat" cmpd="sng" algn="ctr">
              <a:solidFill>
                <a:schemeClr val="bg1">
                  <a:lumMod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j-lt"/>
                <a:ea typeface="+mn-ea"/>
                <a:cs typeface="+mn-cs"/>
              </a:defRPr>
            </a:pPr>
            <a:endParaRPr lang="ja-JP"/>
          </a:p>
        </c:txPr>
        <c:crossAx val="1299325471"/>
        <c:crosses val="autoZero"/>
        <c:crossBetween val="between"/>
      </c:valAx>
    </c:plotArea>
    <c:plotVisOnly val="1"/>
    <c:dispBlanksAs val="gap"/>
    <c:showDLblsOverMax val="0"/>
    <c:extLst/>
  </c:chart>
  <c:txPr>
    <a:bodyPr/>
    <a:lstStyle/>
    <a:p>
      <a:pPr>
        <a:defRPr sz="900"/>
      </a:pPr>
      <a:endParaRPr lang="ja-JP"/>
    </a:p>
  </c:txPr>
  <c:printSettings>
    <c:headerFooter/>
    <c:pageMargins b="0.75" l="0.7" r="0.7" t="0.75" header="0.3" footer="0.3"/>
    <c:pageSetup orientation="portrait"/>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barChart>
        <c:barDir val="bar"/>
        <c:grouping val="percentStacked"/>
        <c:varyColors val="0"/>
        <c:ser>
          <c:idx val="0"/>
          <c:order val="0"/>
          <c:tx>
            <c:strRef>
              <c:f>'【本】全国からみた（外国人）_P8'!$V$6</c:f>
              <c:strCache>
                <c:ptCount val="1"/>
                <c:pt idx="0">
                  <c:v>No.1</c:v>
                </c:pt>
              </c:strCache>
            </c:strRef>
          </c:tx>
          <c:spPr>
            <a:pattFill prst="pct60">
              <a:fgClr>
                <a:srgbClr val="FFFFFF"/>
              </a:fgClr>
              <a:bgClr>
                <a:srgbClr val="FFC000"/>
              </a:bgClr>
            </a:pattFill>
            <a:ln w="9525">
              <a:solidFill>
                <a:schemeClr val="bg1">
                  <a:lumMod val="75000"/>
                </a:schemeClr>
              </a:solidFill>
            </a:ln>
            <a:effectLst/>
          </c:spPr>
          <c:invertIfNegative val="0"/>
          <c:dPt>
            <c:idx val="0"/>
            <c:invertIfNegative val="0"/>
            <c:bubble3D val="0"/>
            <c:extLst>
              <c:ext xmlns:c16="http://schemas.microsoft.com/office/drawing/2014/chart" uri="{C3380CC4-5D6E-409C-BE32-E72D297353CC}">
                <c16:uniqueId val="{00000000-1FBA-46FD-ADDF-C0C493A45D53}"/>
              </c:ext>
            </c:extLst>
          </c:dPt>
          <c:dPt>
            <c:idx val="1"/>
            <c:invertIfNegative val="0"/>
            <c:bubble3D val="0"/>
            <c:extLst>
              <c:ext xmlns:c16="http://schemas.microsoft.com/office/drawing/2014/chart" uri="{C3380CC4-5D6E-409C-BE32-E72D297353CC}">
                <c16:uniqueId val="{00000001-1FBA-46FD-ADDF-C0C493A45D53}"/>
              </c:ext>
            </c:extLst>
          </c:dPt>
          <c:dPt>
            <c:idx val="2"/>
            <c:invertIfNegative val="0"/>
            <c:bubble3D val="0"/>
            <c:extLst>
              <c:ext xmlns:c16="http://schemas.microsoft.com/office/drawing/2014/chart" uri="{C3380CC4-5D6E-409C-BE32-E72D297353CC}">
                <c16:uniqueId val="{00000002-1FBA-46FD-ADDF-C0C493A45D53}"/>
              </c:ext>
            </c:extLst>
          </c:dPt>
          <c:dPt>
            <c:idx val="3"/>
            <c:invertIfNegative val="0"/>
            <c:bubble3D val="0"/>
            <c:extLst>
              <c:ext xmlns:c16="http://schemas.microsoft.com/office/drawing/2014/chart" uri="{C3380CC4-5D6E-409C-BE32-E72D297353CC}">
                <c16:uniqueId val="{00000003-1FBA-46FD-ADDF-C0C493A45D53}"/>
              </c:ext>
            </c:extLst>
          </c:dPt>
          <c:dPt>
            <c:idx val="4"/>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05-1FBA-46FD-ADDF-C0C493A45D53}"/>
              </c:ext>
            </c:extLst>
          </c:dPt>
          <c:dPt>
            <c:idx val="5"/>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07-1FBA-46FD-ADDF-C0C493A45D53}"/>
              </c:ext>
            </c:extLst>
          </c:dPt>
          <c:dPt>
            <c:idx val="6"/>
            <c:invertIfNegative val="0"/>
            <c:bubble3D val="0"/>
            <c:extLst>
              <c:ext xmlns:c16="http://schemas.microsoft.com/office/drawing/2014/chart" uri="{C3380CC4-5D6E-409C-BE32-E72D297353CC}">
                <c16:uniqueId val="{00000008-1FBA-46FD-ADDF-C0C493A45D53}"/>
              </c:ext>
            </c:extLst>
          </c:dPt>
          <c:dPt>
            <c:idx val="7"/>
            <c:invertIfNegative val="0"/>
            <c:bubble3D val="0"/>
            <c:extLst>
              <c:ext xmlns:c16="http://schemas.microsoft.com/office/drawing/2014/chart" uri="{C3380CC4-5D6E-409C-BE32-E72D297353CC}">
                <c16:uniqueId val="{00000009-1FBA-46FD-ADDF-C0C493A45D53}"/>
              </c:ext>
            </c:extLst>
          </c:dPt>
          <c:dPt>
            <c:idx val="8"/>
            <c:invertIfNegative val="0"/>
            <c:bubble3D val="0"/>
            <c:extLst>
              <c:ext xmlns:c16="http://schemas.microsoft.com/office/drawing/2014/chart" uri="{C3380CC4-5D6E-409C-BE32-E72D297353CC}">
                <c16:uniqueId val="{0000000A-1FBA-46FD-ADDF-C0C493A45D53}"/>
              </c:ext>
            </c:extLst>
          </c:dPt>
          <c:dPt>
            <c:idx val="9"/>
            <c:invertIfNegative val="0"/>
            <c:bubble3D val="0"/>
            <c:extLst>
              <c:ext xmlns:c16="http://schemas.microsoft.com/office/drawing/2014/chart" uri="{C3380CC4-5D6E-409C-BE32-E72D297353CC}">
                <c16:uniqueId val="{0000000B-1FBA-46FD-ADDF-C0C493A45D53}"/>
              </c:ext>
            </c:extLst>
          </c:dPt>
          <c:dPt>
            <c:idx val="10"/>
            <c:invertIfNegative val="0"/>
            <c:bubble3D val="0"/>
            <c:extLst>
              <c:ext xmlns:c16="http://schemas.microsoft.com/office/drawing/2014/chart" uri="{C3380CC4-5D6E-409C-BE32-E72D297353CC}">
                <c16:uniqueId val="{0000000C-1FBA-46FD-ADDF-C0C493A45D53}"/>
              </c:ext>
            </c:extLst>
          </c:dPt>
          <c:dPt>
            <c:idx val="11"/>
            <c:invertIfNegative val="0"/>
            <c:bubble3D val="0"/>
            <c:extLst>
              <c:ext xmlns:c16="http://schemas.microsoft.com/office/drawing/2014/chart" uri="{C3380CC4-5D6E-409C-BE32-E72D297353CC}">
                <c16:uniqueId val="{0000000D-1FBA-46FD-ADDF-C0C493A45D53}"/>
              </c:ext>
            </c:extLst>
          </c:dPt>
          <c:dPt>
            <c:idx val="12"/>
            <c:invertIfNegative val="0"/>
            <c:bubble3D val="0"/>
            <c:extLst>
              <c:ext xmlns:c16="http://schemas.microsoft.com/office/drawing/2014/chart" uri="{C3380CC4-5D6E-409C-BE32-E72D297353CC}">
                <c16:uniqueId val="{0000000E-1FBA-46FD-ADDF-C0C493A45D53}"/>
              </c:ext>
            </c:extLst>
          </c:dPt>
          <c:dPt>
            <c:idx val="13"/>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10-1FBA-46FD-ADDF-C0C493A45D53}"/>
              </c:ext>
            </c:extLst>
          </c:dPt>
          <c:dPt>
            <c:idx val="14"/>
            <c:invertIfNegative val="0"/>
            <c:bubble3D val="0"/>
            <c:extLst>
              <c:ext xmlns:c16="http://schemas.microsoft.com/office/drawing/2014/chart" uri="{C3380CC4-5D6E-409C-BE32-E72D297353CC}">
                <c16:uniqueId val="{00000011-1FBA-46FD-ADDF-C0C493A45D53}"/>
              </c:ext>
            </c:extLst>
          </c:dPt>
          <c:dPt>
            <c:idx val="15"/>
            <c:invertIfNegative val="0"/>
            <c:bubble3D val="0"/>
            <c:extLst>
              <c:ext xmlns:c16="http://schemas.microsoft.com/office/drawing/2014/chart" uri="{C3380CC4-5D6E-409C-BE32-E72D297353CC}">
                <c16:uniqueId val="{00000012-1FBA-46FD-ADDF-C0C493A45D53}"/>
              </c:ext>
            </c:extLst>
          </c:dPt>
          <c:dPt>
            <c:idx val="16"/>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14-1FBA-46FD-ADDF-C0C493A45D53}"/>
              </c:ext>
            </c:extLst>
          </c:dPt>
          <c:dPt>
            <c:idx val="17"/>
            <c:invertIfNegative val="0"/>
            <c:bubble3D val="0"/>
            <c:extLst>
              <c:ext xmlns:c16="http://schemas.microsoft.com/office/drawing/2014/chart" uri="{C3380CC4-5D6E-409C-BE32-E72D297353CC}">
                <c16:uniqueId val="{00000015-1FBA-46FD-ADDF-C0C493A45D53}"/>
              </c:ext>
            </c:extLst>
          </c:dPt>
          <c:dPt>
            <c:idx val="18"/>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17-1FBA-46FD-ADDF-C0C493A45D53}"/>
              </c:ext>
            </c:extLst>
          </c:dPt>
          <c:dPt>
            <c:idx val="19"/>
            <c:invertIfNegative val="0"/>
            <c:bubble3D val="0"/>
            <c:extLst>
              <c:ext xmlns:c16="http://schemas.microsoft.com/office/drawing/2014/chart" uri="{C3380CC4-5D6E-409C-BE32-E72D297353CC}">
                <c16:uniqueId val="{00000018-1FBA-46FD-ADDF-C0C493A45D53}"/>
              </c:ext>
            </c:extLst>
          </c:dPt>
          <c:dPt>
            <c:idx val="20"/>
            <c:invertIfNegative val="0"/>
            <c:bubble3D val="0"/>
            <c:extLst>
              <c:ext xmlns:c16="http://schemas.microsoft.com/office/drawing/2014/chart" uri="{C3380CC4-5D6E-409C-BE32-E72D297353CC}">
                <c16:uniqueId val="{00000019-1FBA-46FD-ADDF-C0C493A45D53}"/>
              </c:ext>
            </c:extLst>
          </c:dPt>
          <c:dPt>
            <c:idx val="21"/>
            <c:invertIfNegative val="0"/>
            <c:bubble3D val="0"/>
            <c:extLst>
              <c:ext xmlns:c16="http://schemas.microsoft.com/office/drawing/2014/chart" uri="{C3380CC4-5D6E-409C-BE32-E72D297353CC}">
                <c16:uniqueId val="{0000001A-1FBA-46FD-ADDF-C0C493A45D53}"/>
              </c:ext>
            </c:extLst>
          </c:dPt>
          <c:dPt>
            <c:idx val="22"/>
            <c:invertIfNegative val="0"/>
            <c:bubble3D val="0"/>
            <c:extLst>
              <c:ext xmlns:c16="http://schemas.microsoft.com/office/drawing/2014/chart" uri="{C3380CC4-5D6E-409C-BE32-E72D297353CC}">
                <c16:uniqueId val="{0000001B-1FBA-46FD-ADDF-C0C493A45D53}"/>
              </c:ext>
            </c:extLst>
          </c:dPt>
          <c:dPt>
            <c:idx val="23"/>
            <c:invertIfNegative val="0"/>
            <c:bubble3D val="0"/>
            <c:extLst>
              <c:ext xmlns:c16="http://schemas.microsoft.com/office/drawing/2014/chart" uri="{C3380CC4-5D6E-409C-BE32-E72D297353CC}">
                <c16:uniqueId val="{0000001C-1FBA-46FD-ADDF-C0C493A45D53}"/>
              </c:ext>
            </c:extLst>
          </c:dPt>
          <c:dPt>
            <c:idx val="24"/>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1E-1FBA-46FD-ADDF-C0C493A45D53}"/>
              </c:ext>
            </c:extLst>
          </c:dPt>
          <c:dPt>
            <c:idx val="25"/>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20-1FBA-46FD-ADDF-C0C493A45D53}"/>
              </c:ext>
            </c:extLst>
          </c:dPt>
          <c:dPt>
            <c:idx val="26"/>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22-1FBA-46FD-ADDF-C0C493A45D53}"/>
              </c:ext>
            </c:extLst>
          </c:dPt>
          <c:dPt>
            <c:idx val="27"/>
            <c:invertIfNegative val="0"/>
            <c:bubble3D val="0"/>
            <c:extLst>
              <c:ext xmlns:c16="http://schemas.microsoft.com/office/drawing/2014/chart" uri="{C3380CC4-5D6E-409C-BE32-E72D297353CC}">
                <c16:uniqueId val="{00000023-1FBA-46FD-ADDF-C0C493A45D53}"/>
              </c:ext>
            </c:extLst>
          </c:dPt>
          <c:dPt>
            <c:idx val="28"/>
            <c:invertIfNegative val="0"/>
            <c:bubble3D val="0"/>
            <c:spPr>
              <a:pattFill prst="smCheck">
                <a:fgClr>
                  <a:srgbClr val="FF5050"/>
                </a:fgClr>
                <a:bgClr>
                  <a:srgbClr val="FFFFFF"/>
                </a:bgClr>
              </a:pattFill>
              <a:ln w="9525">
                <a:solidFill>
                  <a:schemeClr val="bg1">
                    <a:lumMod val="75000"/>
                  </a:schemeClr>
                </a:solidFill>
              </a:ln>
              <a:effectLst/>
            </c:spPr>
            <c:extLst>
              <c:ext xmlns:c16="http://schemas.microsoft.com/office/drawing/2014/chart" uri="{C3380CC4-5D6E-409C-BE32-E72D297353CC}">
                <c16:uniqueId val="{00000025-1FBA-46FD-ADDF-C0C493A45D53}"/>
              </c:ext>
            </c:extLst>
          </c:dPt>
          <c:dPt>
            <c:idx val="29"/>
            <c:invertIfNegative val="0"/>
            <c:bubble3D val="0"/>
            <c:extLst>
              <c:ext xmlns:c16="http://schemas.microsoft.com/office/drawing/2014/chart" uri="{C3380CC4-5D6E-409C-BE32-E72D297353CC}">
                <c16:uniqueId val="{00000026-1FBA-46FD-ADDF-C0C493A45D53}"/>
              </c:ext>
            </c:extLst>
          </c:dPt>
          <c:dPt>
            <c:idx val="30"/>
            <c:invertIfNegative val="0"/>
            <c:bubble3D val="0"/>
            <c:extLst>
              <c:ext xmlns:c16="http://schemas.microsoft.com/office/drawing/2014/chart" uri="{C3380CC4-5D6E-409C-BE32-E72D297353CC}">
                <c16:uniqueId val="{00000027-1FBA-46FD-ADDF-C0C493A45D53}"/>
              </c:ext>
            </c:extLst>
          </c:dPt>
          <c:dPt>
            <c:idx val="31"/>
            <c:invertIfNegative val="0"/>
            <c:bubble3D val="0"/>
            <c:extLst>
              <c:ext xmlns:c16="http://schemas.microsoft.com/office/drawing/2014/chart" uri="{C3380CC4-5D6E-409C-BE32-E72D297353CC}">
                <c16:uniqueId val="{00000028-1FBA-46FD-ADDF-C0C493A45D53}"/>
              </c:ext>
            </c:extLst>
          </c:dPt>
          <c:dPt>
            <c:idx val="32"/>
            <c:invertIfNegative val="0"/>
            <c:bubble3D val="0"/>
            <c:extLst>
              <c:ext xmlns:c16="http://schemas.microsoft.com/office/drawing/2014/chart" uri="{C3380CC4-5D6E-409C-BE32-E72D297353CC}">
                <c16:uniqueId val="{00000029-1FBA-46FD-ADDF-C0C493A45D53}"/>
              </c:ext>
            </c:extLst>
          </c:dPt>
          <c:dPt>
            <c:idx val="33"/>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2B-1FBA-46FD-ADDF-C0C493A45D53}"/>
              </c:ext>
            </c:extLst>
          </c:dPt>
          <c:dPt>
            <c:idx val="34"/>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2D-1FBA-46FD-ADDF-C0C493A45D53}"/>
              </c:ext>
            </c:extLst>
          </c:dPt>
          <c:dPt>
            <c:idx val="35"/>
            <c:invertIfNegative val="0"/>
            <c:bubble3D val="0"/>
            <c:extLst>
              <c:ext xmlns:c16="http://schemas.microsoft.com/office/drawing/2014/chart" uri="{C3380CC4-5D6E-409C-BE32-E72D297353CC}">
                <c16:uniqueId val="{0000002E-1FBA-46FD-ADDF-C0C493A45D53}"/>
              </c:ext>
            </c:extLst>
          </c:dPt>
          <c:dPt>
            <c:idx val="36"/>
            <c:invertIfNegative val="0"/>
            <c:bubble3D val="0"/>
            <c:extLst>
              <c:ext xmlns:c16="http://schemas.microsoft.com/office/drawing/2014/chart" uri="{C3380CC4-5D6E-409C-BE32-E72D297353CC}">
                <c16:uniqueId val="{0000002F-1FBA-46FD-ADDF-C0C493A45D53}"/>
              </c:ext>
            </c:extLst>
          </c:dPt>
          <c:dPt>
            <c:idx val="37"/>
            <c:invertIfNegative val="0"/>
            <c:bubble3D val="0"/>
            <c:extLst>
              <c:ext xmlns:c16="http://schemas.microsoft.com/office/drawing/2014/chart" uri="{C3380CC4-5D6E-409C-BE32-E72D297353CC}">
                <c16:uniqueId val="{00000030-1FBA-46FD-ADDF-C0C493A45D53}"/>
              </c:ext>
            </c:extLst>
          </c:dPt>
          <c:dPt>
            <c:idx val="38"/>
            <c:invertIfNegative val="0"/>
            <c:bubble3D val="0"/>
            <c:extLst>
              <c:ext xmlns:c16="http://schemas.microsoft.com/office/drawing/2014/chart" uri="{C3380CC4-5D6E-409C-BE32-E72D297353CC}">
                <c16:uniqueId val="{00000031-1FBA-46FD-ADDF-C0C493A45D53}"/>
              </c:ext>
            </c:extLst>
          </c:dPt>
          <c:dPt>
            <c:idx val="39"/>
            <c:invertIfNegative val="0"/>
            <c:bubble3D val="0"/>
            <c:extLst>
              <c:ext xmlns:c16="http://schemas.microsoft.com/office/drawing/2014/chart" uri="{C3380CC4-5D6E-409C-BE32-E72D297353CC}">
                <c16:uniqueId val="{00000032-1FBA-46FD-ADDF-C0C493A45D53}"/>
              </c:ext>
            </c:extLst>
          </c:dPt>
          <c:dPt>
            <c:idx val="40"/>
            <c:invertIfNegative val="0"/>
            <c:bubble3D val="0"/>
            <c:extLst>
              <c:ext xmlns:c16="http://schemas.microsoft.com/office/drawing/2014/chart" uri="{C3380CC4-5D6E-409C-BE32-E72D297353CC}">
                <c16:uniqueId val="{00000033-1FBA-46FD-ADDF-C0C493A45D53}"/>
              </c:ext>
            </c:extLst>
          </c:dPt>
          <c:dPt>
            <c:idx val="41"/>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35-1FBA-46FD-ADDF-C0C493A45D53}"/>
              </c:ext>
            </c:extLst>
          </c:dPt>
          <c:dPt>
            <c:idx val="42"/>
            <c:invertIfNegative val="0"/>
            <c:bubble3D val="0"/>
            <c:extLst>
              <c:ext xmlns:c16="http://schemas.microsoft.com/office/drawing/2014/chart" uri="{C3380CC4-5D6E-409C-BE32-E72D297353CC}">
                <c16:uniqueId val="{00000036-1FBA-46FD-ADDF-C0C493A45D53}"/>
              </c:ext>
            </c:extLst>
          </c:dPt>
          <c:dPt>
            <c:idx val="43"/>
            <c:invertIfNegative val="0"/>
            <c:bubble3D val="0"/>
            <c:extLst>
              <c:ext xmlns:c16="http://schemas.microsoft.com/office/drawing/2014/chart" uri="{C3380CC4-5D6E-409C-BE32-E72D297353CC}">
                <c16:uniqueId val="{00000037-1FBA-46FD-ADDF-C0C493A45D53}"/>
              </c:ext>
            </c:extLst>
          </c:dPt>
          <c:dPt>
            <c:idx val="44"/>
            <c:invertIfNegative val="0"/>
            <c:bubble3D val="0"/>
            <c:spPr>
              <a:pattFill prst="smCheck">
                <a:fgClr>
                  <a:srgbClr val="FF5050"/>
                </a:fgClr>
                <a:bgClr>
                  <a:srgbClr val="FFFFFF"/>
                </a:bgClr>
              </a:pattFill>
              <a:ln w="9525">
                <a:solidFill>
                  <a:schemeClr val="bg1">
                    <a:lumMod val="75000"/>
                  </a:schemeClr>
                </a:solidFill>
              </a:ln>
              <a:effectLst/>
            </c:spPr>
            <c:extLst>
              <c:ext xmlns:c16="http://schemas.microsoft.com/office/drawing/2014/chart" uri="{C3380CC4-5D6E-409C-BE32-E72D297353CC}">
                <c16:uniqueId val="{00000039-1FBA-46FD-ADDF-C0C493A45D53}"/>
              </c:ext>
            </c:extLst>
          </c:dPt>
          <c:dPt>
            <c:idx val="45"/>
            <c:invertIfNegative val="0"/>
            <c:bubble3D val="0"/>
            <c:extLst>
              <c:ext xmlns:c16="http://schemas.microsoft.com/office/drawing/2014/chart" uri="{C3380CC4-5D6E-409C-BE32-E72D297353CC}">
                <c16:uniqueId val="{0000003A-1FBA-46FD-ADDF-C0C493A45D53}"/>
              </c:ext>
            </c:extLst>
          </c:dPt>
          <c:dPt>
            <c:idx val="46"/>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3C-1FBA-46FD-ADDF-C0C493A45D53}"/>
              </c:ext>
            </c:extLst>
          </c:dPt>
          <c:dLbls>
            <c:spPr>
              <a:noFill/>
              <a:ln w="38100">
                <a:solidFill>
                  <a:schemeClr val="bg1"/>
                </a:solidFill>
              </a:ln>
              <a:effectLst>
                <a:softEdge rad="31750"/>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'【本】全国からみた（外国人）_P8'!$V$7:$V$53</c:f>
              <c:numCache>
                <c:formatCode>0.0%</c:formatCode>
                <c:ptCount val="47"/>
                <c:pt idx="0">
                  <c:v>0.24162423744625947</c:v>
                </c:pt>
                <c:pt idx="1">
                  <c:v>0.33638928067700985</c:v>
                </c:pt>
                <c:pt idx="2">
                  <c:v>0.57783018867924529</c:v>
                </c:pt>
                <c:pt idx="3">
                  <c:v>0.4673131485871973</c:v>
                </c:pt>
                <c:pt idx="4">
                  <c:v>0.34912749968156925</c:v>
                </c:pt>
                <c:pt idx="5">
                  <c:v>0.34103290477228154</c:v>
                </c:pt>
                <c:pt idx="6">
                  <c:v>0.50027904900100462</c:v>
                </c:pt>
                <c:pt idx="7">
                  <c:v>0.20308954863625392</c:v>
                </c:pt>
                <c:pt idx="8">
                  <c:v>0.1728029916709162</c:v>
                </c:pt>
                <c:pt idx="9">
                  <c:v>0.27671955759569161</c:v>
                </c:pt>
                <c:pt idx="10">
                  <c:v>0.1447721179624665</c:v>
                </c:pt>
                <c:pt idx="11">
                  <c:v>0.18376173485847896</c:v>
                </c:pt>
                <c:pt idx="12">
                  <c:v>0.15254724387575619</c:v>
                </c:pt>
                <c:pt idx="13">
                  <c:v>0.19805725127866688</c:v>
                </c:pt>
                <c:pt idx="14">
                  <c:v>0.21372185237731456</c:v>
                </c:pt>
                <c:pt idx="15">
                  <c:v>0.30584945234211142</c:v>
                </c:pt>
                <c:pt idx="16">
                  <c:v>0.19431640331882596</c:v>
                </c:pt>
                <c:pt idx="17">
                  <c:v>0.27775787965616044</c:v>
                </c:pt>
                <c:pt idx="18">
                  <c:v>0.27294616451621345</c:v>
                </c:pt>
                <c:pt idx="19">
                  <c:v>0.22032385926023332</c:v>
                </c:pt>
                <c:pt idx="20">
                  <c:v>0.1906063272963083</c:v>
                </c:pt>
                <c:pt idx="21">
                  <c:v>0.23142114288875368</c:v>
                </c:pt>
                <c:pt idx="22">
                  <c:v>0.19288348543567946</c:v>
                </c:pt>
                <c:pt idx="23">
                  <c:v>0.17138626688876549</c:v>
                </c:pt>
                <c:pt idx="24">
                  <c:v>0.25996520394355305</c:v>
                </c:pt>
                <c:pt idx="25">
                  <c:v>0.14766774806935448</c:v>
                </c:pt>
                <c:pt idx="26">
                  <c:v>0.22751026966936036</c:v>
                </c:pt>
                <c:pt idx="27">
                  <c:v>0.20419240127269325</c:v>
                </c:pt>
                <c:pt idx="28">
                  <c:v>0.22199871994148304</c:v>
                </c:pt>
                <c:pt idx="29">
                  <c:v>0.23866309726616369</c:v>
                </c:pt>
                <c:pt idx="30">
                  <c:v>0.21356521739130435</c:v>
                </c:pt>
                <c:pt idx="31">
                  <c:v>0.19710206690816109</c:v>
                </c:pt>
                <c:pt idx="32">
                  <c:v>0.3006235986547085</c:v>
                </c:pt>
                <c:pt idx="33">
                  <c:v>0.23945048315569997</c:v>
                </c:pt>
                <c:pt idx="34">
                  <c:v>0.27944437959612467</c:v>
                </c:pt>
                <c:pt idx="35">
                  <c:v>0.21613832853025935</c:v>
                </c:pt>
                <c:pt idx="36">
                  <c:v>0.30135055121662391</c:v>
                </c:pt>
                <c:pt idx="37">
                  <c:v>0.26896472215817385</c:v>
                </c:pt>
                <c:pt idx="38">
                  <c:v>0.411507834574878</c:v>
                </c:pt>
                <c:pt idx="39">
                  <c:v>0.46240764697116621</c:v>
                </c:pt>
                <c:pt idx="40">
                  <c:v>0.33150646430578978</c:v>
                </c:pt>
                <c:pt idx="41">
                  <c:v>0.27133307117577665</c:v>
                </c:pt>
                <c:pt idx="42">
                  <c:v>0.29274033557874446</c:v>
                </c:pt>
                <c:pt idx="43">
                  <c:v>0.47813901954181559</c:v>
                </c:pt>
                <c:pt idx="44">
                  <c:v>0.3961613714711637</c:v>
                </c:pt>
                <c:pt idx="45">
                  <c:v>0.21346025631528262</c:v>
                </c:pt>
                <c:pt idx="46">
                  <c:v>0.28611864513687396</c:v>
                </c:pt>
              </c:numCache>
            </c:numRef>
          </c:val>
          <c:extLst>
            <c:ext xmlns:c16="http://schemas.microsoft.com/office/drawing/2014/chart" uri="{C3380CC4-5D6E-409C-BE32-E72D297353CC}">
              <c16:uniqueId val="{0000003D-1FBA-46FD-ADDF-C0C493A45D53}"/>
            </c:ext>
          </c:extLst>
        </c:ser>
        <c:ser>
          <c:idx val="1"/>
          <c:order val="1"/>
          <c:tx>
            <c:strRef>
              <c:f>'【本】全国からみた（外国人）_P8'!$W$6</c:f>
              <c:strCache>
                <c:ptCount val="1"/>
                <c:pt idx="0">
                  <c:v>No.2</c:v>
                </c:pt>
              </c:strCache>
            </c:strRef>
          </c:tx>
          <c:spPr>
            <a:pattFill prst="pct6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3F-1FBA-46FD-ADDF-C0C493A45D53}"/>
              </c:ext>
            </c:extLst>
          </c:dPt>
          <c:dPt>
            <c:idx val="1"/>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41-1FBA-46FD-ADDF-C0C493A45D53}"/>
              </c:ext>
            </c:extLst>
          </c:dPt>
          <c:dPt>
            <c:idx val="2"/>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43-1FBA-46FD-ADDF-C0C493A45D53}"/>
              </c:ext>
            </c:extLst>
          </c:dPt>
          <c:dPt>
            <c:idx val="3"/>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45-1FBA-46FD-ADDF-C0C493A45D53}"/>
              </c:ext>
            </c:extLst>
          </c:dPt>
          <c:dPt>
            <c:idx val="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47-1FBA-46FD-ADDF-C0C493A45D53}"/>
              </c:ext>
            </c:extLst>
          </c:dPt>
          <c:dPt>
            <c:idx val="5"/>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49-1FBA-46FD-ADDF-C0C493A45D53}"/>
              </c:ext>
            </c:extLst>
          </c:dPt>
          <c:dPt>
            <c:idx val="6"/>
            <c:invertIfNegative val="0"/>
            <c:bubble3D val="0"/>
            <c:extLst>
              <c:ext xmlns:c16="http://schemas.microsoft.com/office/drawing/2014/chart" uri="{C3380CC4-5D6E-409C-BE32-E72D297353CC}">
                <c16:uniqueId val="{0000004A-1FBA-46FD-ADDF-C0C493A45D53}"/>
              </c:ext>
            </c:extLst>
          </c:dPt>
          <c:dPt>
            <c:idx val="7"/>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4C-1FBA-46FD-ADDF-C0C493A45D53}"/>
              </c:ext>
            </c:extLst>
          </c:dPt>
          <c:dPt>
            <c:idx val="8"/>
            <c:invertIfNegative val="0"/>
            <c:bubble3D val="0"/>
            <c:extLst>
              <c:ext xmlns:c16="http://schemas.microsoft.com/office/drawing/2014/chart" uri="{C3380CC4-5D6E-409C-BE32-E72D297353CC}">
                <c16:uniqueId val="{0000004D-1FBA-46FD-ADDF-C0C493A45D53}"/>
              </c:ext>
            </c:extLst>
          </c:dPt>
          <c:dPt>
            <c:idx val="9"/>
            <c:invertIfNegative val="0"/>
            <c:bubble3D val="0"/>
            <c:extLst>
              <c:ext xmlns:c16="http://schemas.microsoft.com/office/drawing/2014/chart" uri="{C3380CC4-5D6E-409C-BE32-E72D297353CC}">
                <c16:uniqueId val="{0000004E-1FBA-46FD-ADDF-C0C493A45D53}"/>
              </c:ext>
            </c:extLst>
          </c:dPt>
          <c:dPt>
            <c:idx val="10"/>
            <c:invertIfNegative val="0"/>
            <c:bubble3D val="0"/>
            <c:extLst>
              <c:ext xmlns:c16="http://schemas.microsoft.com/office/drawing/2014/chart" uri="{C3380CC4-5D6E-409C-BE32-E72D297353CC}">
                <c16:uniqueId val="{0000004F-1FBA-46FD-ADDF-C0C493A45D53}"/>
              </c:ext>
            </c:extLst>
          </c:dPt>
          <c:dPt>
            <c:idx val="11"/>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51-1FBA-46FD-ADDF-C0C493A45D53}"/>
              </c:ext>
            </c:extLst>
          </c:dPt>
          <c:dPt>
            <c:idx val="12"/>
            <c:invertIfNegative val="0"/>
            <c:bubble3D val="0"/>
            <c:extLst>
              <c:ext xmlns:c16="http://schemas.microsoft.com/office/drawing/2014/chart" uri="{C3380CC4-5D6E-409C-BE32-E72D297353CC}">
                <c16:uniqueId val="{00000052-1FBA-46FD-ADDF-C0C493A45D53}"/>
              </c:ext>
            </c:extLst>
          </c:dPt>
          <c:dPt>
            <c:idx val="13"/>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54-1FBA-46FD-ADDF-C0C493A45D53}"/>
              </c:ext>
            </c:extLst>
          </c:dPt>
          <c:dPt>
            <c:idx val="1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56-1FBA-46FD-ADDF-C0C493A45D53}"/>
              </c:ext>
            </c:extLst>
          </c:dPt>
          <c:dPt>
            <c:idx val="15"/>
            <c:invertIfNegative val="0"/>
            <c:bubble3D val="0"/>
            <c:extLst>
              <c:ext xmlns:c16="http://schemas.microsoft.com/office/drawing/2014/chart" uri="{C3380CC4-5D6E-409C-BE32-E72D297353CC}">
                <c16:uniqueId val="{00000057-1FBA-46FD-ADDF-C0C493A45D53}"/>
              </c:ext>
            </c:extLst>
          </c:dPt>
          <c:dPt>
            <c:idx val="16"/>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59-1FBA-46FD-ADDF-C0C493A45D53}"/>
              </c:ext>
            </c:extLst>
          </c:dPt>
          <c:dPt>
            <c:idx val="17"/>
            <c:invertIfNegative val="0"/>
            <c:bubble3D val="0"/>
            <c:extLst>
              <c:ext xmlns:c16="http://schemas.microsoft.com/office/drawing/2014/chart" uri="{C3380CC4-5D6E-409C-BE32-E72D297353CC}">
                <c16:uniqueId val="{0000005A-1FBA-46FD-ADDF-C0C493A45D53}"/>
              </c:ext>
            </c:extLst>
          </c:dPt>
          <c:dPt>
            <c:idx val="18"/>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5C-1FBA-46FD-ADDF-C0C493A45D53}"/>
              </c:ext>
            </c:extLst>
          </c:dPt>
          <c:dPt>
            <c:idx val="19"/>
            <c:invertIfNegative val="0"/>
            <c:bubble3D val="0"/>
            <c:extLst>
              <c:ext xmlns:c16="http://schemas.microsoft.com/office/drawing/2014/chart" uri="{C3380CC4-5D6E-409C-BE32-E72D297353CC}">
                <c16:uniqueId val="{0000005D-1FBA-46FD-ADDF-C0C493A45D53}"/>
              </c:ext>
            </c:extLst>
          </c:dPt>
          <c:dPt>
            <c:idx val="20"/>
            <c:invertIfNegative val="0"/>
            <c:bubble3D val="0"/>
            <c:extLst>
              <c:ext xmlns:c16="http://schemas.microsoft.com/office/drawing/2014/chart" uri="{C3380CC4-5D6E-409C-BE32-E72D297353CC}">
                <c16:uniqueId val="{0000005E-1FBA-46FD-ADDF-C0C493A45D53}"/>
              </c:ext>
            </c:extLst>
          </c:dPt>
          <c:dPt>
            <c:idx val="21"/>
            <c:invertIfNegative val="0"/>
            <c:bubble3D val="0"/>
            <c:extLst>
              <c:ext xmlns:c16="http://schemas.microsoft.com/office/drawing/2014/chart" uri="{C3380CC4-5D6E-409C-BE32-E72D297353CC}">
                <c16:uniqueId val="{0000005F-1FBA-46FD-ADDF-C0C493A45D53}"/>
              </c:ext>
            </c:extLst>
          </c:dPt>
          <c:dPt>
            <c:idx val="22"/>
            <c:invertIfNegative val="0"/>
            <c:bubble3D val="0"/>
            <c:extLst>
              <c:ext xmlns:c16="http://schemas.microsoft.com/office/drawing/2014/chart" uri="{C3380CC4-5D6E-409C-BE32-E72D297353CC}">
                <c16:uniqueId val="{00000060-1FBA-46FD-ADDF-C0C493A45D53}"/>
              </c:ext>
            </c:extLst>
          </c:dPt>
          <c:dPt>
            <c:idx val="23"/>
            <c:invertIfNegative val="0"/>
            <c:bubble3D val="0"/>
            <c:extLst>
              <c:ext xmlns:c16="http://schemas.microsoft.com/office/drawing/2014/chart" uri="{C3380CC4-5D6E-409C-BE32-E72D297353CC}">
                <c16:uniqueId val="{00000061-1FBA-46FD-ADDF-C0C493A45D53}"/>
              </c:ext>
            </c:extLst>
          </c:dPt>
          <c:dPt>
            <c:idx val="2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63-1FBA-46FD-ADDF-C0C493A45D53}"/>
              </c:ext>
            </c:extLst>
          </c:dPt>
          <c:dPt>
            <c:idx val="25"/>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65-1FBA-46FD-ADDF-C0C493A45D53}"/>
              </c:ext>
            </c:extLst>
          </c:dPt>
          <c:dPt>
            <c:idx val="26"/>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67-1FBA-46FD-ADDF-C0C493A45D53}"/>
              </c:ext>
            </c:extLst>
          </c:dPt>
          <c:dPt>
            <c:idx val="27"/>
            <c:invertIfNegative val="0"/>
            <c:bubble3D val="0"/>
            <c:extLst>
              <c:ext xmlns:c16="http://schemas.microsoft.com/office/drawing/2014/chart" uri="{C3380CC4-5D6E-409C-BE32-E72D297353CC}">
                <c16:uniqueId val="{00000068-1FBA-46FD-ADDF-C0C493A45D53}"/>
              </c:ext>
            </c:extLst>
          </c:dPt>
          <c:dPt>
            <c:idx val="28"/>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6A-1FBA-46FD-ADDF-C0C493A45D53}"/>
              </c:ext>
            </c:extLst>
          </c:dPt>
          <c:dPt>
            <c:idx val="29"/>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6C-1FBA-46FD-ADDF-C0C493A45D53}"/>
              </c:ext>
            </c:extLst>
          </c:dPt>
          <c:dPt>
            <c:idx val="30"/>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6E-1FBA-46FD-ADDF-C0C493A45D53}"/>
              </c:ext>
            </c:extLst>
          </c:dPt>
          <c:dPt>
            <c:idx val="31"/>
            <c:invertIfNegative val="0"/>
            <c:bubble3D val="0"/>
            <c:extLst>
              <c:ext xmlns:c16="http://schemas.microsoft.com/office/drawing/2014/chart" uri="{C3380CC4-5D6E-409C-BE32-E72D297353CC}">
                <c16:uniqueId val="{0000006F-1FBA-46FD-ADDF-C0C493A45D53}"/>
              </c:ext>
            </c:extLst>
          </c:dPt>
          <c:dPt>
            <c:idx val="32"/>
            <c:invertIfNegative val="0"/>
            <c:bubble3D val="0"/>
            <c:extLst>
              <c:ext xmlns:c16="http://schemas.microsoft.com/office/drawing/2014/chart" uri="{C3380CC4-5D6E-409C-BE32-E72D297353CC}">
                <c16:uniqueId val="{00000070-1FBA-46FD-ADDF-C0C493A45D53}"/>
              </c:ext>
            </c:extLst>
          </c:dPt>
          <c:dPt>
            <c:idx val="33"/>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72-1FBA-46FD-ADDF-C0C493A45D53}"/>
              </c:ext>
            </c:extLst>
          </c:dPt>
          <c:dPt>
            <c:idx val="3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74-1FBA-46FD-ADDF-C0C493A45D53}"/>
              </c:ext>
            </c:extLst>
          </c:dPt>
          <c:dPt>
            <c:idx val="35"/>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76-1FBA-46FD-ADDF-C0C493A45D53}"/>
              </c:ext>
            </c:extLst>
          </c:dPt>
          <c:dPt>
            <c:idx val="36"/>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78-1FBA-46FD-ADDF-C0C493A45D53}"/>
              </c:ext>
            </c:extLst>
          </c:dPt>
          <c:dPt>
            <c:idx val="37"/>
            <c:invertIfNegative val="0"/>
            <c:bubble3D val="0"/>
            <c:extLst>
              <c:ext xmlns:c16="http://schemas.microsoft.com/office/drawing/2014/chart" uri="{C3380CC4-5D6E-409C-BE32-E72D297353CC}">
                <c16:uniqueId val="{00000079-1FBA-46FD-ADDF-C0C493A45D53}"/>
              </c:ext>
            </c:extLst>
          </c:dPt>
          <c:dPt>
            <c:idx val="38"/>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7B-1FBA-46FD-ADDF-C0C493A45D53}"/>
              </c:ext>
            </c:extLst>
          </c:dPt>
          <c:dPt>
            <c:idx val="39"/>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7D-1FBA-46FD-ADDF-C0C493A45D53}"/>
              </c:ext>
            </c:extLst>
          </c:dPt>
          <c:dPt>
            <c:idx val="40"/>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7F-1FBA-46FD-ADDF-C0C493A45D53}"/>
              </c:ext>
            </c:extLst>
          </c:dPt>
          <c:dPt>
            <c:idx val="41"/>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81-1FBA-46FD-ADDF-C0C493A45D53}"/>
              </c:ext>
            </c:extLst>
          </c:dPt>
          <c:dPt>
            <c:idx val="42"/>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83-1FBA-46FD-ADDF-C0C493A45D53}"/>
              </c:ext>
            </c:extLst>
          </c:dPt>
          <c:dPt>
            <c:idx val="43"/>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85-1FBA-46FD-ADDF-C0C493A45D53}"/>
              </c:ext>
            </c:extLst>
          </c:dPt>
          <c:dPt>
            <c:idx val="44"/>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87-1FBA-46FD-ADDF-C0C493A45D53}"/>
              </c:ext>
            </c:extLst>
          </c:dPt>
          <c:dPt>
            <c:idx val="45"/>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89-1FBA-46FD-ADDF-C0C493A45D53}"/>
              </c:ext>
            </c:extLst>
          </c:dPt>
          <c:dPt>
            <c:idx val="46"/>
            <c:invertIfNegative val="0"/>
            <c:bubble3D val="0"/>
            <c:extLst>
              <c:ext xmlns:c16="http://schemas.microsoft.com/office/drawing/2014/chart" uri="{C3380CC4-5D6E-409C-BE32-E72D297353CC}">
                <c16:uniqueId val="{0000008A-1FBA-46FD-ADDF-C0C493A45D53}"/>
              </c:ext>
            </c:extLst>
          </c:dPt>
          <c:dLbls>
            <c:dLbl>
              <c:idx val="19"/>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5D-1FBA-46FD-ADDF-C0C493A45D53}"/>
                </c:ext>
              </c:extLst>
            </c:dLbl>
            <c:dLbl>
              <c:idx val="46"/>
              <c:layout>
                <c:manualLayout>
                  <c:x val="0"/>
                  <c:y val="1.612343156984028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8A-1FBA-46FD-ADDF-C0C493A45D53}"/>
                </c:ext>
              </c:extLst>
            </c:dLbl>
            <c:spPr>
              <a:noFill/>
              <a:ln w="38100">
                <a:solidFill>
                  <a:schemeClr val="bg1"/>
                </a:solidFill>
              </a:ln>
              <a:effectLst>
                <a:softEdge rad="31750"/>
              </a:effectLst>
            </c:spPr>
            <c:txPr>
              <a:bodyPr rot="0" spcFirstLastPara="1" vertOverflow="ellipsis" vert="horz" wrap="square" lIns="38100" tIns="19050" rIns="38100" bIns="19050" anchor="ctr" anchorCtr="1">
                <a:spAutoFit/>
              </a:bodyPr>
              <a:lstStyle/>
              <a:p>
                <a:pPr>
                  <a:defRPr sz="600" b="1" i="0" u="none" strike="noStrike" kern="1200" baseline="0">
                    <a:ln>
                      <a:noFill/>
                    </a:ln>
                    <a:solidFill>
                      <a:schemeClr val="tx1">
                        <a:lumMod val="75000"/>
                        <a:lumOff val="25000"/>
                      </a:schemeClr>
                    </a:solidFill>
                    <a:effectLst>
                      <a:glow rad="76200">
                        <a:schemeClr val="bg1"/>
                      </a:glow>
                    </a:effectLst>
                    <a:latin typeface="BIZ UDPゴシック" panose="020B0400000000000000" pitchFamily="50" charset="-128"/>
                    <a:ea typeface="+mn-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'【本】全国からみた（外国人）_P8'!$W$7:$W$53</c:f>
              <c:numCache>
                <c:formatCode>0.0%</c:formatCode>
                <c:ptCount val="47"/>
                <c:pt idx="0">
                  <c:v>0.21923228037724685</c:v>
                </c:pt>
                <c:pt idx="1">
                  <c:v>0.13359974925560256</c:v>
                </c:pt>
                <c:pt idx="2">
                  <c:v>7.9656116859403533E-2</c:v>
                </c:pt>
                <c:pt idx="3">
                  <c:v>0.10414318473318046</c:v>
                </c:pt>
                <c:pt idx="4">
                  <c:v>0.10559164437651254</c:v>
                </c:pt>
                <c:pt idx="5">
                  <c:v>0.19546742209631729</c:v>
                </c:pt>
                <c:pt idx="6">
                  <c:v>0.16848978680656324</c:v>
                </c:pt>
                <c:pt idx="7">
                  <c:v>0.10407916968380401</c:v>
                </c:pt>
                <c:pt idx="8">
                  <c:v>0.13931667516573176</c:v>
                </c:pt>
                <c:pt idx="9">
                  <c:v>0.14652835508005926</c:v>
                </c:pt>
                <c:pt idx="10">
                  <c:v>0.12000510660028087</c:v>
                </c:pt>
                <c:pt idx="11">
                  <c:v>0.15436190159808089</c:v>
                </c:pt>
                <c:pt idx="12">
                  <c:v>0.13474049064925114</c:v>
                </c:pt>
                <c:pt idx="13">
                  <c:v>0.14058323708958917</c:v>
                </c:pt>
                <c:pt idx="14">
                  <c:v>0.15398886827458255</c:v>
                </c:pt>
                <c:pt idx="15">
                  <c:v>0.17958517828012119</c:v>
                </c:pt>
                <c:pt idx="16">
                  <c:v>0.17957678536972321</c:v>
                </c:pt>
                <c:pt idx="17">
                  <c:v>0.20970630372492838</c:v>
                </c:pt>
                <c:pt idx="18">
                  <c:v>0.2128556099348321</c:v>
                </c:pt>
                <c:pt idx="19">
                  <c:v>0.20268442507467171</c:v>
                </c:pt>
                <c:pt idx="20">
                  <c:v>0.16627294764308984</c:v>
                </c:pt>
                <c:pt idx="21">
                  <c:v>0.16803673175858827</c:v>
                </c:pt>
                <c:pt idx="22">
                  <c:v>0.17202150268783598</c:v>
                </c:pt>
                <c:pt idx="23">
                  <c:v>0.14417915972607812</c:v>
                </c:pt>
                <c:pt idx="24">
                  <c:v>0.15008699014111734</c:v>
                </c:pt>
                <c:pt idx="25">
                  <c:v>0.1434074636885882</c:v>
                </c:pt>
                <c:pt idx="26">
                  <c:v>0.14900002744109259</c:v>
                </c:pt>
                <c:pt idx="27">
                  <c:v>0.15311952967599168</c:v>
                </c:pt>
                <c:pt idx="28">
                  <c:v>0.15401846941574471</c:v>
                </c:pt>
                <c:pt idx="29">
                  <c:v>0.22458830210107894</c:v>
                </c:pt>
                <c:pt idx="30">
                  <c:v>0.18730434782608696</c:v>
                </c:pt>
                <c:pt idx="31">
                  <c:v>0.13765182186234817</c:v>
                </c:pt>
                <c:pt idx="32">
                  <c:v>0.11963985426008969</c:v>
                </c:pt>
                <c:pt idx="33">
                  <c:v>0.14542298614565582</c:v>
                </c:pt>
                <c:pt idx="34">
                  <c:v>0.16668612116260068</c:v>
                </c:pt>
                <c:pt idx="35">
                  <c:v>0.16803369541121702</c:v>
                </c:pt>
                <c:pt idx="36">
                  <c:v>0.24152028646347309</c:v>
                </c:pt>
                <c:pt idx="37">
                  <c:v>0.24152640073783721</c:v>
                </c:pt>
                <c:pt idx="38">
                  <c:v>0.128564089391215</c:v>
                </c:pt>
                <c:pt idx="39">
                  <c:v>0.1351177993793099</c:v>
                </c:pt>
                <c:pt idx="40">
                  <c:v>0.22105115233277123</c:v>
                </c:pt>
                <c:pt idx="41">
                  <c:v>0.1632492556597944</c:v>
                </c:pt>
                <c:pt idx="42">
                  <c:v>0.27197121689326265</c:v>
                </c:pt>
                <c:pt idx="43">
                  <c:v>0.13550005974429441</c:v>
                </c:pt>
                <c:pt idx="44">
                  <c:v>0.11459983229292835</c:v>
                </c:pt>
                <c:pt idx="45">
                  <c:v>0.16560485961923105</c:v>
                </c:pt>
                <c:pt idx="46">
                  <c:v>0.20328860224549009</c:v>
                </c:pt>
              </c:numCache>
            </c:numRef>
          </c:val>
          <c:extLst>
            <c:ext xmlns:c16="http://schemas.microsoft.com/office/drawing/2014/chart" uri="{C3380CC4-5D6E-409C-BE32-E72D297353CC}">
              <c16:uniqueId val="{0000008B-1FBA-46FD-ADDF-C0C493A45D53}"/>
            </c:ext>
          </c:extLst>
        </c:ser>
        <c:ser>
          <c:idx val="2"/>
          <c:order val="2"/>
          <c:tx>
            <c:strRef>
              <c:f>'【本】全国からみた（外国人）_P8'!$X$6</c:f>
              <c:strCache>
                <c:ptCount val="1"/>
                <c:pt idx="0">
                  <c:v>No.3</c:v>
                </c:pt>
              </c:strCache>
            </c:strRef>
          </c:tx>
          <c:spPr>
            <a:pattFill prst="pct2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8D-1FBA-46FD-ADDF-C0C493A45D53}"/>
              </c:ext>
            </c:extLst>
          </c:dPt>
          <c:dPt>
            <c:idx val="1"/>
            <c:invertIfNegative val="0"/>
            <c:bubble3D val="0"/>
            <c:extLst>
              <c:ext xmlns:c16="http://schemas.microsoft.com/office/drawing/2014/chart" uri="{C3380CC4-5D6E-409C-BE32-E72D297353CC}">
                <c16:uniqueId val="{0000008E-1FBA-46FD-ADDF-C0C493A45D53}"/>
              </c:ext>
            </c:extLst>
          </c:dPt>
          <c:dPt>
            <c:idx val="2"/>
            <c:invertIfNegative val="0"/>
            <c:bubble3D val="0"/>
            <c:extLst>
              <c:ext xmlns:c16="http://schemas.microsoft.com/office/drawing/2014/chart" uri="{C3380CC4-5D6E-409C-BE32-E72D297353CC}">
                <c16:uniqueId val="{0000008F-1FBA-46FD-ADDF-C0C493A45D53}"/>
              </c:ext>
            </c:extLst>
          </c:dPt>
          <c:dPt>
            <c:idx val="3"/>
            <c:invertIfNegative val="0"/>
            <c:bubble3D val="0"/>
            <c:extLst>
              <c:ext xmlns:c16="http://schemas.microsoft.com/office/drawing/2014/chart" uri="{C3380CC4-5D6E-409C-BE32-E72D297353CC}">
                <c16:uniqueId val="{00000090-1FBA-46FD-ADDF-C0C493A45D53}"/>
              </c:ext>
            </c:extLst>
          </c:dPt>
          <c:dPt>
            <c:idx val="4"/>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92-1FBA-46FD-ADDF-C0C493A45D53}"/>
              </c:ext>
            </c:extLst>
          </c:dPt>
          <c:dPt>
            <c:idx val="5"/>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94-1FBA-46FD-ADDF-C0C493A45D53}"/>
              </c:ext>
            </c:extLst>
          </c:dPt>
          <c:dPt>
            <c:idx val="6"/>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96-1FBA-46FD-ADDF-C0C493A45D53}"/>
              </c:ext>
            </c:extLst>
          </c:dPt>
          <c:dPt>
            <c:idx val="7"/>
            <c:invertIfNegative val="0"/>
            <c:bubble3D val="0"/>
            <c:extLst>
              <c:ext xmlns:c16="http://schemas.microsoft.com/office/drawing/2014/chart" uri="{C3380CC4-5D6E-409C-BE32-E72D297353CC}">
                <c16:uniqueId val="{00000097-1FBA-46FD-ADDF-C0C493A45D53}"/>
              </c:ext>
            </c:extLst>
          </c:dPt>
          <c:dPt>
            <c:idx val="8"/>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9-1FBA-46FD-ADDF-C0C493A45D53}"/>
              </c:ext>
            </c:extLst>
          </c:dPt>
          <c:dPt>
            <c:idx val="9"/>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B-1FBA-46FD-ADDF-C0C493A45D53}"/>
              </c:ext>
            </c:extLst>
          </c:dPt>
          <c:dPt>
            <c:idx val="10"/>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9D-1FBA-46FD-ADDF-C0C493A45D53}"/>
              </c:ext>
            </c:extLst>
          </c:dPt>
          <c:dPt>
            <c:idx val="11"/>
            <c:invertIfNegative val="0"/>
            <c:bubble3D val="0"/>
            <c:extLst>
              <c:ext xmlns:c16="http://schemas.microsoft.com/office/drawing/2014/chart" uri="{C3380CC4-5D6E-409C-BE32-E72D297353CC}">
                <c16:uniqueId val="{0000009E-1FBA-46FD-ADDF-C0C493A45D53}"/>
              </c:ext>
            </c:extLst>
          </c:dPt>
          <c:dPt>
            <c:idx val="12"/>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A0-1FBA-46FD-ADDF-C0C493A45D53}"/>
              </c:ext>
            </c:extLst>
          </c:dPt>
          <c:dPt>
            <c:idx val="13"/>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2-1FBA-46FD-ADDF-C0C493A45D53}"/>
              </c:ext>
            </c:extLst>
          </c:dPt>
          <c:dPt>
            <c:idx val="14"/>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4-1FBA-46FD-ADDF-C0C493A45D53}"/>
              </c:ext>
            </c:extLst>
          </c:dPt>
          <c:dPt>
            <c:idx val="15"/>
            <c:invertIfNegative val="0"/>
            <c:bubble3D val="0"/>
            <c:extLst>
              <c:ext xmlns:c16="http://schemas.microsoft.com/office/drawing/2014/chart" uri="{C3380CC4-5D6E-409C-BE32-E72D297353CC}">
                <c16:uniqueId val="{000000A5-1FBA-46FD-ADDF-C0C493A45D53}"/>
              </c:ext>
            </c:extLst>
          </c:dPt>
          <c:dPt>
            <c:idx val="16"/>
            <c:invertIfNegative val="0"/>
            <c:bubble3D val="0"/>
            <c:extLst>
              <c:ext xmlns:c16="http://schemas.microsoft.com/office/drawing/2014/chart" uri="{C3380CC4-5D6E-409C-BE32-E72D297353CC}">
                <c16:uniqueId val="{000000A6-1FBA-46FD-ADDF-C0C493A45D53}"/>
              </c:ext>
            </c:extLst>
          </c:dPt>
          <c:dPt>
            <c:idx val="17"/>
            <c:invertIfNegative val="0"/>
            <c:bubble3D val="0"/>
            <c:extLst>
              <c:ext xmlns:c16="http://schemas.microsoft.com/office/drawing/2014/chart" uri="{C3380CC4-5D6E-409C-BE32-E72D297353CC}">
                <c16:uniqueId val="{000000A7-1FBA-46FD-ADDF-C0C493A45D53}"/>
              </c:ext>
            </c:extLst>
          </c:dPt>
          <c:dPt>
            <c:idx val="18"/>
            <c:invertIfNegative val="0"/>
            <c:bubble3D val="0"/>
            <c:extLst>
              <c:ext xmlns:c16="http://schemas.microsoft.com/office/drawing/2014/chart" uri="{C3380CC4-5D6E-409C-BE32-E72D297353CC}">
                <c16:uniqueId val="{000000A8-1FBA-46FD-ADDF-C0C493A45D53}"/>
              </c:ext>
            </c:extLst>
          </c:dPt>
          <c:dPt>
            <c:idx val="19"/>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AA-1FBA-46FD-ADDF-C0C493A45D53}"/>
              </c:ext>
            </c:extLst>
          </c:dPt>
          <c:dPt>
            <c:idx val="20"/>
            <c:invertIfNegative val="0"/>
            <c:bubble3D val="0"/>
            <c:spPr>
              <a:pattFill prst="dashHorz">
                <a:fgClr>
                  <a:srgbClr val="FFFFFF"/>
                </a:fgClr>
                <a:bgClr>
                  <a:srgbClr val="9DC3E6"/>
                </a:bgClr>
              </a:pattFill>
              <a:ln>
                <a:solidFill>
                  <a:schemeClr val="bg1">
                    <a:lumMod val="75000"/>
                  </a:schemeClr>
                </a:solidFill>
              </a:ln>
              <a:effectLst/>
            </c:spPr>
            <c:extLst>
              <c:ext xmlns:c16="http://schemas.microsoft.com/office/drawing/2014/chart" uri="{C3380CC4-5D6E-409C-BE32-E72D297353CC}">
                <c16:uniqueId val="{000000AC-1FBA-46FD-ADDF-C0C493A45D53}"/>
              </c:ext>
            </c:extLst>
          </c:dPt>
          <c:dPt>
            <c:idx val="21"/>
            <c:invertIfNegative val="0"/>
            <c:bubble3D val="0"/>
            <c:extLst>
              <c:ext xmlns:c16="http://schemas.microsoft.com/office/drawing/2014/chart" uri="{C3380CC4-5D6E-409C-BE32-E72D297353CC}">
                <c16:uniqueId val="{000000AD-1FBA-46FD-ADDF-C0C493A45D53}"/>
              </c:ext>
            </c:extLst>
          </c:dPt>
          <c:dPt>
            <c:idx val="22"/>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AF-1FBA-46FD-ADDF-C0C493A45D53}"/>
              </c:ext>
            </c:extLst>
          </c:dPt>
          <c:dPt>
            <c:idx val="23"/>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1-1FBA-46FD-ADDF-C0C493A45D53}"/>
              </c:ext>
            </c:extLst>
          </c:dPt>
          <c:dPt>
            <c:idx val="24"/>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3-1FBA-46FD-ADDF-C0C493A45D53}"/>
              </c:ext>
            </c:extLst>
          </c:dPt>
          <c:dPt>
            <c:idx val="25"/>
            <c:invertIfNegative val="0"/>
            <c:bubble3D val="0"/>
            <c:extLst>
              <c:ext xmlns:c16="http://schemas.microsoft.com/office/drawing/2014/chart" uri="{C3380CC4-5D6E-409C-BE32-E72D297353CC}">
                <c16:uniqueId val="{000000B4-1FBA-46FD-ADDF-C0C493A45D53}"/>
              </c:ext>
            </c:extLst>
          </c:dPt>
          <c:dPt>
            <c:idx val="26"/>
            <c:invertIfNegative val="0"/>
            <c:bubble3D val="0"/>
            <c:extLst>
              <c:ext xmlns:c16="http://schemas.microsoft.com/office/drawing/2014/chart" uri="{C3380CC4-5D6E-409C-BE32-E72D297353CC}">
                <c16:uniqueId val="{000000B5-1FBA-46FD-ADDF-C0C493A45D53}"/>
              </c:ext>
            </c:extLst>
          </c:dPt>
          <c:dPt>
            <c:idx val="27"/>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7-1FBA-46FD-ADDF-C0C493A45D53}"/>
              </c:ext>
            </c:extLst>
          </c:dPt>
          <c:dPt>
            <c:idx val="28"/>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B9-1FBA-46FD-ADDF-C0C493A45D53}"/>
              </c:ext>
            </c:extLst>
          </c:dPt>
          <c:dPt>
            <c:idx val="29"/>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BB-1FBA-46FD-ADDF-C0C493A45D53}"/>
              </c:ext>
            </c:extLst>
          </c:dPt>
          <c:dPt>
            <c:idx val="30"/>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BD-1FBA-46FD-ADDF-C0C493A45D53}"/>
              </c:ext>
            </c:extLst>
          </c:dPt>
          <c:dPt>
            <c:idx val="31"/>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BF-1FBA-46FD-ADDF-C0C493A45D53}"/>
              </c:ext>
            </c:extLst>
          </c:dPt>
          <c:dPt>
            <c:idx val="32"/>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C1-1FBA-46FD-ADDF-C0C493A45D53}"/>
              </c:ext>
            </c:extLst>
          </c:dPt>
          <c:dPt>
            <c:idx val="33"/>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C3-1FBA-46FD-ADDF-C0C493A45D53}"/>
              </c:ext>
            </c:extLst>
          </c:dPt>
          <c:dPt>
            <c:idx val="34"/>
            <c:invertIfNegative val="0"/>
            <c:bubble3D val="0"/>
            <c:extLst>
              <c:ext xmlns:c16="http://schemas.microsoft.com/office/drawing/2014/chart" uri="{C3380CC4-5D6E-409C-BE32-E72D297353CC}">
                <c16:uniqueId val="{000000C4-1FBA-46FD-ADDF-C0C493A45D53}"/>
              </c:ext>
            </c:extLst>
          </c:dPt>
          <c:dPt>
            <c:idx val="35"/>
            <c:invertIfNegative val="0"/>
            <c:bubble3D val="0"/>
            <c:extLst>
              <c:ext xmlns:c16="http://schemas.microsoft.com/office/drawing/2014/chart" uri="{C3380CC4-5D6E-409C-BE32-E72D297353CC}">
                <c16:uniqueId val="{000000C5-1FBA-46FD-ADDF-C0C493A45D53}"/>
              </c:ext>
            </c:extLst>
          </c:dPt>
          <c:dPt>
            <c:idx val="36"/>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C7-1FBA-46FD-ADDF-C0C493A45D53}"/>
              </c:ext>
            </c:extLst>
          </c:dPt>
          <c:dPt>
            <c:idx val="37"/>
            <c:invertIfNegative val="0"/>
            <c:bubble3D val="0"/>
            <c:spPr>
              <a:pattFill prst="pct8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C9-1FBA-46FD-ADDF-C0C493A45D53}"/>
              </c:ext>
            </c:extLst>
          </c:dPt>
          <c:dPt>
            <c:idx val="38"/>
            <c:invertIfNegative val="0"/>
            <c:bubble3D val="0"/>
            <c:extLst>
              <c:ext xmlns:c16="http://schemas.microsoft.com/office/drawing/2014/chart" uri="{C3380CC4-5D6E-409C-BE32-E72D297353CC}">
                <c16:uniqueId val="{000000CA-1FBA-46FD-ADDF-C0C493A45D53}"/>
              </c:ext>
            </c:extLst>
          </c:dPt>
          <c:dPt>
            <c:idx val="39"/>
            <c:invertIfNegative val="0"/>
            <c:bubble3D val="0"/>
            <c:extLst>
              <c:ext xmlns:c16="http://schemas.microsoft.com/office/drawing/2014/chart" uri="{C3380CC4-5D6E-409C-BE32-E72D297353CC}">
                <c16:uniqueId val="{000000CB-1FBA-46FD-ADDF-C0C493A45D53}"/>
              </c:ext>
            </c:extLst>
          </c:dPt>
          <c:dPt>
            <c:idx val="40"/>
            <c:invertIfNegative val="0"/>
            <c:bubble3D val="0"/>
            <c:extLst>
              <c:ext xmlns:c16="http://schemas.microsoft.com/office/drawing/2014/chart" uri="{C3380CC4-5D6E-409C-BE32-E72D297353CC}">
                <c16:uniqueId val="{000000CC-1FBA-46FD-ADDF-C0C493A45D53}"/>
              </c:ext>
            </c:extLst>
          </c:dPt>
          <c:dPt>
            <c:idx val="41"/>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CE-1FBA-46FD-ADDF-C0C493A45D53}"/>
              </c:ext>
            </c:extLst>
          </c:dPt>
          <c:dPt>
            <c:idx val="42"/>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0-1FBA-46FD-ADDF-C0C493A45D53}"/>
              </c:ext>
            </c:extLst>
          </c:dPt>
          <c:dPt>
            <c:idx val="43"/>
            <c:invertIfNegative val="0"/>
            <c:bubble3D val="0"/>
            <c:spPr>
              <a:pattFill prst="pct10">
                <a:fgClr>
                  <a:srgbClr val="44546A"/>
                </a:fgClr>
                <a:bgClr>
                  <a:srgbClr val="FFFFFF"/>
                </a:bgClr>
              </a:pattFill>
              <a:ln>
                <a:solidFill>
                  <a:schemeClr val="bg1">
                    <a:lumMod val="75000"/>
                  </a:schemeClr>
                </a:solidFill>
              </a:ln>
              <a:effectLst/>
            </c:spPr>
            <c:extLst>
              <c:ext xmlns:c16="http://schemas.microsoft.com/office/drawing/2014/chart" uri="{C3380CC4-5D6E-409C-BE32-E72D297353CC}">
                <c16:uniqueId val="{000000D2-1FBA-46FD-ADDF-C0C493A45D53}"/>
              </c:ext>
            </c:extLst>
          </c:dPt>
          <c:dPt>
            <c:idx val="4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D4-1FBA-46FD-ADDF-C0C493A45D53}"/>
              </c:ext>
            </c:extLst>
          </c:dPt>
          <c:dPt>
            <c:idx val="45"/>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6-1FBA-46FD-ADDF-C0C493A45D53}"/>
              </c:ext>
            </c:extLst>
          </c:dPt>
          <c:dPt>
            <c:idx val="46"/>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8-1FBA-46FD-ADDF-C0C493A45D53}"/>
              </c:ext>
            </c:extLst>
          </c:dPt>
          <c:dLbls>
            <c:dLbl>
              <c:idx val="1"/>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rgbClr val="404040"/>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extLst>
                <c:ext xmlns:c16="http://schemas.microsoft.com/office/drawing/2014/chart" uri="{C3380CC4-5D6E-409C-BE32-E72D297353CC}">
                  <c16:uniqueId val="{0000008E-1FBA-46FD-ADDF-C0C493A45D53}"/>
                </c:ext>
              </c:extLst>
            </c:dLbl>
            <c:dLbl>
              <c:idx val="2"/>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rgbClr val="404040"/>
                      </a:solidFill>
                      <a:effectLst>
                        <a:glow rad="1016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8F-1FBA-46FD-ADDF-C0C493A45D53}"/>
                </c:ext>
              </c:extLst>
            </c:dLbl>
            <c:dLbl>
              <c:idx val="6"/>
              <c:layout>
                <c:manualLayout>
                  <c:x val="2.3255813953487947E-3"/>
                  <c:y val="6.3458090249497291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96-1FBA-46FD-ADDF-C0C493A45D53}"/>
                </c:ext>
              </c:extLst>
            </c:dLbl>
            <c:dLbl>
              <c:idx val="13"/>
              <c:layout>
                <c:manualLayout>
                  <c:x val="2.2951297754446511E-3"/>
                  <c:y val="-3.1344957970023129E-5"/>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A2-1FBA-46FD-ADDF-C0C493A45D53}"/>
                </c:ext>
              </c:extLst>
            </c:dLbl>
            <c:dLbl>
              <c:idx val="21"/>
              <c:layout>
                <c:manualLayout>
                  <c:x val="1.9685039370078739E-5"/>
                  <c:y val="3.869747897533719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AD-1FBA-46FD-ADDF-C0C493A45D53}"/>
                </c:ext>
              </c:extLst>
            </c:dLbl>
            <c:dLbl>
              <c:idx val="22"/>
              <c:layout>
                <c:manualLayout>
                  <c:x val="-8.5270332779296701E-17"/>
                  <c:y val="5.076647219723384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AF-1FBA-46FD-ADDF-C0C493A45D53}"/>
                </c:ext>
              </c:extLst>
            </c:dLbl>
            <c:dLbl>
              <c:idx val="28"/>
              <c:layout>
                <c:manualLayout>
                  <c:x val="1.8311664530305805E-6"/>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B9-1FBA-46FD-ADDF-C0C493A45D53}"/>
                </c:ext>
              </c:extLst>
            </c:dLbl>
            <c:dLbl>
              <c:idx val="30"/>
              <c:layout>
                <c:manualLayout>
                  <c:x val="-2.3255813953487947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BD-1FBA-46FD-ADDF-C0C493A45D53}"/>
                </c:ext>
              </c:extLst>
            </c:dLbl>
            <c:dLbl>
              <c:idx val="31"/>
              <c:layout>
                <c:manualLayout>
                  <c:x val="0"/>
                  <c:y val="9.67164753447551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BF-1FBA-46FD-ADDF-C0C493A45D53}"/>
                </c:ext>
              </c:extLst>
            </c:dLbl>
            <c:dLbl>
              <c:idx val="33"/>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381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C3-1FBA-46FD-ADDF-C0C493A45D53}"/>
                </c:ext>
              </c:extLst>
            </c:dLbl>
            <c:dLbl>
              <c:idx val="36"/>
              <c:layout>
                <c:manualLayout>
                  <c:x val="0"/>
                  <c:y val="2.538323611043691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C7-1FBA-46FD-ADDF-C0C493A45D53}"/>
                </c:ext>
              </c:extLst>
            </c:dLbl>
            <c:dLbl>
              <c:idx val="37"/>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76200">
                          <a:schemeClr val="tx1">
                            <a:lumMod val="75000"/>
                            <a:lumOff val="25000"/>
                          </a:schemeClr>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extLst>
                <c:ext xmlns:c16="http://schemas.microsoft.com/office/drawing/2014/chart" uri="{C3380CC4-5D6E-409C-BE32-E72D297353CC}">
                  <c16:uniqueId val="{000000C9-1FBA-46FD-ADDF-C0C493A45D53}"/>
                </c:ext>
              </c:extLst>
            </c:dLbl>
            <c:dLbl>
              <c:idx val="41"/>
              <c:layout>
                <c:manualLayout>
                  <c:x val="2.3255686789150506E-3"/>
                  <c:y val="1.422141734799861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CE-1FBA-46FD-ADDF-C0C493A45D53}"/>
                </c:ext>
              </c:extLst>
            </c:dLbl>
            <c:dLbl>
              <c:idx val="42"/>
              <c:layout>
                <c:manualLayout>
                  <c:x val="-8.5270332779296701E-17"/>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D0-1FBA-46FD-ADDF-C0C493A45D53}"/>
                </c:ext>
              </c:extLst>
            </c:dLbl>
            <c:dLbl>
              <c:idx val="43"/>
              <c:layout>
                <c:manualLayout>
                  <c:x val="2.3255813953487517E-3"/>
                  <c:y val="7.614970829585075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D2-1FBA-46FD-ADDF-C0C493A45D53}"/>
                </c:ext>
              </c:extLst>
            </c:dLbl>
            <c:dLbl>
              <c:idx val="46"/>
              <c:layout>
                <c:manualLayout>
                  <c:x val="4.6511627906976744E-3"/>
                  <c:y val="-1.12824676972937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D8-1FBA-46FD-ADDF-C0C493A45D53}"/>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'【本】全国からみた（外国人）_P8'!$X$7:$X$53</c:f>
              <c:numCache>
                <c:formatCode>0.0%</c:formatCode>
                <c:ptCount val="47"/>
                <c:pt idx="0">
                  <c:v>0.178393515726433</c:v>
                </c:pt>
                <c:pt idx="1">
                  <c:v>0.11961291333646763</c:v>
                </c:pt>
                <c:pt idx="2">
                  <c:v>7.9085514303104079E-2</c:v>
                </c:pt>
                <c:pt idx="3">
                  <c:v>8.527342687240079E-2</c:v>
                </c:pt>
                <c:pt idx="4">
                  <c:v>0.10151573048019361</c:v>
                </c:pt>
                <c:pt idx="5">
                  <c:v>0.10336311469455946</c:v>
                </c:pt>
                <c:pt idx="6">
                  <c:v>7.8356959482085056E-2</c:v>
                </c:pt>
                <c:pt idx="7">
                  <c:v>0.10118271783731596</c:v>
                </c:pt>
                <c:pt idx="8">
                  <c:v>0.12789393166751659</c:v>
                </c:pt>
                <c:pt idx="9">
                  <c:v>0.14135974265370296</c:v>
                </c:pt>
                <c:pt idx="10">
                  <c:v>0.1042384782331163</c:v>
                </c:pt>
                <c:pt idx="11">
                  <c:v>0.13774863206447266</c:v>
                </c:pt>
                <c:pt idx="12">
                  <c:v>0.12425051332910395</c:v>
                </c:pt>
                <c:pt idx="13">
                  <c:v>0.10477643953143045</c:v>
                </c:pt>
                <c:pt idx="14">
                  <c:v>0.14151114991451125</c:v>
                </c:pt>
                <c:pt idx="15">
                  <c:v>0.10971801444884642</c:v>
                </c:pt>
                <c:pt idx="16">
                  <c:v>0.11958922024741118</c:v>
                </c:pt>
                <c:pt idx="17">
                  <c:v>9.13323782234957E-2</c:v>
                </c:pt>
                <c:pt idx="18">
                  <c:v>0.12037303602118174</c:v>
                </c:pt>
                <c:pt idx="19">
                  <c:v>0.12585238479890293</c:v>
                </c:pt>
                <c:pt idx="20">
                  <c:v>0.13071471582750474</c:v>
                </c:pt>
                <c:pt idx="21">
                  <c:v>0.12006416993970238</c:v>
                </c:pt>
                <c:pt idx="22">
                  <c:v>0.13948618577322167</c:v>
                </c:pt>
                <c:pt idx="23">
                  <c:v>0.13757788882719477</c:v>
                </c:pt>
                <c:pt idx="24">
                  <c:v>0.13384883046588053</c:v>
                </c:pt>
                <c:pt idx="25">
                  <c:v>0.11974826231854345</c:v>
                </c:pt>
                <c:pt idx="26">
                  <c:v>0.13395528888769764</c:v>
                </c:pt>
                <c:pt idx="27">
                  <c:v>0.1303519723442437</c:v>
                </c:pt>
                <c:pt idx="28">
                  <c:v>0.12370851238913778</c:v>
                </c:pt>
                <c:pt idx="29">
                  <c:v>0.14516914091019714</c:v>
                </c:pt>
                <c:pt idx="30">
                  <c:v>0.16504347826086957</c:v>
                </c:pt>
                <c:pt idx="31">
                  <c:v>9.6526741956104833E-2</c:v>
                </c:pt>
                <c:pt idx="32">
                  <c:v>0.1109164798206278</c:v>
                </c:pt>
                <c:pt idx="33">
                  <c:v>8.5899050622863377E-2</c:v>
                </c:pt>
                <c:pt idx="34">
                  <c:v>0.11602661375043773</c:v>
                </c:pt>
                <c:pt idx="35">
                  <c:v>9.4768344047882952E-2</c:v>
                </c:pt>
                <c:pt idx="36">
                  <c:v>0.11365494685200327</c:v>
                </c:pt>
                <c:pt idx="37">
                  <c:v>9.1364998847129356E-2</c:v>
                </c:pt>
                <c:pt idx="38">
                  <c:v>0.10159260210634471</c:v>
                </c:pt>
                <c:pt idx="39">
                  <c:v>0.1163264821297834</c:v>
                </c:pt>
                <c:pt idx="40">
                  <c:v>0.12345418774592468</c:v>
                </c:pt>
                <c:pt idx="41">
                  <c:v>9.0360092129655636E-2</c:v>
                </c:pt>
                <c:pt idx="42">
                  <c:v>0.11320458646700815</c:v>
                </c:pt>
                <c:pt idx="43">
                  <c:v>0.11721830565181025</c:v>
                </c:pt>
                <c:pt idx="44">
                  <c:v>9.5686201434827173E-2</c:v>
                </c:pt>
                <c:pt idx="45">
                  <c:v>0.12971331209719239</c:v>
                </c:pt>
                <c:pt idx="46">
                  <c:v>0.19749353475463605</c:v>
                </c:pt>
              </c:numCache>
            </c:numRef>
          </c:val>
          <c:extLst>
            <c:ext xmlns:c16="http://schemas.microsoft.com/office/drawing/2014/chart" uri="{C3380CC4-5D6E-409C-BE32-E72D297353CC}">
              <c16:uniqueId val="{000000D9-1FBA-46FD-ADDF-C0C493A45D53}"/>
            </c:ext>
          </c:extLst>
        </c:ser>
        <c:ser>
          <c:idx val="3"/>
          <c:order val="3"/>
          <c:tx>
            <c:strRef>
              <c:f>'【本】全国からみた（外国人）_P8'!$Y$6</c:f>
              <c:strCache>
                <c:ptCount val="1"/>
                <c:pt idx="0">
                  <c:v>No.4</c:v>
                </c:pt>
              </c:strCache>
            </c:strRef>
          </c:tx>
          <c:spPr>
            <a:pattFill prst="pct6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DB-1FBA-46FD-ADDF-C0C493A45D53}"/>
              </c:ext>
            </c:extLst>
          </c:dPt>
          <c:dPt>
            <c:idx val="1"/>
            <c:invertIfNegative val="0"/>
            <c:bubble3D val="0"/>
            <c:extLst>
              <c:ext xmlns:c16="http://schemas.microsoft.com/office/drawing/2014/chart" uri="{C3380CC4-5D6E-409C-BE32-E72D297353CC}">
                <c16:uniqueId val="{000000DC-1FBA-46FD-ADDF-C0C493A45D53}"/>
              </c:ext>
            </c:extLst>
          </c:dPt>
          <c:dPt>
            <c:idx val="2"/>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E-1FBA-46FD-ADDF-C0C493A45D53}"/>
              </c:ext>
            </c:extLst>
          </c:dPt>
          <c:dPt>
            <c:idx val="3"/>
            <c:invertIfNegative val="0"/>
            <c:bubble3D val="0"/>
            <c:extLst>
              <c:ext xmlns:c16="http://schemas.microsoft.com/office/drawing/2014/chart" uri="{C3380CC4-5D6E-409C-BE32-E72D297353CC}">
                <c16:uniqueId val="{000000DF-1FBA-46FD-ADDF-C0C493A45D53}"/>
              </c:ext>
            </c:extLst>
          </c:dPt>
          <c:dPt>
            <c:idx val="4"/>
            <c:invertIfNegative val="0"/>
            <c:bubble3D val="0"/>
            <c:extLst>
              <c:ext xmlns:c16="http://schemas.microsoft.com/office/drawing/2014/chart" uri="{C3380CC4-5D6E-409C-BE32-E72D297353CC}">
                <c16:uniqueId val="{000000E0-1FBA-46FD-ADDF-C0C493A45D53}"/>
              </c:ext>
            </c:extLst>
          </c:dPt>
          <c:dPt>
            <c:idx val="5"/>
            <c:invertIfNegative val="0"/>
            <c:bubble3D val="0"/>
            <c:extLst>
              <c:ext xmlns:c16="http://schemas.microsoft.com/office/drawing/2014/chart" uri="{C3380CC4-5D6E-409C-BE32-E72D297353CC}">
                <c16:uniqueId val="{000000E1-1FBA-46FD-ADDF-C0C493A45D53}"/>
              </c:ext>
            </c:extLst>
          </c:dPt>
          <c:dPt>
            <c:idx val="6"/>
            <c:invertIfNegative val="0"/>
            <c:bubble3D val="0"/>
            <c:extLst>
              <c:ext xmlns:c16="http://schemas.microsoft.com/office/drawing/2014/chart" uri="{C3380CC4-5D6E-409C-BE32-E72D297353CC}">
                <c16:uniqueId val="{000000E2-1FBA-46FD-ADDF-C0C493A45D53}"/>
              </c:ext>
            </c:extLst>
          </c:dPt>
          <c:dPt>
            <c:idx val="7"/>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E4-1FBA-46FD-ADDF-C0C493A45D53}"/>
              </c:ext>
            </c:extLst>
          </c:dPt>
          <c:dPt>
            <c:idx val="8"/>
            <c:invertIfNegative val="0"/>
            <c:bubble3D val="0"/>
            <c:extLst>
              <c:ext xmlns:c16="http://schemas.microsoft.com/office/drawing/2014/chart" uri="{C3380CC4-5D6E-409C-BE32-E72D297353CC}">
                <c16:uniqueId val="{000000E5-1FBA-46FD-ADDF-C0C493A45D53}"/>
              </c:ext>
            </c:extLst>
          </c:dPt>
          <c:dPt>
            <c:idx val="9"/>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E7-1FBA-46FD-ADDF-C0C493A45D53}"/>
              </c:ext>
            </c:extLst>
          </c:dPt>
          <c:dPt>
            <c:idx val="1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E9-1FBA-46FD-ADDF-C0C493A45D53}"/>
              </c:ext>
            </c:extLst>
          </c:dPt>
          <c:dPt>
            <c:idx val="11"/>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EB-1FBA-46FD-ADDF-C0C493A45D53}"/>
              </c:ext>
            </c:extLst>
          </c:dPt>
          <c:dPt>
            <c:idx val="12"/>
            <c:invertIfNegative val="0"/>
            <c:bubble3D val="0"/>
            <c:extLst>
              <c:ext xmlns:c16="http://schemas.microsoft.com/office/drawing/2014/chart" uri="{C3380CC4-5D6E-409C-BE32-E72D297353CC}">
                <c16:uniqueId val="{000000EC-1FBA-46FD-ADDF-C0C493A45D53}"/>
              </c:ext>
            </c:extLst>
          </c:dPt>
          <c:dPt>
            <c:idx val="13"/>
            <c:invertIfNegative val="0"/>
            <c:bubble3D val="0"/>
            <c:extLst>
              <c:ext xmlns:c16="http://schemas.microsoft.com/office/drawing/2014/chart" uri="{C3380CC4-5D6E-409C-BE32-E72D297353CC}">
                <c16:uniqueId val="{000000ED-1FBA-46FD-ADDF-C0C493A45D53}"/>
              </c:ext>
            </c:extLst>
          </c:dPt>
          <c:dPt>
            <c:idx val="14"/>
            <c:invertIfNegative val="0"/>
            <c:bubble3D val="0"/>
            <c:extLst>
              <c:ext xmlns:c16="http://schemas.microsoft.com/office/drawing/2014/chart" uri="{C3380CC4-5D6E-409C-BE32-E72D297353CC}">
                <c16:uniqueId val="{000000EE-1FBA-46FD-ADDF-C0C493A45D53}"/>
              </c:ext>
            </c:extLst>
          </c:dPt>
          <c:dPt>
            <c:idx val="15"/>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0-1FBA-46FD-ADDF-C0C493A45D53}"/>
              </c:ext>
            </c:extLst>
          </c:dPt>
          <c:dPt>
            <c:idx val="16"/>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F2-1FBA-46FD-ADDF-C0C493A45D53}"/>
              </c:ext>
            </c:extLst>
          </c:dPt>
          <c:dPt>
            <c:idx val="17"/>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F4-1FBA-46FD-ADDF-C0C493A45D53}"/>
              </c:ext>
            </c:extLst>
          </c:dPt>
          <c:dPt>
            <c:idx val="18"/>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F6-1FBA-46FD-ADDF-C0C493A45D53}"/>
              </c:ext>
            </c:extLst>
          </c:dPt>
          <c:dPt>
            <c:idx val="19"/>
            <c:invertIfNegative val="0"/>
            <c:bubble3D val="0"/>
            <c:extLst>
              <c:ext xmlns:c16="http://schemas.microsoft.com/office/drawing/2014/chart" uri="{C3380CC4-5D6E-409C-BE32-E72D297353CC}">
                <c16:uniqueId val="{000000F7-1FBA-46FD-ADDF-C0C493A45D53}"/>
              </c:ext>
            </c:extLst>
          </c:dPt>
          <c:dPt>
            <c:idx val="20"/>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F9-1FBA-46FD-ADDF-C0C493A45D53}"/>
              </c:ext>
            </c:extLst>
          </c:dPt>
          <c:dPt>
            <c:idx val="21"/>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FB-1FBA-46FD-ADDF-C0C493A45D53}"/>
              </c:ext>
            </c:extLst>
          </c:dPt>
          <c:dPt>
            <c:idx val="22"/>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D-1FBA-46FD-ADDF-C0C493A45D53}"/>
              </c:ext>
            </c:extLst>
          </c:dPt>
          <c:dPt>
            <c:idx val="23"/>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F-1FBA-46FD-ADDF-C0C493A45D53}"/>
              </c:ext>
            </c:extLst>
          </c:dPt>
          <c:dPt>
            <c:idx val="24"/>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01-1FBA-46FD-ADDF-C0C493A45D53}"/>
              </c:ext>
            </c:extLst>
          </c:dPt>
          <c:dPt>
            <c:idx val="25"/>
            <c:invertIfNegative val="0"/>
            <c:bubble3D val="0"/>
            <c:extLst>
              <c:ext xmlns:c16="http://schemas.microsoft.com/office/drawing/2014/chart" uri="{C3380CC4-5D6E-409C-BE32-E72D297353CC}">
                <c16:uniqueId val="{00000102-1FBA-46FD-ADDF-C0C493A45D53}"/>
              </c:ext>
            </c:extLst>
          </c:dPt>
          <c:dPt>
            <c:idx val="26"/>
            <c:invertIfNegative val="0"/>
            <c:bubble3D val="0"/>
            <c:extLst>
              <c:ext xmlns:c16="http://schemas.microsoft.com/office/drawing/2014/chart" uri="{C3380CC4-5D6E-409C-BE32-E72D297353CC}">
                <c16:uniqueId val="{00000103-1FBA-46FD-ADDF-C0C493A45D53}"/>
              </c:ext>
            </c:extLst>
          </c:dPt>
          <c:dPt>
            <c:idx val="27"/>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05-1FBA-46FD-ADDF-C0C493A45D53}"/>
              </c:ext>
            </c:extLst>
          </c:dPt>
          <c:dPt>
            <c:idx val="28"/>
            <c:invertIfNegative val="0"/>
            <c:bubble3D val="0"/>
            <c:extLst>
              <c:ext xmlns:c16="http://schemas.microsoft.com/office/drawing/2014/chart" uri="{C3380CC4-5D6E-409C-BE32-E72D297353CC}">
                <c16:uniqueId val="{00000106-1FBA-46FD-ADDF-C0C493A45D53}"/>
              </c:ext>
            </c:extLst>
          </c:dPt>
          <c:dPt>
            <c:idx val="29"/>
            <c:invertIfNegative val="0"/>
            <c:bubble3D val="0"/>
            <c:extLst>
              <c:ext xmlns:c16="http://schemas.microsoft.com/office/drawing/2014/chart" uri="{C3380CC4-5D6E-409C-BE32-E72D297353CC}">
                <c16:uniqueId val="{00000107-1FBA-46FD-ADDF-C0C493A45D53}"/>
              </c:ext>
            </c:extLst>
          </c:dPt>
          <c:dPt>
            <c:idx val="30"/>
            <c:invertIfNegative val="0"/>
            <c:bubble3D val="0"/>
            <c:extLst>
              <c:ext xmlns:c16="http://schemas.microsoft.com/office/drawing/2014/chart" uri="{C3380CC4-5D6E-409C-BE32-E72D297353CC}">
                <c16:uniqueId val="{00000108-1FBA-46FD-ADDF-C0C493A45D53}"/>
              </c:ext>
            </c:extLst>
          </c:dPt>
          <c:dPt>
            <c:idx val="31"/>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0A-1FBA-46FD-ADDF-C0C493A45D53}"/>
              </c:ext>
            </c:extLst>
          </c:dPt>
          <c:dPt>
            <c:idx val="32"/>
            <c:invertIfNegative val="0"/>
            <c:bubble3D val="0"/>
            <c:extLst>
              <c:ext xmlns:c16="http://schemas.microsoft.com/office/drawing/2014/chart" uri="{C3380CC4-5D6E-409C-BE32-E72D297353CC}">
                <c16:uniqueId val="{0000010B-1FBA-46FD-ADDF-C0C493A45D53}"/>
              </c:ext>
            </c:extLst>
          </c:dPt>
          <c:dPt>
            <c:idx val="33"/>
            <c:invertIfNegative val="0"/>
            <c:bubble3D val="0"/>
            <c:extLst>
              <c:ext xmlns:c16="http://schemas.microsoft.com/office/drawing/2014/chart" uri="{C3380CC4-5D6E-409C-BE32-E72D297353CC}">
                <c16:uniqueId val="{0000010C-1FBA-46FD-ADDF-C0C493A45D53}"/>
              </c:ext>
            </c:extLst>
          </c:dPt>
          <c:dPt>
            <c:idx val="34"/>
            <c:invertIfNegative val="0"/>
            <c:bubble3D val="0"/>
            <c:extLst>
              <c:ext xmlns:c16="http://schemas.microsoft.com/office/drawing/2014/chart" uri="{C3380CC4-5D6E-409C-BE32-E72D297353CC}">
                <c16:uniqueId val="{0000010D-1FBA-46FD-ADDF-C0C493A45D53}"/>
              </c:ext>
            </c:extLst>
          </c:dPt>
          <c:dPt>
            <c:idx val="35"/>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0F-1FBA-46FD-ADDF-C0C493A45D53}"/>
              </c:ext>
            </c:extLst>
          </c:dPt>
          <c:dPt>
            <c:idx val="36"/>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11-1FBA-46FD-ADDF-C0C493A45D53}"/>
              </c:ext>
            </c:extLst>
          </c:dPt>
          <c:dPt>
            <c:idx val="37"/>
            <c:invertIfNegative val="0"/>
            <c:bubble3D val="0"/>
            <c:spPr>
              <a:pattFill prst="pct60">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13-1FBA-46FD-ADDF-C0C493A45D53}"/>
              </c:ext>
            </c:extLst>
          </c:dPt>
          <c:dPt>
            <c:idx val="38"/>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15-1FBA-46FD-ADDF-C0C493A45D53}"/>
              </c:ext>
            </c:extLst>
          </c:dPt>
          <c:dPt>
            <c:idx val="39"/>
            <c:invertIfNegative val="0"/>
            <c:bubble3D val="0"/>
            <c:extLst>
              <c:ext xmlns:c16="http://schemas.microsoft.com/office/drawing/2014/chart" uri="{C3380CC4-5D6E-409C-BE32-E72D297353CC}">
                <c16:uniqueId val="{00000116-1FBA-46FD-ADDF-C0C493A45D53}"/>
              </c:ext>
            </c:extLst>
          </c:dPt>
          <c:dPt>
            <c:idx val="40"/>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18-1FBA-46FD-ADDF-C0C493A45D53}"/>
              </c:ext>
            </c:extLst>
          </c:dPt>
          <c:dPt>
            <c:idx val="41"/>
            <c:invertIfNegative val="0"/>
            <c:bubble3D val="0"/>
            <c:extLst>
              <c:ext xmlns:c16="http://schemas.microsoft.com/office/drawing/2014/chart" uri="{C3380CC4-5D6E-409C-BE32-E72D297353CC}">
                <c16:uniqueId val="{00000119-1FBA-46FD-ADDF-C0C493A45D53}"/>
              </c:ext>
            </c:extLst>
          </c:dPt>
          <c:dPt>
            <c:idx val="42"/>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1B-1FBA-46FD-ADDF-C0C493A45D53}"/>
              </c:ext>
            </c:extLst>
          </c:dPt>
          <c:dPt>
            <c:idx val="43"/>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1D-1FBA-46FD-ADDF-C0C493A45D53}"/>
              </c:ext>
            </c:extLst>
          </c:dPt>
          <c:dPt>
            <c:idx val="44"/>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1F-1FBA-46FD-ADDF-C0C493A45D53}"/>
              </c:ext>
            </c:extLst>
          </c:dPt>
          <c:dPt>
            <c:idx val="45"/>
            <c:invertIfNegative val="0"/>
            <c:bubble3D val="0"/>
            <c:extLst>
              <c:ext xmlns:c16="http://schemas.microsoft.com/office/drawing/2014/chart" uri="{C3380CC4-5D6E-409C-BE32-E72D297353CC}">
                <c16:uniqueId val="{00000120-1FBA-46FD-ADDF-C0C493A45D53}"/>
              </c:ext>
            </c:extLst>
          </c:dPt>
          <c:dPt>
            <c:idx val="46"/>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122-1FBA-46FD-ADDF-C0C493A45D53}"/>
              </c:ext>
            </c:extLst>
          </c:dPt>
          <c:dLbls>
            <c:dLbl>
              <c:idx val="6"/>
              <c:layout>
                <c:manualLayout>
                  <c:x val="-2.9527559055202987E-5"/>
                  <c:y val="2.579831931689146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2-1FBA-46FD-ADDF-C0C493A45D53}"/>
                </c:ext>
              </c:extLst>
            </c:dLbl>
            <c:dLbl>
              <c:idx val="7"/>
              <c:layout>
                <c:manualLayout>
                  <c:x val="-4.2635166389648351E-17"/>
                  <c:y val="3.807485415088037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4-1FBA-46FD-ADDF-C0C493A45D53}"/>
                </c:ext>
              </c:extLst>
            </c:dLbl>
            <c:dLbl>
              <c:idx val="9"/>
              <c:layout>
                <c:manualLayout>
                  <c:x val="2.3255813953488372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7-1FBA-46FD-ADDF-C0C493A45D53}"/>
                </c:ext>
              </c:extLst>
            </c:dLbl>
            <c:dLbl>
              <c:idx val="10"/>
              <c:layout>
                <c:manualLayout>
                  <c:x val="-8.4514377133836793E-17"/>
                  <c:y val="2.529893218267043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9-1FBA-46FD-ADDF-C0C493A45D53}"/>
                </c:ext>
              </c:extLst>
            </c:dLbl>
            <c:dLbl>
              <c:idx val="11"/>
              <c:layout>
                <c:manualLayout>
                  <c:x val="0"/>
                  <c:y val="1.284081777817424E-7"/>
                </c:manualLayout>
              </c:layout>
              <c:spPr>
                <a:noFill/>
                <a:ln>
                  <a:noFill/>
                </a:ln>
                <a:effectLst/>
              </c:spPr>
              <c:txPr>
                <a:bodyPr rot="0" spcFirstLastPara="1" vertOverflow="ellipsis" vert="horz" wrap="square" lIns="38100" tIns="19050" rIns="38100" bIns="19050" anchor="ctr" anchorCtr="0">
                  <a:spAutoFit/>
                </a:bodyPr>
                <a:lstStyle/>
                <a:p>
                  <a:pPr algn="ctr" rtl="0">
                    <a:defRPr lang="en-US" altLang="ja-JP" sz="600" b="1" i="0" u="none" strike="noStrike" kern="1200" baseline="0">
                      <a:solidFill>
                        <a:sysClr val="windowText" lastClr="000000">
                          <a:lumMod val="75000"/>
                          <a:lumOff val="25000"/>
                        </a:sysClr>
                      </a:solidFill>
                      <a:effectLst>
                        <a:glow rad="76200">
                          <a:sysClr val="window" lastClr="FFFFFF"/>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B-1FBA-46FD-ADDF-C0C493A45D53}"/>
                </c:ext>
              </c:extLst>
            </c:dLbl>
            <c:dLbl>
              <c:idx val="12"/>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C-1FBA-46FD-ADDF-C0C493A45D53}"/>
                </c:ext>
              </c:extLst>
            </c:dLbl>
            <c:dLbl>
              <c:idx val="13"/>
              <c:layout>
                <c:manualLayout>
                  <c:x val="-2.0692180919330831E-5"/>
                  <c:y val="3.807485415383537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D-1FBA-46FD-ADDF-C0C493A45D53}"/>
                </c:ext>
              </c:extLst>
            </c:dLbl>
            <c:dLbl>
              <c:idx val="14"/>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381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E-1FBA-46FD-ADDF-C0C493A45D53}"/>
                </c:ext>
              </c:extLst>
            </c:dLbl>
            <c:dLbl>
              <c:idx val="15"/>
              <c:layout>
                <c:manualLayout>
                  <c:x val="0"/>
                  <c:y val="1.612343156984205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0-1FBA-46FD-ADDF-C0C493A45D53}"/>
                </c:ext>
              </c:extLst>
            </c:dLbl>
            <c:dLbl>
              <c:idx val="17"/>
              <c:layout>
                <c:manualLayout>
                  <c:x val="-2.3255813953488372E-3"/>
                  <c:y val="3.2240517330658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4-1FBA-46FD-ADDF-C0C493A45D53}"/>
                </c:ext>
              </c:extLst>
            </c:dLbl>
            <c:dLbl>
              <c:idx val="18"/>
              <c:layout>
                <c:manualLayout>
                  <c:x val="-2.3255813953488372E-3"/>
                  <c:y val="5.076647219723384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6-1FBA-46FD-ADDF-C0C493A45D53}"/>
                </c:ext>
              </c:extLst>
            </c:dLbl>
            <c:dLbl>
              <c:idx val="19"/>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381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7-1FBA-46FD-ADDF-C0C493A45D53}"/>
                </c:ext>
              </c:extLst>
            </c:dLbl>
            <c:dLbl>
              <c:idx val="20"/>
              <c:layout>
                <c:manualLayout>
                  <c:x val="-8.5270332779296701E-17"/>
                  <c:y val="1.2691618055218455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9-1FBA-46FD-ADDF-C0C493A45D53}"/>
                </c:ext>
              </c:extLst>
            </c:dLbl>
            <c:dLbl>
              <c:idx val="21"/>
              <c:layout>
                <c:manualLayout>
                  <c:x val="-1.9685039370163615E-5"/>
                  <c:y val="3.869747897533719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B-1FBA-46FD-ADDF-C0C493A45D53}"/>
                </c:ext>
              </c:extLst>
            </c:dLbl>
            <c:dLbl>
              <c:idx val="22"/>
              <c:layout>
                <c:manualLayout>
                  <c:x val="-8.5270332779296701E-17"/>
                  <c:y val="1.12837368590986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D-1FBA-46FD-ADDF-C0C493A45D53}"/>
                </c:ext>
              </c:extLst>
            </c:dLbl>
            <c:dLbl>
              <c:idx val="23"/>
              <c:layout>
                <c:manualLayout>
                  <c:x val="2.3255813953488372E-3"/>
                  <c:y val="2.5383236092706922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F-1FBA-46FD-ADDF-C0C493A45D53}"/>
                </c:ext>
              </c:extLst>
            </c:dLbl>
            <c:dLbl>
              <c:idx val="25"/>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381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2-1FBA-46FD-ADDF-C0C493A45D53}"/>
                </c:ext>
              </c:extLst>
            </c:dLbl>
            <c:dLbl>
              <c:idx val="26"/>
              <c:layout>
                <c:manualLayout>
                  <c:x val="2.3049641850309091E-3"/>
                  <c:y val="1.264946609133521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3-1FBA-46FD-ADDF-C0C493A45D53}"/>
                </c:ext>
              </c:extLst>
            </c:dLbl>
            <c:dLbl>
              <c:idx val="27"/>
              <c:layout>
                <c:manualLayout>
                  <c:x val="2.0692180919245559E-5"/>
                  <c:y val="5.8381443026818912E-6"/>
                </c:manualLayout>
              </c:layout>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76200">
                          <a:schemeClr val="tx1">
                            <a:lumMod val="75000"/>
                            <a:lumOff val="25000"/>
                          </a:schemeClr>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5-1FBA-46FD-ADDF-C0C493A45D53}"/>
                </c:ext>
              </c:extLst>
            </c:dLbl>
            <c:dLbl>
              <c:idx val="28"/>
              <c:layout>
                <c:manualLayout>
                  <c:x val="0"/>
                  <c:y val="1.264946609133521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6-1FBA-46FD-ADDF-C0C493A45D53}"/>
                </c:ext>
              </c:extLst>
            </c:dLbl>
            <c:dLbl>
              <c:idx val="30"/>
              <c:layout>
                <c:manualLayout>
                  <c:x val="9.8882988463224994E-6"/>
                  <c:y val="8.059558209852350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8-1FBA-46FD-ADDF-C0C493A45D53}"/>
                </c:ext>
              </c:extLst>
            </c:dLbl>
            <c:dLbl>
              <c:idx val="31"/>
              <c:layout>
                <c:manualLayout>
                  <c:x val="2.3354696941952024E-3"/>
                  <c:y val="-6.446199723424259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A-1FBA-46FD-ADDF-C0C493A45D53}"/>
                </c:ext>
              </c:extLst>
            </c:dLbl>
            <c:dLbl>
              <c:idx val="35"/>
              <c:layout>
                <c:manualLayout>
                  <c:x val="-8.4514377133836793E-17"/>
                  <c:y val="1.2649466103115949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F-1FBA-46FD-ADDF-C0C493A45D53}"/>
                </c:ext>
              </c:extLst>
            </c:dLbl>
            <c:dLbl>
              <c:idx val="36"/>
              <c:layout>
                <c:manualLayout>
                  <c:x val="-8.4514377133836793E-17"/>
                  <c:y val="3.1864489309120347E-3"/>
                </c:manualLayout>
              </c:layout>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76200">
                          <a:schemeClr val="tx1">
                            <a:lumMod val="75000"/>
                            <a:lumOff val="25000"/>
                          </a:schemeClr>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1-1FBA-46FD-ADDF-C0C493A45D53}"/>
                </c:ext>
              </c:extLst>
            </c:dLbl>
            <c:dLbl>
              <c:idx val="37"/>
              <c:layout>
                <c:manualLayout>
                  <c:x val="0"/>
                  <c:y val="5.076647219723384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3-1FBA-46FD-ADDF-C0C493A45D53}"/>
                </c:ext>
              </c:extLst>
            </c:dLbl>
            <c:dLbl>
              <c:idx val="40"/>
              <c:layout>
                <c:manualLayout>
                  <c:x val="2.2842739553385056E-3"/>
                  <c:y val="1.1283184447361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8-1FBA-46FD-ADDF-C0C493A45D53}"/>
                </c:ext>
              </c:extLst>
            </c:dLbl>
            <c:dLbl>
              <c:idx val="41"/>
              <c:layout>
                <c:manualLayout>
                  <c:x val="4.6511627906975894E-3"/>
                  <c:y val="-4.835379560606030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9-1FBA-46FD-ADDF-C0C493A45D53}"/>
                </c:ext>
              </c:extLst>
            </c:dLbl>
            <c:dLbl>
              <c:idx val="42"/>
              <c:layout>
                <c:manualLayout>
                  <c:x val="0"/>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B-1FBA-46FD-ADDF-C0C493A45D53}"/>
                </c:ext>
              </c:extLst>
            </c:dLbl>
            <c:dLbl>
              <c:idx val="43"/>
              <c:layout>
                <c:manualLayout>
                  <c:x val="0"/>
                  <c:y val="2.538323609861692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D-1FBA-46FD-ADDF-C0C493A45D53}"/>
                </c:ext>
              </c:extLst>
            </c:dLbl>
            <c:dLbl>
              <c:idx val="44"/>
              <c:layout>
                <c:manualLayout>
                  <c:x val="4.6304706097783435E-3"/>
                  <c:y val="3.80748541597453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F-1FBA-46FD-ADDF-C0C493A45D53}"/>
                </c:ext>
              </c:extLst>
            </c:dLbl>
            <c:dLbl>
              <c:idx val="46"/>
              <c:layout>
                <c:manualLayout>
                  <c:x val="9.3023255813951787E-3"/>
                  <c:y val="1.12831022781963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2-1FBA-46FD-ADDF-C0C493A45D53}"/>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'【本】全国からみた（外国人）_P8'!$Y$7:$Y$53</c:f>
              <c:numCache>
                <c:formatCode>0.0%</c:formatCode>
                <c:ptCount val="47"/>
                <c:pt idx="0">
                  <c:v>9.7443575469577881E-2</c:v>
                </c:pt>
                <c:pt idx="1">
                  <c:v>0.11401034320639399</c:v>
                </c:pt>
                <c:pt idx="2">
                  <c:v>5.7174376141205116E-2</c:v>
                </c:pt>
                <c:pt idx="3">
                  <c:v>7.1164833456411059E-2</c:v>
                </c:pt>
                <c:pt idx="4">
                  <c:v>7.9989810215259208E-2</c:v>
                </c:pt>
                <c:pt idx="5">
                  <c:v>8.5349023026076845E-2</c:v>
                </c:pt>
                <c:pt idx="6">
                  <c:v>3.5271793726978459E-2</c:v>
                </c:pt>
                <c:pt idx="7">
                  <c:v>9.6934588462466817E-2</c:v>
                </c:pt>
                <c:pt idx="8">
                  <c:v>9.8419173890872E-2</c:v>
                </c:pt>
                <c:pt idx="9">
                  <c:v>8.5480897820508189E-2</c:v>
                </c:pt>
                <c:pt idx="10">
                  <c:v>0.10066385803651219</c:v>
                </c:pt>
                <c:pt idx="11">
                  <c:v>9.7561832602383547E-2</c:v>
                </c:pt>
                <c:pt idx="12">
                  <c:v>0.10124952986646026</c:v>
                </c:pt>
                <c:pt idx="13">
                  <c:v>8.770829896056756E-2</c:v>
                </c:pt>
                <c:pt idx="14">
                  <c:v>0.11135363236203573</c:v>
                </c:pt>
                <c:pt idx="15">
                  <c:v>9.7692845490561647E-2</c:v>
                </c:pt>
                <c:pt idx="16">
                  <c:v>0.102544862037176</c:v>
                </c:pt>
                <c:pt idx="17">
                  <c:v>8.2020057306590261E-2</c:v>
                </c:pt>
                <c:pt idx="18">
                  <c:v>8.4700812199569042E-2</c:v>
                </c:pt>
                <c:pt idx="19">
                  <c:v>8.059850092987432E-2</c:v>
                </c:pt>
                <c:pt idx="20">
                  <c:v>0.10230518628313802</c:v>
                </c:pt>
                <c:pt idx="21">
                  <c:v>7.5786911545057262E-2</c:v>
                </c:pt>
                <c:pt idx="22">
                  <c:v>0.11048256032004</c:v>
                </c:pt>
                <c:pt idx="23">
                  <c:v>0.11962489974705411</c:v>
                </c:pt>
                <c:pt idx="24">
                  <c:v>0.10527740189445196</c:v>
                </c:pt>
                <c:pt idx="25">
                  <c:v>0.11936735932719869</c:v>
                </c:pt>
                <c:pt idx="26">
                  <c:v>0.126498969682698</c:v>
                </c:pt>
                <c:pt idx="27">
                  <c:v>9.3591395008312137E-2</c:v>
                </c:pt>
                <c:pt idx="28">
                  <c:v>8.7135411904544213E-2</c:v>
                </c:pt>
                <c:pt idx="29">
                  <c:v>7.5687515210513506E-2</c:v>
                </c:pt>
                <c:pt idx="30">
                  <c:v>0.15513043478260868</c:v>
                </c:pt>
                <c:pt idx="31">
                  <c:v>9.5035158747070109E-2</c:v>
                </c:pt>
                <c:pt idx="32">
                  <c:v>7.490190582959641E-2</c:v>
                </c:pt>
                <c:pt idx="33">
                  <c:v>7.9643957113978175E-2</c:v>
                </c:pt>
                <c:pt idx="34">
                  <c:v>6.4666744484650401E-2</c:v>
                </c:pt>
                <c:pt idx="35">
                  <c:v>9.1775659499002432E-2</c:v>
                </c:pt>
                <c:pt idx="36">
                  <c:v>9.7076155299292297E-2</c:v>
                </c:pt>
                <c:pt idx="37">
                  <c:v>7.7242333410191377E-2</c:v>
                </c:pt>
                <c:pt idx="38">
                  <c:v>6.665810428975083E-2</c:v>
                </c:pt>
                <c:pt idx="39">
                  <c:v>8.3458414411067897E-2</c:v>
                </c:pt>
                <c:pt idx="40">
                  <c:v>0.10680157391793142</c:v>
                </c:pt>
                <c:pt idx="41">
                  <c:v>8.8871411718442789E-2</c:v>
                </c:pt>
                <c:pt idx="42">
                  <c:v>7.7371411918985861E-2</c:v>
                </c:pt>
                <c:pt idx="43">
                  <c:v>7.8699529649463931E-2</c:v>
                </c:pt>
                <c:pt idx="44">
                  <c:v>9.3822789527625086E-2</c:v>
                </c:pt>
                <c:pt idx="45">
                  <c:v>0.11986073042447588</c:v>
                </c:pt>
                <c:pt idx="46">
                  <c:v>9.9040462974643625E-2</c:v>
                </c:pt>
              </c:numCache>
            </c:numRef>
          </c:val>
          <c:extLst>
            <c:ext xmlns:c16="http://schemas.microsoft.com/office/drawing/2014/chart" uri="{C3380CC4-5D6E-409C-BE32-E72D297353CC}">
              <c16:uniqueId val="{00000123-1FBA-46FD-ADDF-C0C493A45D53}"/>
            </c:ext>
          </c:extLst>
        </c:ser>
        <c:ser>
          <c:idx val="4"/>
          <c:order val="4"/>
          <c:tx>
            <c:strRef>
              <c:f>'【本】全国からみた（外国人）_P8'!$Z$6</c:f>
              <c:strCache>
                <c:ptCount val="1"/>
                <c:pt idx="0">
                  <c:v>No.5</c:v>
                </c:pt>
              </c:strCache>
            </c:strRef>
          </c:tx>
          <c:spPr>
            <a:pattFill prst="pct10">
              <a:fgClr>
                <a:srgbClr val="44546A"/>
              </a:fgClr>
              <a:bgClr>
                <a:sysClr val="window" lastClr="FFFFFF"/>
              </a:bgClr>
            </a:pattFill>
            <a:ln>
              <a:solidFill>
                <a:schemeClr val="bg1">
                  <a:lumMod val="75000"/>
                </a:schemeClr>
              </a:solidFill>
            </a:ln>
            <a:effectLst/>
          </c:spPr>
          <c:invertIfNegative val="0"/>
          <c:dPt>
            <c:idx val="0"/>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25-1FBA-46FD-ADDF-C0C493A45D53}"/>
              </c:ext>
            </c:extLst>
          </c:dPt>
          <c:dPt>
            <c:idx val="1"/>
            <c:invertIfNegative val="0"/>
            <c:bubble3D val="0"/>
            <c:extLst>
              <c:ext xmlns:c16="http://schemas.microsoft.com/office/drawing/2014/chart" uri="{C3380CC4-5D6E-409C-BE32-E72D297353CC}">
                <c16:uniqueId val="{00000126-1FBA-46FD-ADDF-C0C493A45D53}"/>
              </c:ext>
            </c:extLst>
          </c:dPt>
          <c:dPt>
            <c:idx val="2"/>
            <c:invertIfNegative val="0"/>
            <c:bubble3D val="0"/>
            <c:spPr>
              <a:pattFill prst="dashHorz">
                <a:fgClr>
                  <a:srgbClr val="FFFFFF"/>
                </a:fgClr>
                <a:bgClr>
                  <a:srgbClr val="9DC3E6"/>
                </a:bgClr>
              </a:pattFill>
              <a:ln>
                <a:solidFill>
                  <a:schemeClr val="bg1">
                    <a:lumMod val="75000"/>
                  </a:schemeClr>
                </a:solidFill>
              </a:ln>
              <a:effectLst/>
            </c:spPr>
            <c:extLst>
              <c:ext xmlns:c16="http://schemas.microsoft.com/office/drawing/2014/chart" uri="{C3380CC4-5D6E-409C-BE32-E72D297353CC}">
                <c16:uniqueId val="{00000128-1FBA-46FD-ADDF-C0C493A45D53}"/>
              </c:ext>
            </c:extLst>
          </c:dPt>
          <c:dPt>
            <c:idx val="3"/>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2A-1FBA-46FD-ADDF-C0C493A45D53}"/>
              </c:ext>
            </c:extLst>
          </c:dPt>
          <c:dPt>
            <c:idx val="4"/>
            <c:invertIfNegative val="0"/>
            <c:bubble3D val="0"/>
            <c:extLst>
              <c:ext xmlns:c16="http://schemas.microsoft.com/office/drawing/2014/chart" uri="{C3380CC4-5D6E-409C-BE32-E72D297353CC}">
                <c16:uniqueId val="{0000012B-1FBA-46FD-ADDF-C0C493A45D53}"/>
              </c:ext>
            </c:extLst>
          </c:dPt>
          <c:dPt>
            <c:idx val="5"/>
            <c:invertIfNegative val="0"/>
            <c:bubble3D val="0"/>
            <c:extLst>
              <c:ext xmlns:c16="http://schemas.microsoft.com/office/drawing/2014/chart" uri="{C3380CC4-5D6E-409C-BE32-E72D297353CC}">
                <c16:uniqueId val="{0000012C-1FBA-46FD-ADDF-C0C493A45D53}"/>
              </c:ext>
            </c:extLst>
          </c:dPt>
          <c:dPt>
            <c:idx val="6"/>
            <c:invertIfNegative val="0"/>
            <c:bubble3D val="0"/>
            <c:spPr>
              <a:pattFill prst="dkHorz">
                <a:fgClr>
                  <a:srgbClr val="FFC00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2E-1FBA-46FD-ADDF-C0C493A45D53}"/>
              </c:ext>
            </c:extLst>
          </c:dPt>
          <c:dPt>
            <c:idx val="7"/>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0-1FBA-46FD-ADDF-C0C493A45D53}"/>
              </c:ext>
            </c:extLst>
          </c:dPt>
          <c:dPt>
            <c:idx val="8"/>
            <c:invertIfNegative val="0"/>
            <c:bubble3D val="0"/>
            <c:extLst>
              <c:ext xmlns:c16="http://schemas.microsoft.com/office/drawing/2014/chart" uri="{C3380CC4-5D6E-409C-BE32-E72D297353CC}">
                <c16:uniqueId val="{00000131-1FBA-46FD-ADDF-C0C493A45D53}"/>
              </c:ext>
            </c:extLst>
          </c:dPt>
          <c:dPt>
            <c:idx val="9"/>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3-1FBA-46FD-ADDF-C0C493A45D53}"/>
              </c:ext>
            </c:extLst>
          </c:dPt>
          <c:dPt>
            <c:idx val="10"/>
            <c:invertIfNegative val="0"/>
            <c:bubble3D val="0"/>
            <c:extLst>
              <c:ext xmlns:c16="http://schemas.microsoft.com/office/drawing/2014/chart" uri="{C3380CC4-5D6E-409C-BE32-E72D297353CC}">
                <c16:uniqueId val="{00000134-1FBA-46FD-ADDF-C0C493A45D53}"/>
              </c:ext>
            </c:extLst>
          </c:dPt>
          <c:dPt>
            <c:idx val="11"/>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6-1FBA-46FD-ADDF-C0C493A45D53}"/>
              </c:ext>
            </c:extLst>
          </c:dPt>
          <c:dPt>
            <c:idx val="12"/>
            <c:invertIfNegative val="0"/>
            <c:bubble3D val="0"/>
            <c:spPr>
              <a:pattFill prst="dkHorz">
                <a:fgClr>
                  <a:srgbClr val="FFC00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8-1FBA-46FD-ADDF-C0C493A45D53}"/>
              </c:ext>
            </c:extLst>
          </c:dPt>
          <c:dPt>
            <c:idx val="13"/>
            <c:invertIfNegative val="0"/>
            <c:bubble3D val="0"/>
            <c:extLst>
              <c:ext xmlns:c16="http://schemas.microsoft.com/office/drawing/2014/chart" uri="{C3380CC4-5D6E-409C-BE32-E72D297353CC}">
                <c16:uniqueId val="{00000139-1FBA-46FD-ADDF-C0C493A45D53}"/>
              </c:ext>
            </c:extLst>
          </c:dPt>
          <c:dPt>
            <c:idx val="14"/>
            <c:invertIfNegative val="0"/>
            <c:bubble3D val="0"/>
            <c:spPr>
              <a:pattFill prst="dashHorz">
                <a:fgClr>
                  <a:srgbClr val="FFFFFF"/>
                </a:fgClr>
                <a:bgClr>
                  <a:srgbClr val="9DC3E6"/>
                </a:bgClr>
              </a:pattFill>
              <a:ln>
                <a:solidFill>
                  <a:schemeClr val="bg1">
                    <a:lumMod val="75000"/>
                  </a:schemeClr>
                </a:solidFill>
              </a:ln>
              <a:effectLst/>
            </c:spPr>
            <c:extLst>
              <c:ext xmlns:c16="http://schemas.microsoft.com/office/drawing/2014/chart" uri="{C3380CC4-5D6E-409C-BE32-E72D297353CC}">
                <c16:uniqueId val="{0000013B-1FBA-46FD-ADDF-C0C493A45D53}"/>
              </c:ext>
            </c:extLst>
          </c:dPt>
          <c:dPt>
            <c:idx val="15"/>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3D-1FBA-46FD-ADDF-C0C493A45D53}"/>
              </c:ext>
            </c:extLst>
          </c:dPt>
          <c:dPt>
            <c:idx val="16"/>
            <c:invertIfNegative val="0"/>
            <c:bubble3D val="0"/>
            <c:extLst>
              <c:ext xmlns:c16="http://schemas.microsoft.com/office/drawing/2014/chart" uri="{C3380CC4-5D6E-409C-BE32-E72D297353CC}">
                <c16:uniqueId val="{0000013E-1FBA-46FD-ADDF-C0C493A45D53}"/>
              </c:ext>
            </c:extLst>
          </c:dPt>
          <c:dPt>
            <c:idx val="17"/>
            <c:invertIfNegative val="0"/>
            <c:bubble3D val="0"/>
            <c:extLst>
              <c:ext xmlns:c16="http://schemas.microsoft.com/office/drawing/2014/chart" uri="{C3380CC4-5D6E-409C-BE32-E72D297353CC}">
                <c16:uniqueId val="{0000013F-1FBA-46FD-ADDF-C0C493A45D53}"/>
              </c:ext>
            </c:extLst>
          </c:dPt>
          <c:dPt>
            <c:idx val="18"/>
            <c:invertIfNegative val="0"/>
            <c:bubble3D val="0"/>
            <c:extLst>
              <c:ext xmlns:c16="http://schemas.microsoft.com/office/drawing/2014/chart" uri="{C3380CC4-5D6E-409C-BE32-E72D297353CC}">
                <c16:uniqueId val="{00000140-1FBA-46FD-ADDF-C0C493A45D53}"/>
              </c:ext>
            </c:extLst>
          </c:dPt>
          <c:dPt>
            <c:idx val="19"/>
            <c:invertIfNegative val="0"/>
            <c:bubble3D val="0"/>
            <c:extLst>
              <c:ext xmlns:c16="http://schemas.microsoft.com/office/drawing/2014/chart" uri="{C3380CC4-5D6E-409C-BE32-E72D297353CC}">
                <c16:uniqueId val="{00000141-1FBA-46FD-ADDF-C0C493A45D53}"/>
              </c:ext>
            </c:extLst>
          </c:dPt>
          <c:dPt>
            <c:idx val="20"/>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3-1FBA-46FD-ADDF-C0C493A45D53}"/>
              </c:ext>
            </c:extLst>
          </c:dPt>
          <c:dPt>
            <c:idx val="21"/>
            <c:invertIfNegative val="0"/>
            <c:bubble3D val="0"/>
            <c:spPr>
              <a:pattFill prst="dashHorz">
                <a:fgClr>
                  <a:srgbClr val="FFFFFF"/>
                </a:fgClr>
                <a:bgClr>
                  <a:srgbClr val="9DC3E6"/>
                </a:bgClr>
              </a:pattFill>
              <a:ln>
                <a:solidFill>
                  <a:schemeClr val="bg1">
                    <a:lumMod val="75000"/>
                  </a:schemeClr>
                </a:solidFill>
              </a:ln>
              <a:effectLst/>
            </c:spPr>
            <c:extLst>
              <c:ext xmlns:c16="http://schemas.microsoft.com/office/drawing/2014/chart" uri="{C3380CC4-5D6E-409C-BE32-E72D297353CC}">
                <c16:uniqueId val="{00000145-1FBA-46FD-ADDF-C0C493A45D53}"/>
              </c:ext>
            </c:extLst>
          </c:dPt>
          <c:dPt>
            <c:idx val="22"/>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7-1FBA-46FD-ADDF-C0C493A45D53}"/>
              </c:ext>
            </c:extLst>
          </c:dPt>
          <c:dPt>
            <c:idx val="23"/>
            <c:invertIfNegative val="0"/>
            <c:bubble3D val="0"/>
            <c:spPr>
              <a:pattFill prst="dashHorz">
                <a:fgClr>
                  <a:srgbClr val="FFFFFF"/>
                </a:fgClr>
                <a:bgClr>
                  <a:srgbClr val="9DC3E6"/>
                </a:bgClr>
              </a:pattFill>
              <a:ln>
                <a:solidFill>
                  <a:schemeClr val="bg1">
                    <a:lumMod val="75000"/>
                  </a:schemeClr>
                </a:solidFill>
              </a:ln>
              <a:effectLst/>
            </c:spPr>
            <c:extLst>
              <c:ext xmlns:c16="http://schemas.microsoft.com/office/drawing/2014/chart" uri="{C3380CC4-5D6E-409C-BE32-E72D297353CC}">
                <c16:uniqueId val="{00000149-1FBA-46FD-ADDF-C0C493A45D53}"/>
              </c:ext>
            </c:extLst>
          </c:dPt>
          <c:dPt>
            <c:idx val="24"/>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B-1FBA-46FD-ADDF-C0C493A45D53}"/>
              </c:ext>
            </c:extLst>
          </c:dPt>
          <c:dPt>
            <c:idx val="25"/>
            <c:invertIfNegative val="0"/>
            <c:bubble3D val="0"/>
            <c:extLst>
              <c:ext xmlns:c16="http://schemas.microsoft.com/office/drawing/2014/chart" uri="{C3380CC4-5D6E-409C-BE32-E72D297353CC}">
                <c16:uniqueId val="{0000014C-1FBA-46FD-ADDF-C0C493A45D53}"/>
              </c:ext>
            </c:extLst>
          </c:dPt>
          <c:dPt>
            <c:idx val="26"/>
            <c:invertIfNegative val="0"/>
            <c:bubble3D val="0"/>
            <c:extLst>
              <c:ext xmlns:c16="http://schemas.microsoft.com/office/drawing/2014/chart" uri="{C3380CC4-5D6E-409C-BE32-E72D297353CC}">
                <c16:uniqueId val="{0000014D-1FBA-46FD-ADDF-C0C493A45D53}"/>
              </c:ext>
            </c:extLst>
          </c:dPt>
          <c:dPt>
            <c:idx val="27"/>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4F-1FBA-46FD-ADDF-C0C493A45D53}"/>
              </c:ext>
            </c:extLst>
          </c:dPt>
          <c:dPt>
            <c:idx val="28"/>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51-1FBA-46FD-ADDF-C0C493A45D53}"/>
              </c:ext>
            </c:extLst>
          </c:dPt>
          <c:dPt>
            <c:idx val="29"/>
            <c:invertIfNegative val="0"/>
            <c:bubble3D val="0"/>
            <c:extLst>
              <c:ext xmlns:c16="http://schemas.microsoft.com/office/drawing/2014/chart" uri="{C3380CC4-5D6E-409C-BE32-E72D297353CC}">
                <c16:uniqueId val="{00000152-1FBA-46FD-ADDF-C0C493A45D53}"/>
              </c:ext>
            </c:extLst>
          </c:dPt>
          <c:dPt>
            <c:idx val="30"/>
            <c:invertIfNegative val="0"/>
            <c:bubble3D val="0"/>
            <c:extLst>
              <c:ext xmlns:c16="http://schemas.microsoft.com/office/drawing/2014/chart" uri="{C3380CC4-5D6E-409C-BE32-E72D297353CC}">
                <c16:uniqueId val="{00000153-1FBA-46FD-ADDF-C0C493A45D53}"/>
              </c:ext>
            </c:extLst>
          </c:dPt>
          <c:dPt>
            <c:idx val="31"/>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55-1FBA-46FD-ADDF-C0C493A45D53}"/>
              </c:ext>
            </c:extLst>
          </c:dPt>
          <c:dPt>
            <c:idx val="32"/>
            <c:invertIfNegative val="0"/>
            <c:bubble3D val="0"/>
            <c:extLst>
              <c:ext xmlns:c16="http://schemas.microsoft.com/office/drawing/2014/chart" uri="{C3380CC4-5D6E-409C-BE32-E72D297353CC}">
                <c16:uniqueId val="{00000156-1FBA-46FD-ADDF-C0C493A45D53}"/>
              </c:ext>
            </c:extLst>
          </c:dPt>
          <c:dPt>
            <c:idx val="33"/>
            <c:invertIfNegative val="0"/>
            <c:bubble3D val="0"/>
            <c:extLst>
              <c:ext xmlns:c16="http://schemas.microsoft.com/office/drawing/2014/chart" uri="{C3380CC4-5D6E-409C-BE32-E72D297353CC}">
                <c16:uniqueId val="{00000157-1FBA-46FD-ADDF-C0C493A45D53}"/>
              </c:ext>
            </c:extLst>
          </c:dPt>
          <c:dPt>
            <c:idx val="34"/>
            <c:invertIfNegative val="0"/>
            <c:bubble3D val="0"/>
            <c:extLst>
              <c:ext xmlns:c16="http://schemas.microsoft.com/office/drawing/2014/chart" uri="{C3380CC4-5D6E-409C-BE32-E72D297353CC}">
                <c16:uniqueId val="{00000158-1FBA-46FD-ADDF-C0C493A45D53}"/>
              </c:ext>
            </c:extLst>
          </c:dPt>
          <c:dPt>
            <c:idx val="35"/>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5A-1FBA-46FD-ADDF-C0C493A45D53}"/>
              </c:ext>
            </c:extLst>
          </c:dPt>
          <c:dPt>
            <c:idx val="36"/>
            <c:invertIfNegative val="0"/>
            <c:bubble3D val="0"/>
            <c:extLst>
              <c:ext xmlns:c16="http://schemas.microsoft.com/office/drawing/2014/chart" uri="{C3380CC4-5D6E-409C-BE32-E72D297353CC}">
                <c16:uniqueId val="{0000015B-1FBA-46FD-ADDF-C0C493A45D53}"/>
              </c:ext>
            </c:extLst>
          </c:dPt>
          <c:dPt>
            <c:idx val="37"/>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5D-1FBA-46FD-ADDF-C0C493A45D53}"/>
              </c:ext>
            </c:extLst>
          </c:dPt>
          <c:dPt>
            <c:idx val="38"/>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5F-1FBA-46FD-ADDF-C0C493A45D53}"/>
              </c:ext>
            </c:extLst>
          </c:dPt>
          <c:dPt>
            <c:idx val="39"/>
            <c:invertIfNegative val="0"/>
            <c:bubble3D val="0"/>
            <c:extLst>
              <c:ext xmlns:c16="http://schemas.microsoft.com/office/drawing/2014/chart" uri="{C3380CC4-5D6E-409C-BE32-E72D297353CC}">
                <c16:uniqueId val="{00000160-1FBA-46FD-ADDF-C0C493A45D53}"/>
              </c:ext>
            </c:extLst>
          </c:dPt>
          <c:dPt>
            <c:idx val="40"/>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62-1FBA-46FD-ADDF-C0C493A45D53}"/>
              </c:ext>
            </c:extLst>
          </c:dPt>
          <c:dPt>
            <c:idx val="41"/>
            <c:invertIfNegative val="0"/>
            <c:bubble3D val="0"/>
            <c:extLst>
              <c:ext xmlns:c16="http://schemas.microsoft.com/office/drawing/2014/chart" uri="{C3380CC4-5D6E-409C-BE32-E72D297353CC}">
                <c16:uniqueId val="{00000163-1FBA-46FD-ADDF-C0C493A45D53}"/>
              </c:ext>
            </c:extLst>
          </c:dPt>
          <c:dPt>
            <c:idx val="42"/>
            <c:invertIfNegative val="0"/>
            <c:bubble3D val="0"/>
            <c:extLst>
              <c:ext xmlns:c16="http://schemas.microsoft.com/office/drawing/2014/chart" uri="{C3380CC4-5D6E-409C-BE32-E72D297353CC}">
                <c16:uniqueId val="{00000164-1FBA-46FD-ADDF-C0C493A45D53}"/>
              </c:ext>
            </c:extLst>
          </c:dPt>
          <c:dPt>
            <c:idx val="43"/>
            <c:invertIfNegative val="0"/>
            <c:bubble3D val="0"/>
            <c:spPr>
              <a:pattFill prst="dkHorz">
                <a:fgClr>
                  <a:srgbClr val="FFC00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66-1FBA-46FD-ADDF-C0C493A45D53}"/>
              </c:ext>
            </c:extLst>
          </c:dPt>
          <c:dPt>
            <c:idx val="44"/>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68-1FBA-46FD-ADDF-C0C493A45D53}"/>
              </c:ext>
            </c:extLst>
          </c:dPt>
          <c:dPt>
            <c:idx val="45"/>
            <c:invertIfNegative val="0"/>
            <c:bubble3D val="0"/>
            <c:extLst>
              <c:ext xmlns:c16="http://schemas.microsoft.com/office/drawing/2014/chart" uri="{C3380CC4-5D6E-409C-BE32-E72D297353CC}">
                <c16:uniqueId val="{00000169-1FBA-46FD-ADDF-C0C493A45D53}"/>
              </c:ext>
            </c:extLst>
          </c:dPt>
          <c:dPt>
            <c:idx val="46"/>
            <c:invertIfNegative val="0"/>
            <c:bubble3D val="0"/>
            <c:extLst>
              <c:ext xmlns:c16="http://schemas.microsoft.com/office/drawing/2014/chart" uri="{C3380CC4-5D6E-409C-BE32-E72D297353CC}">
                <c16:uniqueId val="{0000016A-1FBA-46FD-ADDF-C0C493A45D53}"/>
              </c:ext>
            </c:extLst>
          </c:dPt>
          <c:dLbls>
            <c:dLbl>
              <c:idx val="0"/>
              <c:layout>
                <c:manualLayout>
                  <c:x val="6.9699688701702987E-3"/>
                  <c:y val="1.612723905525626E-3"/>
                </c:manualLayout>
              </c:layout>
              <c:tx>
                <c:rich>
                  <a:bodyPr rot="0" spcFirstLastPara="1" vertOverflow="ellipsis" vert="horz" wrap="square" lIns="38100" tIns="19050" rIns="38100" bIns="19050" anchor="ctr" anchorCtr="1">
                    <a:spAutoFit/>
                  </a:bodyPr>
                  <a:lstStyle/>
                  <a:p>
                    <a:pPr>
                      <a:defRPr sz="600" b="1" i="0" u="none" strike="noStrike" kern="1200" baseline="0">
                        <a:ln>
                          <a:noFill/>
                        </a:ln>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fld id="{C4773F32-3515-4DC7-8FDC-86C203ABFA6A}" type="VALUE">
                      <a:rPr lang="en-US" altLang="ja-JP" b="1" i="0" baseline="0">
                        <a:ln>
                          <a:noFill/>
                        </a:ln>
                        <a:solidFill>
                          <a:schemeClr val="tx1">
                            <a:lumMod val="75000"/>
                            <a:lumOff val="25000"/>
                          </a:schemeClr>
                        </a:solidFill>
                        <a:effectLst>
                          <a:glow rad="76200">
                            <a:schemeClr val="bg1"/>
                          </a:glow>
                        </a:effectLst>
                      </a:rPr>
                      <a:pPr>
                        <a:defRPr sz="600" b="1" i="0" u="none" strike="noStrike" kern="1200" baseline="0">
                          <a:ln>
                            <a:noFill/>
                          </a:ln>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t>[値]</a:t>
                    </a:fld>
                    <a:endParaRPr lang="ja-JP" altLang="en-US"/>
                  </a:p>
                </c:rich>
              </c:tx>
              <c:spPr>
                <a:noFill/>
                <a:ln>
                  <a:noFill/>
                </a:ln>
                <a:effectLst/>
              </c:spPr>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125-1FBA-46FD-ADDF-C0C493A45D53}"/>
                </c:ext>
              </c:extLst>
            </c:dLbl>
            <c:dLbl>
              <c:idx val="1"/>
              <c:layout>
                <c:manualLayout>
                  <c:x val="1.3923091008972545E-2"/>
                  <c:y val="6.2188928441685322E-6"/>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6-1FBA-46FD-ADDF-C0C493A45D53}"/>
                </c:ext>
              </c:extLst>
            </c:dLbl>
            <c:dLbl>
              <c:idx val="2"/>
              <c:layout>
                <c:manualLayout>
                  <c:x val="-8.5270332779296701E-17"/>
                  <c:y val="2.538323609861692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8-1FBA-46FD-ADDF-C0C493A45D53}"/>
                </c:ext>
              </c:extLst>
            </c:dLbl>
            <c:dLbl>
              <c:idx val="3"/>
              <c:layout>
                <c:manualLayout>
                  <c:x val="0"/>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A-1FBA-46FD-ADDF-C0C493A45D53}"/>
                </c:ext>
              </c:extLst>
            </c:dLbl>
            <c:dLbl>
              <c:idx val="4"/>
              <c:layout>
                <c:manualLayout>
                  <c:x val="6.9767441860464265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B-1FBA-46FD-ADDF-C0C493A45D53}"/>
                </c:ext>
              </c:extLst>
            </c:dLbl>
            <c:dLbl>
              <c:idx val="5"/>
              <c:layout>
                <c:manualLayout>
                  <c:x val="6.8767624977109565E-3"/>
                  <c:y val="1.269161804930846E-6"/>
                </c:manualLayout>
              </c:layout>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C-1FBA-46FD-ADDF-C0C493A45D53}"/>
                </c:ext>
              </c:extLst>
            </c:dLbl>
            <c:dLbl>
              <c:idx val="6"/>
              <c:layout>
                <c:manualLayout>
                  <c:x val="9.2678996520783735E-3"/>
                  <c:y val="6.3458090249497291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E-1FBA-46FD-ADDF-C0C493A45D53}"/>
                </c:ext>
              </c:extLst>
            </c:dLbl>
            <c:dLbl>
              <c:idx val="7"/>
              <c:layout>
                <c:manualLayout>
                  <c:x val="1.160721479582494E-2"/>
                  <c:y val="6.3458090249497291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0-1FBA-46FD-ADDF-C0C493A45D53}"/>
                </c:ext>
              </c:extLst>
            </c:dLbl>
            <c:dLbl>
              <c:idx val="8"/>
              <c:layout>
                <c:manualLayout>
                  <c:x val="8.5270332779296701E-17"/>
                  <c:y val="3.807485415088037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1-1FBA-46FD-ADDF-C0C493A45D53}"/>
                </c:ext>
              </c:extLst>
            </c:dLbl>
            <c:dLbl>
              <c:idx val="9"/>
              <c:layout>
                <c:manualLayout>
                  <c:x val="4.6511627906975894E-3"/>
                  <c:y val="5.0766472200188831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3-1FBA-46FD-ADDF-C0C493A45D53}"/>
                </c:ext>
              </c:extLst>
            </c:dLbl>
            <c:dLbl>
              <c:idx val="10"/>
              <c:layout>
                <c:manualLayout>
                  <c:x val="2.2852872557596118E-3"/>
                  <c:y val="2.579831931689146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4-1FBA-46FD-ADDF-C0C493A45D53}"/>
                </c:ext>
              </c:extLst>
            </c:dLbl>
            <c:dLbl>
              <c:idx val="11"/>
              <c:layout>
                <c:manualLayout>
                  <c:x val="9.2544037331815793E-3"/>
                  <c:y val="1.641947024373139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6-1FBA-46FD-ADDF-C0C493A45D53}"/>
                </c:ext>
              </c:extLst>
            </c:dLbl>
            <c:dLbl>
              <c:idx val="12"/>
              <c:layout>
                <c:manualLayout>
                  <c:x val="9.3023255813953487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8-1FBA-46FD-ADDF-C0C493A45D53}"/>
                </c:ext>
              </c:extLst>
            </c:dLbl>
            <c:dLbl>
              <c:idx val="13"/>
              <c:layout>
                <c:manualLayout>
                  <c:x val="1.8563449917597511E-2"/>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9-1FBA-46FD-ADDF-C0C493A45D53}"/>
                </c:ext>
              </c:extLst>
            </c:dLbl>
            <c:dLbl>
              <c:idx val="14"/>
              <c:layout>
                <c:manualLayout>
                  <c:x val="3.4625445922941769E-3"/>
                  <c:y val="-2.8566886434523925E-5"/>
                </c:manualLayout>
              </c:layout>
              <c:spPr>
                <a:noFill/>
                <a:ln>
                  <a:noFill/>
                </a:ln>
                <a:effectLst/>
              </c:spPr>
              <c:txPr>
                <a:bodyPr rot="0" spcFirstLastPara="1" vertOverflow="ellipsis" vert="horz" wrap="square" lIns="38100" tIns="19050" rIns="38100" bIns="19050" anchor="ctr" anchorCtr="1">
                  <a:noAutofit/>
                </a:bodyPr>
                <a:lstStyle/>
                <a:p>
                  <a:pPr>
                    <a:defRPr sz="600" b="1" i="0" u="none" strike="noStrike" kern="1200" baseline="0">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15:layout>
                    <c:manualLayout>
                      <c:w val="5.9068119392052726E-2"/>
                      <c:h val="2.0568290043070276E-2"/>
                    </c:manualLayout>
                  </c15:layout>
                </c:ext>
                <c:ext xmlns:c16="http://schemas.microsoft.com/office/drawing/2014/chart" uri="{C3380CC4-5D6E-409C-BE32-E72D297353CC}">
                  <c16:uniqueId val="{0000013B-1FBA-46FD-ADDF-C0C493A45D53}"/>
                </c:ext>
              </c:extLst>
            </c:dLbl>
            <c:dLbl>
              <c:idx val="15"/>
              <c:layout>
                <c:manualLayout>
                  <c:x val="1.3892510529207105E-2"/>
                  <c:y val="6.3458090246542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D-1FBA-46FD-ADDF-C0C493A45D53}"/>
                </c:ext>
              </c:extLst>
            </c:dLbl>
            <c:dLbl>
              <c:idx val="16"/>
              <c:layout>
                <c:manualLayout>
                  <c:x val="1.3953488372092938E-2"/>
                  <c:y val="2.538323609861692E-7"/>
                </c:manualLayout>
              </c:layout>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381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E-1FBA-46FD-ADDF-C0C493A45D53}"/>
                </c:ext>
              </c:extLst>
            </c:dLbl>
            <c:dLbl>
              <c:idx val="17"/>
              <c:layout>
                <c:manualLayout>
                  <c:x val="1.627906976744186E-2"/>
                  <c:y val="2.538323609861692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F-1FBA-46FD-ADDF-C0C493A45D53}"/>
                </c:ext>
              </c:extLst>
            </c:dLbl>
            <c:dLbl>
              <c:idx val="18"/>
              <c:layout>
                <c:manualLayout>
                  <c:x val="6.8952318460192476E-3"/>
                  <c:y val="-3.1215966373438667E-5"/>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0-1FBA-46FD-ADDF-C0C493A45D53}"/>
                </c:ext>
              </c:extLst>
            </c:dLbl>
            <c:dLbl>
              <c:idx val="19"/>
              <c:layout>
                <c:manualLayout>
                  <c:x val="6.9560520051271807E-3"/>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1-1FBA-46FD-ADDF-C0C493A45D53}"/>
                </c:ext>
              </c:extLst>
            </c:dLbl>
            <c:dLbl>
              <c:idx val="20"/>
              <c:layout>
                <c:manualLayout>
                  <c:x val="4.5597875846914481E-3"/>
                  <c:y val="5.076647220314383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3-1FBA-46FD-ADDF-C0C493A45D53}"/>
                </c:ext>
              </c:extLst>
            </c:dLbl>
            <c:dLbl>
              <c:idx val="21"/>
              <c:layout>
                <c:manualLayout>
                  <c:x val="1.6277238600988831E-2"/>
                  <c:y val="5.711228122188807E-7"/>
                </c:manualLayout>
              </c:layout>
              <c:spPr>
                <a:noFill/>
                <a:ln>
                  <a:noFill/>
                </a:ln>
                <a:effectLst/>
              </c:spPr>
              <c:txPr>
                <a:bodyPr rot="0" spcFirstLastPara="1" vertOverflow="ellipsis" vert="horz" wrap="square" lIns="38100" tIns="19050" rIns="38100" bIns="19050" anchor="ctr" anchorCtr="1">
                  <a:noAutofit/>
                </a:bodyPr>
                <a:lstStyle/>
                <a:p>
                  <a:pPr>
                    <a:defRPr sz="600" b="1" i="0" u="none" strike="noStrike" kern="1200" baseline="0">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15:layout>
                    <c:manualLayout>
                      <c:w val="5.7081670023805167E-2"/>
                      <c:h val="1.4078938818278364E-2"/>
                    </c:manualLayout>
                  </c15:layout>
                </c:ext>
                <c:ext xmlns:c16="http://schemas.microsoft.com/office/drawing/2014/chart" uri="{C3380CC4-5D6E-409C-BE32-E72D297353CC}">
                  <c16:uniqueId val="{00000145-1FBA-46FD-ADDF-C0C493A45D53}"/>
                </c:ext>
              </c:extLst>
            </c:dLbl>
            <c:dLbl>
              <c:idx val="22"/>
              <c:layout>
                <c:manualLayout>
                  <c:x val="1.3994762467995851E-2"/>
                  <c:y val="5.1411641580985881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7-1FBA-46FD-ADDF-C0C493A45D53}"/>
                </c:ext>
              </c:extLst>
            </c:dLbl>
            <c:dLbl>
              <c:idx val="23"/>
              <c:layout>
                <c:manualLayout>
                  <c:x val="1.8533052554477202E-2"/>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9-1FBA-46FD-ADDF-C0C493A45D53}"/>
                </c:ext>
              </c:extLst>
            </c:dLbl>
            <c:dLbl>
              <c:idx val="24"/>
              <c:layout>
                <c:manualLayout>
                  <c:x val="1.3953488372093023E-2"/>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B-1FBA-46FD-ADDF-C0C493A45D53}"/>
                </c:ext>
              </c:extLst>
            </c:dLbl>
            <c:dLbl>
              <c:idx val="25"/>
              <c:layout>
                <c:manualLayout>
                  <c:x val="7.0034792162607584E-3"/>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C-1FBA-46FD-ADDF-C0C493A45D53}"/>
                </c:ext>
              </c:extLst>
            </c:dLbl>
            <c:dLbl>
              <c:idx val="27"/>
              <c:layout>
                <c:manualLayout>
                  <c:x val="6.9767441860464265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F-1FBA-46FD-ADDF-C0C493A45D53}"/>
                </c:ext>
              </c:extLst>
            </c:dLbl>
            <c:dLbl>
              <c:idx val="28"/>
              <c:layout>
                <c:manualLayout>
                  <c:x val="1.851327595678447E-2"/>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1-1FBA-46FD-ADDF-C0C493A45D53}"/>
                </c:ext>
              </c:extLst>
            </c:dLbl>
            <c:dLbl>
              <c:idx val="29"/>
              <c:layout>
                <c:manualLayout>
                  <c:x val="1.3953488372092938E-2"/>
                  <c:y val="2.538323611043691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2-1FBA-46FD-ADDF-C0C493A45D53}"/>
                </c:ext>
              </c:extLst>
            </c:dLbl>
            <c:dLbl>
              <c:idx val="30"/>
              <c:layout>
                <c:manualLayout>
                  <c:x val="1.3872001464933163E-2"/>
                  <c:y val="-1.611454743720695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3-1FBA-46FD-ADDF-C0C493A45D53}"/>
                </c:ext>
              </c:extLst>
            </c:dLbl>
            <c:dLbl>
              <c:idx val="31"/>
              <c:layout>
                <c:manualLayout>
                  <c:x val="1.1598425196850394E-2"/>
                  <c:y val="1.1284498356181748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5-1FBA-46FD-ADDF-C0C493A45D53}"/>
                </c:ext>
              </c:extLst>
            </c:dLbl>
            <c:dLbl>
              <c:idx val="32"/>
              <c:layout>
                <c:manualLayout>
                  <c:x val="1.3953488372093023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6-1FBA-46FD-ADDF-C0C493A45D53}"/>
                </c:ext>
              </c:extLst>
            </c:dLbl>
            <c:dLbl>
              <c:idx val="33"/>
              <c:layout>
                <c:manualLayout>
                  <c:x val="2.0928401391686505E-2"/>
                  <c:y val="2.538323609861692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7-1FBA-46FD-ADDF-C0C493A45D53}"/>
                </c:ext>
              </c:extLst>
            </c:dLbl>
            <c:dLbl>
              <c:idx val="34"/>
              <c:layout>
                <c:manualLayout>
                  <c:x val="1.1627906976744186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8-1FBA-46FD-ADDF-C0C493A45D53}"/>
                </c:ext>
              </c:extLst>
            </c:dLbl>
            <c:dLbl>
              <c:idx val="35"/>
              <c:layout>
                <c:manualLayout>
                  <c:x val="4.6315693096501617E-3"/>
                  <c:y val="8.884132634515921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A-1FBA-46FD-ADDF-C0C493A45D53}"/>
                </c:ext>
              </c:extLst>
            </c:dLbl>
            <c:dLbl>
              <c:idx val="36"/>
              <c:layout>
                <c:manualLayout>
                  <c:x val="6.9767441860464265E-3"/>
                  <c:y val="1.1819990397718232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B-1FBA-46FD-ADDF-C0C493A45D53}"/>
                </c:ext>
              </c:extLst>
            </c:dLbl>
            <c:dLbl>
              <c:idx val="37"/>
              <c:layout>
                <c:manualLayout>
                  <c:x val="9.3023255813952637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D-1FBA-46FD-ADDF-C0C493A45D53}"/>
                </c:ext>
              </c:extLst>
            </c:dLbl>
            <c:dLbl>
              <c:idx val="38"/>
              <c:layout>
                <c:manualLayout>
                  <c:x val="9.3023255813952637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F-1FBA-46FD-ADDF-C0C493A45D53}"/>
                </c:ext>
              </c:extLst>
            </c:dLbl>
            <c:dLbl>
              <c:idx val="39"/>
              <c:layout>
                <c:manualLayout>
                  <c:x val="9.3023255813952637E-3"/>
                  <c:y val="1.1819990397718232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0-1FBA-46FD-ADDF-C0C493A45D53}"/>
                </c:ext>
              </c:extLst>
            </c:dLbl>
            <c:dLbl>
              <c:idx val="40"/>
              <c:layout>
                <c:manualLayout>
                  <c:x val="1.8513275956784387E-2"/>
                  <c:y val="7.61497082958507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2-1FBA-46FD-ADDF-C0C493A45D53}"/>
                </c:ext>
              </c:extLst>
            </c:dLbl>
            <c:dLbl>
              <c:idx val="41"/>
              <c:layout>
                <c:manualLayout>
                  <c:x val="2.3255813953488459E-2"/>
                  <c:y val="4.835506476786641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3-1FBA-46FD-ADDF-C0C493A45D53}"/>
                </c:ext>
              </c:extLst>
            </c:dLbl>
            <c:dLbl>
              <c:idx val="42"/>
              <c:layout>
                <c:manualLayout>
                  <c:x val="1.1627906976744101E-2"/>
                  <c:y val="1.1819990397718232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4-1FBA-46FD-ADDF-C0C493A45D53}"/>
                </c:ext>
              </c:extLst>
            </c:dLbl>
            <c:dLbl>
              <c:idx val="43"/>
              <c:layout>
                <c:manualLayout>
                  <c:x val="9.2915216993223835E-3"/>
                  <c:y val="2.538323609861692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6-1FBA-46FD-ADDF-C0C493A45D53}"/>
                </c:ext>
              </c:extLst>
            </c:dLbl>
            <c:dLbl>
              <c:idx val="44"/>
              <c:layout>
                <c:manualLayout>
                  <c:x val="1.3953488372092938E-2"/>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8-1FBA-46FD-ADDF-C0C493A45D53}"/>
                </c:ext>
              </c:extLst>
            </c:dLbl>
            <c:dLbl>
              <c:idx val="45"/>
              <c:layout>
                <c:manualLayout>
                  <c:x val="6.9767441860465115E-3"/>
                  <c:y val="1.1819990397718232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9-1FBA-46FD-ADDF-C0C493A45D53}"/>
                </c:ext>
              </c:extLst>
            </c:dLbl>
            <c:dLbl>
              <c:idx val="46"/>
              <c:layout>
                <c:manualLayout>
                  <c:x val="1.8604651162790697E-2"/>
                  <c:y val="-1.45063925141789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A-1FBA-46FD-ADDF-C0C493A45D53}"/>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'【本】全国からみた（外国人）_P8'!$Z$7:$Z$53</c:f>
              <c:numCache>
                <c:formatCode>0.0%</c:formatCode>
                <c:ptCount val="47"/>
                <c:pt idx="0">
                  <c:v>6.8181560953368012E-2</c:v>
                </c:pt>
                <c:pt idx="1">
                  <c:v>6.8249490675442726E-2</c:v>
                </c:pt>
                <c:pt idx="2">
                  <c:v>3.7545648204503956E-2</c:v>
                </c:pt>
                <c:pt idx="3">
                  <c:v>4.5435112130281008E-2</c:v>
                </c:pt>
                <c:pt idx="4">
                  <c:v>6.2921920774423643E-2</c:v>
                </c:pt>
                <c:pt idx="5">
                  <c:v>4.6342703566499603E-2</c:v>
                </c:pt>
                <c:pt idx="6">
                  <c:v>3.510436432637571E-2</c:v>
                </c:pt>
                <c:pt idx="7">
                  <c:v>9.62104755008448E-2</c:v>
                </c:pt>
                <c:pt idx="8">
                  <c:v>7.9925208227095021E-2</c:v>
                </c:pt>
                <c:pt idx="9">
                  <c:v>6.5420898543391046E-2</c:v>
                </c:pt>
                <c:pt idx="10">
                  <c:v>9.1918805055534278E-2</c:v>
                </c:pt>
                <c:pt idx="11">
                  <c:v>6.1811839789435351E-2</c:v>
                </c:pt>
                <c:pt idx="12">
                  <c:v>9.531879344462954E-2</c:v>
                </c:pt>
                <c:pt idx="13">
                  <c:v>8.6652367596106256E-2</c:v>
                </c:pt>
                <c:pt idx="14">
                  <c:v>7.9959256429844666E-2</c:v>
                </c:pt>
                <c:pt idx="15">
                  <c:v>7.0426474015381033E-2</c:v>
                </c:pt>
                <c:pt idx="16">
                  <c:v>6.4200415925219217E-2</c:v>
                </c:pt>
                <c:pt idx="17">
                  <c:v>4.4412607449856735E-2</c:v>
                </c:pt>
                <c:pt idx="18">
                  <c:v>5.001439451438143E-2</c:v>
                </c:pt>
                <c:pt idx="19">
                  <c:v>7.398606127777882E-2</c:v>
                </c:pt>
                <c:pt idx="20">
                  <c:v>8.3746352309046271E-2</c:v>
                </c:pt>
                <c:pt idx="21">
                  <c:v>7.3065220999059585E-2</c:v>
                </c:pt>
                <c:pt idx="22">
                  <c:v>9.509522023586281E-2</c:v>
                </c:pt>
                <c:pt idx="23">
                  <c:v>0.10555864026158307</c:v>
                </c:pt>
                <c:pt idx="24">
                  <c:v>8.3085250338294989E-2</c:v>
                </c:pt>
                <c:pt idx="25">
                  <c:v>8.4877045720419209E-2</c:v>
                </c:pt>
                <c:pt idx="26">
                  <c:v>7.3264526389077683E-2</c:v>
                </c:pt>
                <c:pt idx="27">
                  <c:v>9.0046349814490653E-2</c:v>
                </c:pt>
                <c:pt idx="28">
                  <c:v>6.6791624759989024E-2</c:v>
                </c:pt>
                <c:pt idx="29">
                  <c:v>6.1612720045428733E-2</c:v>
                </c:pt>
                <c:pt idx="30">
                  <c:v>5.8782608695652175E-2</c:v>
                </c:pt>
                <c:pt idx="31">
                  <c:v>7.6709993607500526E-2</c:v>
                </c:pt>
                <c:pt idx="32">
                  <c:v>6.6388733183856505E-2</c:v>
                </c:pt>
                <c:pt idx="33">
                  <c:v>5.0220674618714475E-2</c:v>
                </c:pt>
                <c:pt idx="34">
                  <c:v>5.6962764094782306E-2</c:v>
                </c:pt>
                <c:pt idx="35">
                  <c:v>8.1689204167590332E-2</c:v>
                </c:pt>
                <c:pt idx="36">
                  <c:v>4.84393943665943E-2</c:v>
                </c:pt>
                <c:pt idx="37">
                  <c:v>6.9287525939589575E-2</c:v>
                </c:pt>
                <c:pt idx="38">
                  <c:v>5.5997945029540197E-2</c:v>
                </c:pt>
                <c:pt idx="39">
                  <c:v>6.957171519092592E-2</c:v>
                </c:pt>
                <c:pt idx="40">
                  <c:v>5.2276559865092748E-2</c:v>
                </c:pt>
                <c:pt idx="41">
                  <c:v>8.4995224987360257E-2</c:v>
                </c:pt>
                <c:pt idx="42">
                  <c:v>6.6275120770239518E-2</c:v>
                </c:pt>
                <c:pt idx="43">
                  <c:v>5.6116186358748196E-2</c:v>
                </c:pt>
                <c:pt idx="44">
                  <c:v>9.1493524643622468E-2</c:v>
                </c:pt>
                <c:pt idx="45">
                  <c:v>6.6634565523372102E-2</c:v>
                </c:pt>
                <c:pt idx="46">
                  <c:v>5.5100447836508137E-2</c:v>
                </c:pt>
              </c:numCache>
            </c:numRef>
          </c:val>
          <c:extLst>
            <c:ext xmlns:c16="http://schemas.microsoft.com/office/drawing/2014/chart" uri="{C3380CC4-5D6E-409C-BE32-E72D297353CC}">
              <c16:uniqueId val="{0000016B-1FBA-46FD-ADDF-C0C493A45D53}"/>
            </c:ext>
          </c:extLst>
        </c:ser>
        <c:ser>
          <c:idx val="5"/>
          <c:order val="5"/>
          <c:tx>
            <c:strRef>
              <c:f>'【本】全国からみた（外国人）_P8'!$AA$6</c:f>
              <c:strCache>
                <c:ptCount val="1"/>
                <c:pt idx="0">
                  <c:v>その他</c:v>
                </c:pt>
              </c:strCache>
            </c:strRef>
          </c:tx>
          <c:spPr>
            <a:solidFill>
              <a:sysClr val="window" lastClr="FFFFFF"/>
            </a:solidFill>
            <a:ln>
              <a:solidFill>
                <a:schemeClr val="bg1">
                  <a:lumMod val="75000"/>
                </a:schemeClr>
              </a:solidFill>
            </a:ln>
            <a:effectLst/>
          </c:spPr>
          <c:invertIfNegative val="0"/>
          <c:dLbls>
            <c:dLbl>
              <c:idx val="1"/>
              <c:spPr>
                <a:noFill/>
                <a:ln>
                  <a:noFill/>
                </a:ln>
                <a:effectLst/>
              </c:spPr>
              <c:txPr>
                <a:bodyPr rot="0" spcFirstLastPara="1" vertOverflow="ellipsis" vert="horz" wrap="square" lIns="38100" tIns="19050" rIns="38100" bIns="19050" anchor="ctr" anchorCtr="1">
                  <a:spAutoFit/>
                </a:bodyPr>
                <a:lstStyle/>
                <a:p>
                  <a:pPr>
                    <a:defRPr kumimoji="1" lang="en-US" altLang="ja-JP" sz="600" b="1">
                      <a:solidFill>
                        <a:srgbClr val="000000"/>
                      </a:solidFill>
                      <a:effectLst>
                        <a:glow rad="101600">
                          <a:schemeClr val="bg1"/>
                        </a:glow>
                      </a:effectLst>
                      <a:latin typeface="+mj-ea"/>
                      <a:ea typeface="+mj-ea"/>
                      <a:cs typeface="+mn-cs"/>
                    </a:defRPr>
                  </a:pPr>
                  <a:endParaRPr lang="ja-JP"/>
                </a:p>
              </c:txPr>
              <c:showLegendKey val="0"/>
              <c:showVal val="1"/>
              <c:showCatName val="0"/>
              <c:showSerName val="0"/>
              <c:showPercent val="0"/>
              <c:showBubbleSize val="0"/>
              <c:extLst>
                <c:ext xmlns:c16="http://schemas.microsoft.com/office/drawing/2014/chart" uri="{C3380CC4-5D6E-409C-BE32-E72D297353CC}">
                  <c16:uniqueId val="{0000016C-1FBA-46FD-ADDF-C0C493A45D53}"/>
                </c:ext>
              </c:extLst>
            </c:dLbl>
            <c:spPr>
              <a:noFill/>
              <a:ln>
                <a:noFill/>
              </a:ln>
              <a:effectLst/>
            </c:spPr>
            <c:txPr>
              <a:bodyPr rot="0" spcFirstLastPara="1" vertOverflow="ellipsis" vert="horz" wrap="square" lIns="38100" tIns="19050" rIns="38100" bIns="19050" anchor="ctr" anchorCtr="1">
                <a:spAutoFit/>
              </a:bodyPr>
              <a:lstStyle/>
              <a:p>
                <a:pPr>
                  <a:defRPr kumimoji="1" lang="en-US" altLang="ja-JP" sz="600" b="1">
                    <a:solidFill>
                      <a:sysClr val="windowText" lastClr="000000"/>
                    </a:solidFill>
                    <a:effectLst>
                      <a:glow rad="101600">
                        <a:schemeClr val="bg1"/>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'【本】全国からみた（外国人）_P8'!$AA$7:$AA$53</c:f>
              <c:numCache>
                <c:formatCode>0.0%</c:formatCode>
                <c:ptCount val="47"/>
                <c:pt idx="0">
                  <c:v>0.19512483002711467</c:v>
                </c:pt>
                <c:pt idx="1">
                  <c:v>0.22813822284908325</c:v>
                </c:pt>
                <c:pt idx="2">
                  <c:v>0.16870815581253806</c:v>
                </c:pt>
                <c:pt idx="3">
                  <c:v>0.22667029422052942</c:v>
                </c:pt>
                <c:pt idx="4">
                  <c:v>0.30085339447204185</c:v>
                </c:pt>
                <c:pt idx="5">
                  <c:v>0.22844483184426523</c:v>
                </c:pt>
                <c:pt idx="6">
                  <c:v>0.18249804665699287</c:v>
                </c:pt>
                <c:pt idx="7">
                  <c:v>0.39850349987931444</c:v>
                </c:pt>
                <c:pt idx="8">
                  <c:v>0.38164201937786846</c:v>
                </c:pt>
                <c:pt idx="9">
                  <c:v>0.28449054830664688</c:v>
                </c:pt>
                <c:pt idx="10">
                  <c:v>0.43840163411208988</c:v>
                </c:pt>
                <c:pt idx="11">
                  <c:v>0.36475405908714853</c:v>
                </c:pt>
                <c:pt idx="12">
                  <c:v>0.39189342883479883</c:v>
                </c:pt>
                <c:pt idx="13">
                  <c:v>0.38222240554363962</c:v>
                </c:pt>
                <c:pt idx="14">
                  <c:v>0.29946524064171109</c:v>
                </c:pt>
                <c:pt idx="15">
                  <c:v>0.23672803542297827</c:v>
                </c:pt>
                <c:pt idx="16">
                  <c:v>0.33977231310164446</c:v>
                </c:pt>
                <c:pt idx="17">
                  <c:v>0.29477077363896853</c:v>
                </c:pt>
                <c:pt idx="18">
                  <c:v>0.25910998281382225</c:v>
                </c:pt>
                <c:pt idx="19">
                  <c:v>0.29655476865853891</c:v>
                </c:pt>
                <c:pt idx="20">
                  <c:v>0.32635447064091283</c:v>
                </c:pt>
                <c:pt idx="21">
                  <c:v>0.3316258228688389</c:v>
                </c:pt>
                <c:pt idx="22">
                  <c:v>0.29003104554736003</c:v>
                </c:pt>
                <c:pt idx="23">
                  <c:v>0.32167314454932439</c:v>
                </c:pt>
                <c:pt idx="24">
                  <c:v>0.26773632321670215</c:v>
                </c:pt>
                <c:pt idx="25">
                  <c:v>0.3849321208758959</c:v>
                </c:pt>
                <c:pt idx="26">
                  <c:v>0.2897709179300737</c:v>
                </c:pt>
                <c:pt idx="27">
                  <c:v>0.32869835188426855</c:v>
                </c:pt>
                <c:pt idx="28">
                  <c:v>0.34634726158910134</c:v>
                </c:pt>
                <c:pt idx="29">
                  <c:v>0.25427922446661799</c:v>
                </c:pt>
                <c:pt idx="30">
                  <c:v>0.22017391304347822</c:v>
                </c:pt>
                <c:pt idx="31">
                  <c:v>0.39697421691881529</c:v>
                </c:pt>
                <c:pt idx="32">
                  <c:v>0.32752942825112108</c:v>
                </c:pt>
                <c:pt idx="33">
                  <c:v>0.39936284834308811</c:v>
                </c:pt>
                <c:pt idx="34">
                  <c:v>0.31621337691140428</c:v>
                </c:pt>
                <c:pt idx="35">
                  <c:v>0.3475947683440479</c:v>
                </c:pt>
                <c:pt idx="36">
                  <c:v>0.19795866580201316</c:v>
                </c:pt>
                <c:pt idx="37">
                  <c:v>0.25161401890707868</c:v>
                </c:pt>
                <c:pt idx="38">
                  <c:v>0.2356794246082714</c:v>
                </c:pt>
                <c:pt idx="39">
                  <c:v>0.13311794191774662</c:v>
                </c:pt>
                <c:pt idx="40">
                  <c:v>0.16491006183249013</c:v>
                </c:pt>
                <c:pt idx="41">
                  <c:v>0.3011909443289702</c:v>
                </c:pt>
                <c:pt idx="42">
                  <c:v>0.1784373283717593</c:v>
                </c:pt>
                <c:pt idx="43">
                  <c:v>0.13432689905386774</c:v>
                </c:pt>
                <c:pt idx="44">
                  <c:v>0.20823628062983313</c:v>
                </c:pt>
                <c:pt idx="45">
                  <c:v>0.304726276020446</c:v>
                </c:pt>
                <c:pt idx="46">
                  <c:v>0.1589583070518481</c:v>
                </c:pt>
              </c:numCache>
            </c:numRef>
          </c:val>
          <c:extLst>
            <c:ext xmlns:c16="http://schemas.microsoft.com/office/drawing/2014/chart" uri="{C3380CC4-5D6E-409C-BE32-E72D297353CC}">
              <c16:uniqueId val="{0000016D-1FBA-46FD-ADDF-C0C493A45D53}"/>
            </c:ext>
          </c:extLst>
        </c:ser>
        <c:dLbls>
          <c:dLblPos val="ctr"/>
          <c:showLegendKey val="0"/>
          <c:showVal val="1"/>
          <c:showCatName val="0"/>
          <c:showSerName val="0"/>
          <c:showPercent val="0"/>
          <c:showBubbleSize val="0"/>
        </c:dLbls>
        <c:gapWidth val="50"/>
        <c:overlap val="100"/>
        <c:axId val="1299325471"/>
        <c:axId val="1247408271"/>
      </c:barChart>
      <c:catAx>
        <c:axId val="1299325471"/>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j-lt"/>
                <a:ea typeface="+mn-ea"/>
                <a:cs typeface="+mn-cs"/>
              </a:defRPr>
            </a:pPr>
            <a:endParaRPr lang="ja-JP"/>
          </a:p>
        </c:txPr>
        <c:crossAx val="1247408271"/>
        <c:crosses val="autoZero"/>
        <c:auto val="1"/>
        <c:lblAlgn val="ctr"/>
        <c:lblOffset val="100"/>
        <c:noMultiLvlLbl val="0"/>
      </c:catAx>
      <c:valAx>
        <c:axId val="1247408271"/>
        <c:scaling>
          <c:orientation val="minMax"/>
        </c:scaling>
        <c:delete val="0"/>
        <c:axPos val="t"/>
        <c:majorGridlines>
          <c:spPr>
            <a:ln w="9525" cap="flat" cmpd="sng" algn="ctr">
              <a:solidFill>
                <a:schemeClr val="bg1">
                  <a:lumMod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j-lt"/>
                <a:ea typeface="+mn-ea"/>
                <a:cs typeface="+mn-cs"/>
              </a:defRPr>
            </a:pPr>
            <a:endParaRPr lang="ja-JP"/>
          </a:p>
        </c:txPr>
        <c:crossAx val="1299325471"/>
        <c:crosses val="autoZero"/>
        <c:crossBetween val="between"/>
      </c:valAx>
    </c:plotArea>
    <c:plotVisOnly val="1"/>
    <c:dispBlanksAs val="gap"/>
    <c:showDLblsOverMax val="0"/>
    <c:extLst/>
  </c:chart>
  <c:txPr>
    <a:bodyPr/>
    <a:lstStyle/>
    <a:p>
      <a:pPr>
        <a:defRPr sz="900"/>
      </a:pPr>
      <a:endParaRPr lang="ja-JP"/>
    </a:p>
  </c:txPr>
  <c:printSettings>
    <c:headerFooter/>
    <c:pageMargins b="0.75" l="0.7" r="0.7" t="0.75" header="0.3" footer="0.3"/>
    <c:pageSetup orientation="portrait"/>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361111111111112"/>
          <c:y val="6.201695548290382E-2"/>
          <c:w val="0.77008730679498394"/>
          <c:h val="0.59811637580390176"/>
        </c:manualLayout>
      </c:layout>
      <c:barChart>
        <c:barDir val="col"/>
        <c:grouping val="stacked"/>
        <c:varyColors val="0"/>
        <c:ser>
          <c:idx val="2"/>
          <c:order val="0"/>
          <c:tx>
            <c:strRef>
              <c:f>'【本】2.地域別の延べ宿泊者数（ALL）グラフ1_P16'!$L$10</c:f>
              <c:strCache>
                <c:ptCount val="1"/>
                <c:pt idx="0">
                  <c:v>熊本市</c:v>
                </c:pt>
              </c:strCache>
            </c:strRef>
          </c:tx>
          <c:spPr>
            <a:solidFill>
              <a:schemeClr val="accent1"/>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'【本】2.地域別の延べ宿泊者数（ALL）グラフ1_P16'!$M$10:$X$10</c:f>
              <c:numCache>
                <c:formatCode>#,##0.0,;[Red]\-#,##0.0,</c:formatCode>
                <c:ptCount val="12"/>
                <c:pt idx="0">
                  <c:v>222902</c:v>
                </c:pt>
                <c:pt idx="1">
                  <c:v>238417</c:v>
                </c:pt>
                <c:pt idx="2">
                  <c:v>315214</c:v>
                </c:pt>
                <c:pt idx="3">
                  <c:v>290139</c:v>
                </c:pt>
                <c:pt idx="4">
                  <c:v>320714</c:v>
                </c:pt>
                <c:pt idx="5">
                  <c:v>276332</c:v>
                </c:pt>
                <c:pt idx="6">
                  <c:v>304416</c:v>
                </c:pt>
                <c:pt idx="7">
                  <c:v>353606</c:v>
                </c:pt>
                <c:pt idx="8">
                  <c:v>320870</c:v>
                </c:pt>
                <c:pt idx="9">
                  <c:v>332734</c:v>
                </c:pt>
                <c:pt idx="10">
                  <c:v>333768</c:v>
                </c:pt>
                <c:pt idx="11">
                  <c:v>315265</c:v>
                </c:pt>
              </c:numCache>
            </c:numRef>
          </c:val>
          <c:extLst>
            <c:ext xmlns:c16="http://schemas.microsoft.com/office/drawing/2014/chart" uri="{C3380CC4-5D6E-409C-BE32-E72D297353CC}">
              <c16:uniqueId val="{00000000-DBD5-424D-B746-56F4D1ECEFCF}"/>
            </c:ext>
          </c:extLst>
        </c:ser>
        <c:ser>
          <c:idx val="3"/>
          <c:order val="1"/>
          <c:tx>
            <c:strRef>
              <c:f>'【本】2.地域別の延べ宿泊者数（ALL）グラフ1_P16'!$L$11</c:f>
              <c:strCache>
                <c:ptCount val="1"/>
                <c:pt idx="0">
                  <c:v>阿蘇地域</c:v>
                </c:pt>
              </c:strCache>
            </c:strRef>
          </c:tx>
          <c:spPr>
            <a:solidFill>
              <a:schemeClr val="accent1">
                <a:lumMod val="60000"/>
                <a:lumOff val="4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'【本】2.地域別の延べ宿泊者数（ALL）グラフ1_P16'!$M$11:$X$11</c:f>
              <c:numCache>
                <c:formatCode>#,##0.0,;[Red]\-#,##0.0,</c:formatCode>
                <c:ptCount val="12"/>
                <c:pt idx="0">
                  <c:v>89468</c:v>
                </c:pt>
                <c:pt idx="1">
                  <c:v>102571</c:v>
                </c:pt>
                <c:pt idx="2">
                  <c:v>165567</c:v>
                </c:pt>
                <c:pt idx="3">
                  <c:v>139449</c:v>
                </c:pt>
                <c:pt idx="4">
                  <c:v>168613</c:v>
                </c:pt>
                <c:pt idx="5">
                  <c:v>115918</c:v>
                </c:pt>
                <c:pt idx="6">
                  <c:v>132165</c:v>
                </c:pt>
                <c:pt idx="7">
                  <c:v>196290</c:v>
                </c:pt>
                <c:pt idx="8">
                  <c:v>139951</c:v>
                </c:pt>
                <c:pt idx="9">
                  <c:v>164953</c:v>
                </c:pt>
                <c:pt idx="10">
                  <c:v>178719</c:v>
                </c:pt>
                <c:pt idx="11">
                  <c:v>146872</c:v>
                </c:pt>
              </c:numCache>
            </c:numRef>
          </c:val>
          <c:extLst>
            <c:ext xmlns:c16="http://schemas.microsoft.com/office/drawing/2014/chart" uri="{C3380CC4-5D6E-409C-BE32-E72D297353CC}">
              <c16:uniqueId val="{00000001-DBD5-424D-B746-56F4D1ECEFCF}"/>
            </c:ext>
          </c:extLst>
        </c:ser>
        <c:ser>
          <c:idx val="4"/>
          <c:order val="2"/>
          <c:tx>
            <c:strRef>
              <c:f>'【本】2.地域別の延べ宿泊者数（ALL）グラフ1_P16'!$L$12</c:f>
              <c:strCache>
                <c:ptCount val="1"/>
                <c:pt idx="0">
                  <c:v>天草地域</c:v>
                </c:pt>
              </c:strCache>
            </c:strRef>
          </c:tx>
          <c:spPr>
            <a:solidFill>
              <a:schemeClr val="accent1">
                <a:lumMod val="40000"/>
                <a:lumOff val="6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'【本】2.地域別の延べ宿泊者数（ALL）グラフ1_P16'!$M$12:$X$12</c:f>
              <c:numCache>
                <c:formatCode>#,##0.0,;[Red]\-#,##0.0,</c:formatCode>
                <c:ptCount val="12"/>
                <c:pt idx="0">
                  <c:v>33794</c:v>
                </c:pt>
                <c:pt idx="1">
                  <c:v>37577</c:v>
                </c:pt>
                <c:pt idx="2">
                  <c:v>54102</c:v>
                </c:pt>
                <c:pt idx="3">
                  <c:v>42632</c:v>
                </c:pt>
                <c:pt idx="4">
                  <c:v>54179</c:v>
                </c:pt>
                <c:pt idx="5">
                  <c:v>38367</c:v>
                </c:pt>
                <c:pt idx="6">
                  <c:v>47577</c:v>
                </c:pt>
                <c:pt idx="7">
                  <c:v>69474</c:v>
                </c:pt>
                <c:pt idx="8">
                  <c:v>49615</c:v>
                </c:pt>
                <c:pt idx="9">
                  <c:v>56911</c:v>
                </c:pt>
                <c:pt idx="10">
                  <c:v>59973</c:v>
                </c:pt>
                <c:pt idx="11">
                  <c:v>46454</c:v>
                </c:pt>
              </c:numCache>
            </c:numRef>
          </c:val>
          <c:extLst>
            <c:ext xmlns:c16="http://schemas.microsoft.com/office/drawing/2014/chart" uri="{C3380CC4-5D6E-409C-BE32-E72D297353CC}">
              <c16:uniqueId val="{00000002-DBD5-424D-B746-56F4D1ECEFCF}"/>
            </c:ext>
          </c:extLst>
        </c:ser>
        <c:ser>
          <c:idx val="5"/>
          <c:order val="3"/>
          <c:tx>
            <c:strRef>
              <c:f>'【本】2.地域別の延べ宿泊者数（ALL）グラフ1_P16'!$L$13</c:f>
              <c:strCache>
                <c:ptCount val="1"/>
                <c:pt idx="0">
                  <c:v>山鹿市</c:v>
                </c:pt>
              </c:strCache>
            </c:strRef>
          </c:tx>
          <c:spPr>
            <a:solidFill>
              <a:schemeClr val="accent1">
                <a:lumMod val="20000"/>
                <a:lumOff val="8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'【本】2.地域別の延べ宿泊者数（ALL）グラフ1_P16'!$M$13:$X$13</c:f>
              <c:numCache>
                <c:formatCode>#,##0.0,;[Red]\-#,##0.0,</c:formatCode>
                <c:ptCount val="12"/>
                <c:pt idx="0">
                  <c:v>16065</c:v>
                </c:pt>
                <c:pt idx="1">
                  <c:v>17049</c:v>
                </c:pt>
                <c:pt idx="2">
                  <c:v>23869</c:v>
                </c:pt>
                <c:pt idx="3">
                  <c:v>19003</c:v>
                </c:pt>
                <c:pt idx="4">
                  <c:v>18843</c:v>
                </c:pt>
                <c:pt idx="5">
                  <c:v>16518</c:v>
                </c:pt>
                <c:pt idx="6">
                  <c:v>20461</c:v>
                </c:pt>
                <c:pt idx="7">
                  <c:v>23509</c:v>
                </c:pt>
                <c:pt idx="8">
                  <c:v>18104</c:v>
                </c:pt>
                <c:pt idx="9">
                  <c:v>23892</c:v>
                </c:pt>
                <c:pt idx="10">
                  <c:v>24804</c:v>
                </c:pt>
                <c:pt idx="11">
                  <c:v>20065</c:v>
                </c:pt>
              </c:numCache>
            </c:numRef>
          </c:val>
          <c:extLst>
            <c:ext xmlns:c16="http://schemas.microsoft.com/office/drawing/2014/chart" uri="{C3380CC4-5D6E-409C-BE32-E72D297353CC}">
              <c16:uniqueId val="{00000003-DBD5-424D-B746-56F4D1ECEFCF}"/>
            </c:ext>
          </c:extLst>
        </c:ser>
        <c:ser>
          <c:idx val="6"/>
          <c:order val="4"/>
          <c:tx>
            <c:strRef>
              <c:f>'【本】2.地域別の延べ宿泊者数（ALL）グラフ1_P16'!$L$14</c:f>
              <c:strCache>
                <c:ptCount val="1"/>
                <c:pt idx="0">
                  <c:v>荒尾・玉名地域</c:v>
                </c:pt>
              </c:strCache>
            </c:strRef>
          </c:tx>
          <c:spPr>
            <a:solidFill>
              <a:schemeClr val="bg1">
                <a:lumMod val="85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'【本】2.地域別の延べ宿泊者数（ALL）グラフ1_P16'!$M$14:$X$14</c:f>
              <c:numCache>
                <c:formatCode>#,##0.0,;[Red]\-#,##0.0,</c:formatCode>
                <c:ptCount val="12"/>
                <c:pt idx="0">
                  <c:v>27022</c:v>
                </c:pt>
                <c:pt idx="1">
                  <c:v>27832</c:v>
                </c:pt>
                <c:pt idx="2">
                  <c:v>40740</c:v>
                </c:pt>
                <c:pt idx="3">
                  <c:v>34206</c:v>
                </c:pt>
                <c:pt idx="4">
                  <c:v>35374</c:v>
                </c:pt>
                <c:pt idx="5">
                  <c:v>29228</c:v>
                </c:pt>
                <c:pt idx="6">
                  <c:v>33614</c:v>
                </c:pt>
                <c:pt idx="7">
                  <c:v>45181</c:v>
                </c:pt>
                <c:pt idx="8">
                  <c:v>33915</c:v>
                </c:pt>
                <c:pt idx="9">
                  <c:v>42708</c:v>
                </c:pt>
                <c:pt idx="10">
                  <c:v>43853</c:v>
                </c:pt>
                <c:pt idx="11">
                  <c:v>33402</c:v>
                </c:pt>
              </c:numCache>
            </c:numRef>
          </c:val>
          <c:extLst>
            <c:ext xmlns:c16="http://schemas.microsoft.com/office/drawing/2014/chart" uri="{C3380CC4-5D6E-409C-BE32-E72D297353CC}">
              <c16:uniqueId val="{00000004-DBD5-424D-B746-56F4D1ECEFCF}"/>
            </c:ext>
          </c:extLst>
        </c:ser>
        <c:ser>
          <c:idx val="7"/>
          <c:order val="5"/>
          <c:tx>
            <c:strRef>
              <c:f>'【本】2.地域別の延べ宿泊者数（ALL）グラフ1_P16'!$L$15</c:f>
              <c:strCache>
                <c:ptCount val="1"/>
                <c:pt idx="0">
                  <c:v>菊池地域</c:v>
                </c:pt>
              </c:strCache>
            </c:strRef>
          </c:tx>
          <c:spPr>
            <a:solidFill>
              <a:schemeClr val="bg1">
                <a:lumMod val="75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'【本】2.地域別の延べ宿泊者数（ALL）グラフ1_P16'!$M$15:$X$15</c:f>
              <c:numCache>
                <c:formatCode>#,##0.0,;[Red]\-#,##0.0,</c:formatCode>
                <c:ptCount val="12"/>
                <c:pt idx="0">
                  <c:v>38171</c:v>
                </c:pt>
                <c:pt idx="1">
                  <c:v>49113</c:v>
                </c:pt>
                <c:pt idx="2">
                  <c:v>66270</c:v>
                </c:pt>
                <c:pt idx="3">
                  <c:v>51393</c:v>
                </c:pt>
                <c:pt idx="4">
                  <c:v>53007</c:v>
                </c:pt>
                <c:pt idx="5">
                  <c:v>51178</c:v>
                </c:pt>
                <c:pt idx="6">
                  <c:v>59230</c:v>
                </c:pt>
                <c:pt idx="7">
                  <c:v>70225</c:v>
                </c:pt>
                <c:pt idx="8">
                  <c:v>58270</c:v>
                </c:pt>
                <c:pt idx="9">
                  <c:v>71510</c:v>
                </c:pt>
                <c:pt idx="10">
                  <c:v>73392</c:v>
                </c:pt>
                <c:pt idx="11">
                  <c:v>60120</c:v>
                </c:pt>
              </c:numCache>
            </c:numRef>
          </c:val>
          <c:extLst>
            <c:ext xmlns:c16="http://schemas.microsoft.com/office/drawing/2014/chart" uri="{C3380CC4-5D6E-409C-BE32-E72D297353CC}">
              <c16:uniqueId val="{00000005-DBD5-424D-B746-56F4D1ECEFCF}"/>
            </c:ext>
          </c:extLst>
        </c:ser>
        <c:ser>
          <c:idx val="8"/>
          <c:order val="6"/>
          <c:tx>
            <c:strRef>
              <c:f>'【本】2.地域別の延べ宿泊者数（ALL）グラフ1_P16'!$L$16</c:f>
              <c:strCache>
                <c:ptCount val="1"/>
                <c:pt idx="0">
                  <c:v>八代地域</c:v>
                </c:pt>
              </c:strCache>
            </c:strRef>
          </c:tx>
          <c:spPr>
            <a:solidFill>
              <a:schemeClr val="bg1">
                <a:lumMod val="65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'【本】2.地域別の延べ宿泊者数（ALL）グラフ1_P16'!$M$16:$X$16</c:f>
              <c:numCache>
                <c:formatCode>#,##0.0,;[Red]\-#,##0.0,</c:formatCode>
                <c:ptCount val="12"/>
                <c:pt idx="0">
                  <c:v>26608</c:v>
                </c:pt>
                <c:pt idx="1">
                  <c:v>30893</c:v>
                </c:pt>
                <c:pt idx="2">
                  <c:v>39083</c:v>
                </c:pt>
                <c:pt idx="3">
                  <c:v>29060</c:v>
                </c:pt>
                <c:pt idx="4">
                  <c:v>35223</c:v>
                </c:pt>
                <c:pt idx="5">
                  <c:v>25639</c:v>
                </c:pt>
                <c:pt idx="6">
                  <c:v>31884</c:v>
                </c:pt>
                <c:pt idx="7">
                  <c:v>39040</c:v>
                </c:pt>
                <c:pt idx="8">
                  <c:v>36952</c:v>
                </c:pt>
                <c:pt idx="9">
                  <c:v>38853</c:v>
                </c:pt>
                <c:pt idx="10">
                  <c:v>37772</c:v>
                </c:pt>
                <c:pt idx="11">
                  <c:v>31745</c:v>
                </c:pt>
              </c:numCache>
            </c:numRef>
          </c:val>
          <c:extLst>
            <c:ext xmlns:c16="http://schemas.microsoft.com/office/drawing/2014/chart" uri="{C3380CC4-5D6E-409C-BE32-E72D297353CC}">
              <c16:uniqueId val="{00000006-DBD5-424D-B746-56F4D1ECEFCF}"/>
            </c:ext>
          </c:extLst>
        </c:ser>
        <c:ser>
          <c:idx val="9"/>
          <c:order val="7"/>
          <c:tx>
            <c:strRef>
              <c:f>'【本】2.地域別の延べ宿泊者数（ALL）グラフ1_P16'!$L$17</c:f>
              <c:strCache>
                <c:ptCount val="1"/>
                <c:pt idx="0">
                  <c:v>人吉・球磨地域</c:v>
                </c:pt>
              </c:strCache>
            </c:strRef>
          </c:tx>
          <c:spPr>
            <a:solidFill>
              <a:schemeClr val="accent2"/>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'【本】2.地域別の延べ宿泊者数（ALL）グラフ1_P16'!$M$17:$X$17</c:f>
              <c:numCache>
                <c:formatCode>#,##0.0,;[Red]\-#,##0.0,</c:formatCode>
                <c:ptCount val="12"/>
                <c:pt idx="0">
                  <c:v>17418</c:v>
                </c:pt>
                <c:pt idx="1">
                  <c:v>19812</c:v>
                </c:pt>
                <c:pt idx="2">
                  <c:v>26402</c:v>
                </c:pt>
                <c:pt idx="3">
                  <c:v>21003</c:v>
                </c:pt>
                <c:pt idx="4">
                  <c:v>21279</c:v>
                </c:pt>
                <c:pt idx="5">
                  <c:v>14765</c:v>
                </c:pt>
                <c:pt idx="6">
                  <c:v>20685</c:v>
                </c:pt>
                <c:pt idx="7">
                  <c:v>32089</c:v>
                </c:pt>
                <c:pt idx="8">
                  <c:v>29672</c:v>
                </c:pt>
                <c:pt idx="9">
                  <c:v>27040</c:v>
                </c:pt>
                <c:pt idx="10">
                  <c:v>25342</c:v>
                </c:pt>
                <c:pt idx="11">
                  <c:v>19488</c:v>
                </c:pt>
              </c:numCache>
            </c:numRef>
          </c:val>
          <c:extLst>
            <c:ext xmlns:c16="http://schemas.microsoft.com/office/drawing/2014/chart" uri="{C3380CC4-5D6E-409C-BE32-E72D297353CC}">
              <c16:uniqueId val="{00000007-DBD5-424D-B746-56F4D1ECEFCF}"/>
            </c:ext>
          </c:extLst>
        </c:ser>
        <c:ser>
          <c:idx val="10"/>
          <c:order val="8"/>
          <c:tx>
            <c:strRef>
              <c:f>'【本】2.地域別の延べ宿泊者数（ALL）グラフ1_P16'!$L$18</c:f>
              <c:strCache>
                <c:ptCount val="1"/>
                <c:pt idx="0">
                  <c:v>水俣・芦北地域</c:v>
                </c:pt>
              </c:strCache>
            </c:strRef>
          </c:tx>
          <c:spPr>
            <a:solidFill>
              <a:schemeClr val="accent2">
                <a:lumMod val="60000"/>
                <a:lumOff val="4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'【本】2.地域別の延べ宿泊者数（ALL）グラフ1_P16'!$M$18:$X$18</c:f>
              <c:numCache>
                <c:formatCode>#,##0.0,;[Red]\-#,##0.0,</c:formatCode>
                <c:ptCount val="12"/>
                <c:pt idx="0">
                  <c:v>9089</c:v>
                </c:pt>
                <c:pt idx="1">
                  <c:v>10847</c:v>
                </c:pt>
                <c:pt idx="2">
                  <c:v>14590</c:v>
                </c:pt>
                <c:pt idx="3">
                  <c:v>13086</c:v>
                </c:pt>
                <c:pt idx="4">
                  <c:v>17067</c:v>
                </c:pt>
                <c:pt idx="5">
                  <c:v>9491</c:v>
                </c:pt>
                <c:pt idx="6">
                  <c:v>15582</c:v>
                </c:pt>
                <c:pt idx="7">
                  <c:v>18925</c:v>
                </c:pt>
                <c:pt idx="8">
                  <c:v>18560</c:v>
                </c:pt>
                <c:pt idx="9">
                  <c:v>18443</c:v>
                </c:pt>
                <c:pt idx="10">
                  <c:v>16565</c:v>
                </c:pt>
                <c:pt idx="11">
                  <c:v>11828</c:v>
                </c:pt>
              </c:numCache>
            </c:numRef>
          </c:val>
          <c:extLst>
            <c:ext xmlns:c16="http://schemas.microsoft.com/office/drawing/2014/chart" uri="{C3380CC4-5D6E-409C-BE32-E72D297353CC}">
              <c16:uniqueId val="{00000008-DBD5-424D-B746-56F4D1ECEFCF}"/>
            </c:ext>
          </c:extLst>
        </c:ser>
        <c:ser>
          <c:idx val="11"/>
          <c:order val="9"/>
          <c:tx>
            <c:strRef>
              <c:f>'【本】2.地域別の延べ宿泊者数（ALL）グラフ1_P16'!$L$19</c:f>
              <c:strCache>
                <c:ptCount val="1"/>
                <c:pt idx="0">
                  <c:v>宇城地域</c:v>
                </c:pt>
              </c:strCache>
            </c:strRef>
          </c:tx>
          <c:spPr>
            <a:solidFill>
              <a:schemeClr val="accent2">
                <a:lumMod val="40000"/>
                <a:lumOff val="6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'【本】2.地域別の延べ宿泊者数（ALL）グラフ1_P16'!$M$19:$X$19</c:f>
              <c:numCache>
                <c:formatCode>#,##0.0,;[Red]\-#,##0.0,</c:formatCode>
                <c:ptCount val="12"/>
                <c:pt idx="0">
                  <c:v>5942</c:v>
                </c:pt>
                <c:pt idx="1">
                  <c:v>7363</c:v>
                </c:pt>
                <c:pt idx="2">
                  <c:v>8946</c:v>
                </c:pt>
                <c:pt idx="3">
                  <c:v>7912</c:v>
                </c:pt>
                <c:pt idx="4">
                  <c:v>9528</c:v>
                </c:pt>
                <c:pt idx="5">
                  <c:v>7037</c:v>
                </c:pt>
                <c:pt idx="6">
                  <c:v>10006</c:v>
                </c:pt>
                <c:pt idx="7">
                  <c:v>12658</c:v>
                </c:pt>
                <c:pt idx="8">
                  <c:v>9422</c:v>
                </c:pt>
                <c:pt idx="9">
                  <c:v>9820</c:v>
                </c:pt>
                <c:pt idx="10">
                  <c:v>9994</c:v>
                </c:pt>
                <c:pt idx="11">
                  <c:v>8474</c:v>
                </c:pt>
              </c:numCache>
            </c:numRef>
          </c:val>
          <c:extLst>
            <c:ext xmlns:c16="http://schemas.microsoft.com/office/drawing/2014/chart" uri="{C3380CC4-5D6E-409C-BE32-E72D297353CC}">
              <c16:uniqueId val="{00000009-DBD5-424D-B746-56F4D1ECEFCF}"/>
            </c:ext>
          </c:extLst>
        </c:ser>
        <c:ser>
          <c:idx val="12"/>
          <c:order val="10"/>
          <c:tx>
            <c:strRef>
              <c:f>'【本】2.地域別の延べ宿泊者数（ALL）グラフ1_P16'!$L$20</c:f>
              <c:strCache>
                <c:ptCount val="1"/>
                <c:pt idx="0">
                  <c:v>上益城地域</c:v>
                </c:pt>
              </c:strCache>
            </c:strRef>
          </c:tx>
          <c:spPr>
            <a:solidFill>
              <a:schemeClr val="accent2">
                <a:lumMod val="20000"/>
                <a:lumOff val="8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'【本】2.地域別の延べ宿泊者数（ALL）グラフ1_P16'!$M$20:$X$20</c:f>
              <c:numCache>
                <c:formatCode>#,##0.0,;[Red]\-#,##0.0,</c:formatCode>
                <c:ptCount val="12"/>
                <c:pt idx="0">
                  <c:v>6329</c:v>
                </c:pt>
                <c:pt idx="1">
                  <c:v>7146</c:v>
                </c:pt>
                <c:pt idx="2">
                  <c:v>10106</c:v>
                </c:pt>
                <c:pt idx="3">
                  <c:v>8477</c:v>
                </c:pt>
                <c:pt idx="4">
                  <c:v>10403</c:v>
                </c:pt>
                <c:pt idx="5">
                  <c:v>7637</c:v>
                </c:pt>
                <c:pt idx="6">
                  <c:v>9848</c:v>
                </c:pt>
                <c:pt idx="7">
                  <c:v>14032</c:v>
                </c:pt>
                <c:pt idx="8">
                  <c:v>9621</c:v>
                </c:pt>
                <c:pt idx="9">
                  <c:v>10735</c:v>
                </c:pt>
                <c:pt idx="10">
                  <c:v>11317</c:v>
                </c:pt>
                <c:pt idx="11">
                  <c:v>8645</c:v>
                </c:pt>
              </c:numCache>
            </c:numRef>
          </c:val>
          <c:extLst>
            <c:ext xmlns:c16="http://schemas.microsoft.com/office/drawing/2014/chart" uri="{C3380CC4-5D6E-409C-BE32-E72D297353CC}">
              <c16:uniqueId val="{0000000A-DBD5-424D-B746-56F4D1ECEFCF}"/>
            </c:ext>
          </c:extLst>
        </c:ser>
        <c:dLbls>
          <c:showLegendKey val="0"/>
          <c:showVal val="0"/>
          <c:showCatName val="0"/>
          <c:showSerName val="0"/>
          <c:showPercent val="0"/>
          <c:showBubbleSize val="0"/>
        </c:dLbls>
        <c:gapWidth val="100"/>
        <c:overlap val="100"/>
        <c:axId val="859010607"/>
        <c:axId val="816796655"/>
      </c:bar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effectLst/>
                <a:latin typeface="+mn-ea"/>
                <a:ea typeface="+mn-ea"/>
                <a:cs typeface="+mn-cs"/>
              </a:defRPr>
            </a:pPr>
            <a:endParaRPr lang="ja-JP"/>
          </a:p>
        </c:txPr>
        <c:crossAx val="816796655"/>
        <c:crosses val="autoZero"/>
        <c:auto val="1"/>
        <c:lblAlgn val="ctr"/>
        <c:lblOffset val="100"/>
        <c:noMultiLvlLbl val="0"/>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ltLang="en-US"/>
                  <a:t>（ 千人 ）</a:t>
                </a:r>
              </a:p>
            </c:rich>
          </c:tx>
          <c:layout>
            <c:manualLayout>
              <c:xMode val="edge"/>
              <c:yMode val="edge"/>
              <c:x val="5.4139508603091281E-2"/>
              <c:y val="1.4468337656623332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0,;[Red]\-#,##0.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859010607"/>
        <c:crosses val="autoZero"/>
        <c:crossBetween val="between"/>
      </c:valAx>
      <c:dTable>
        <c:showHorzBorder val="1"/>
        <c:showVertBorder val="1"/>
        <c:showOutline val="1"/>
        <c:showKeys val="1"/>
        <c:spPr>
          <a:noFill/>
          <a:ln w="9525">
            <a:solidFill>
              <a:schemeClr val="dk1">
                <a:lumMod val="35000"/>
                <a:lumOff val="65000"/>
              </a:schemeClr>
            </a:solidFill>
          </a:ln>
          <a:effectLst/>
        </c:spPr>
        <c:txPr>
          <a:bodyPr rot="0" spcFirstLastPara="1" vertOverflow="ellipsis" vert="horz" wrap="square" anchor="ctr" anchorCtr="1"/>
          <a:lstStyle/>
          <a:p>
            <a:pPr rtl="0">
              <a:defRPr sz="500" b="0" i="0" u="none" strike="noStrike" kern="1200" baseline="0">
                <a:solidFill>
                  <a:schemeClr val="dk1">
                    <a:lumMod val="75000"/>
                    <a:lumOff val="25000"/>
                  </a:schemeClr>
                </a:solidFill>
                <a:effectLst/>
                <a:latin typeface="+mj-ea"/>
                <a:ea typeface="+mj-ea"/>
                <a:cs typeface="+mn-cs"/>
              </a:defRPr>
            </a:pPr>
            <a:endParaRPr lang="ja-JP"/>
          </a:p>
        </c:txPr>
      </c:dTable>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orientation="portrait"/>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2478104575163381E-2"/>
          <c:y val="0.11902846509511389"/>
          <c:w val="0.846476195683873"/>
          <c:h val="0.76540211111381973"/>
        </c:manualLayout>
      </c:layout>
      <c:lineChart>
        <c:grouping val="standard"/>
        <c:varyColors val="0"/>
        <c:ser>
          <c:idx val="2"/>
          <c:order val="0"/>
          <c:spPr>
            <a:ln w="31750" cap="rnd">
              <a:solidFill>
                <a:srgbClr val="E7E6E6">
                  <a:lumMod val="50000"/>
                </a:srgbClr>
              </a:solidFill>
              <a:round/>
            </a:ln>
            <a:effectLst/>
          </c:spPr>
          <c:marker>
            <c:symbol val="circle"/>
            <c:size val="11"/>
            <c:spPr>
              <a:solidFill>
                <a:srgbClr val="E7E6E6">
                  <a:lumMod val="50000"/>
                </a:srgbClr>
              </a:solidFill>
              <a:ln w="31750">
                <a:solidFill>
                  <a:sysClr val="window" lastClr="FFFFFF">
                    <a:lumMod val="75000"/>
                  </a:sysClr>
                </a:solidFill>
              </a:ln>
              <a:effectLst/>
            </c:spPr>
          </c:marker>
          <c:dLbls>
            <c:dLbl>
              <c:idx val="0"/>
              <c:layout>
                <c:manualLayout>
                  <c:x val="-5.0110144927536251E-2"/>
                  <c:y val="5.019607429809485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33E-4378-ADB7-AEA59FE4C5B7}"/>
                </c:ext>
              </c:extLst>
            </c:dLbl>
            <c:dLbl>
              <c:idx val="1"/>
              <c:layout>
                <c:manualLayout>
                  <c:x val="-5.0110144927536251E-2"/>
                  <c:y val="4.183006191507904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A33E-4378-ADB7-AEA59FE4C5B7}"/>
                </c:ext>
              </c:extLst>
            </c:dLbl>
            <c:dLbl>
              <c:idx val="2"/>
              <c:layout>
                <c:manualLayout>
                  <c:x val="-5.9344307649744084E-2"/>
                  <c:y val="9.183954033809171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33E-4378-ADB7-AEA59FE4C5B7}"/>
                </c:ext>
              </c:extLst>
            </c:dLbl>
            <c:dLbl>
              <c:idx val="3"/>
              <c:layout>
                <c:manualLayout>
                  <c:x val="-4.9205797101449275E-2"/>
                  <c:y val="5.019607429809477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A33E-4378-ADB7-AEA59FE4C5B7}"/>
                </c:ext>
              </c:extLst>
            </c:dLbl>
            <c:dLbl>
              <c:idx val="4"/>
              <c:layout>
                <c:manualLayout>
                  <c:x val="-5.0110144927536272E-2"/>
                  <c:y val="-5.019607429809485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A33E-4378-ADB7-AEA59FE4C5B7}"/>
                </c:ext>
              </c:extLst>
            </c:dLbl>
            <c:dLbl>
              <c:idx val="5"/>
              <c:layout>
                <c:manualLayout>
                  <c:x val="-4.7786438964251152E-2"/>
                  <c:y val="5.552751862270646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A33E-4378-ADB7-AEA59FE4C5B7}"/>
                </c:ext>
              </c:extLst>
            </c:dLbl>
            <c:dLbl>
              <c:idx val="6"/>
              <c:layout>
                <c:manualLayout>
                  <c:x val="-4.9205736692734391E-2"/>
                  <c:y val="5.122315650237237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A33E-4378-ADB7-AEA59FE4C5B7}"/>
                </c:ext>
              </c:extLst>
            </c:dLbl>
            <c:dLbl>
              <c:idx val="7"/>
              <c:layout>
                <c:manualLayout>
                  <c:x val="-5.0110157044918571E-2"/>
                  <c:y val="-5.564904753315500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A33E-4378-ADB7-AEA59FE4C5B7}"/>
                </c:ext>
              </c:extLst>
            </c:dLbl>
            <c:dLbl>
              <c:idx val="8"/>
              <c:layout>
                <c:manualLayout>
                  <c:x val="-5.0110144927536314E-2"/>
                  <c:y val="-5.43790804896027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33E-4378-ADB7-AEA59FE4C5B7}"/>
                </c:ext>
              </c:extLst>
            </c:dLbl>
            <c:dLbl>
              <c:idx val="9"/>
              <c:layout>
                <c:manualLayout>
                  <c:x val="-4.4735132930238626E-2"/>
                  <c:y val="5.04910688924777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A33E-4378-ADB7-AEA59FE4C5B7}"/>
                </c:ext>
              </c:extLst>
            </c:dLbl>
            <c:dLbl>
              <c:idx val="10"/>
              <c:layout>
                <c:manualLayout>
                  <c:x val="-5.0110144927536404E-2"/>
                  <c:y val="4.995332819076081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33E-4378-ADB7-AEA59FE4C5B7}"/>
                </c:ext>
              </c:extLst>
            </c:dLbl>
            <c:dLbl>
              <c:idx val="11"/>
              <c:layout>
                <c:manualLayout>
                  <c:x val="-5.0110144927536231E-2"/>
                  <c:y val="4.60130681065869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33E-4378-ADB7-AEA59FE4C5B7}"/>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ln w="0">
                      <a:noFill/>
                    </a:ln>
                    <a:solidFill>
                      <a:schemeClr val="lt1"/>
                    </a:solidFill>
                    <a:effectLst>
                      <a:glow rad="1016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val>
            <c:numRef>
              <c:f>'【本】2.地域別の延べ宿泊者数（ALL）グラフ1_P16'!$M$9:$X$9</c:f>
              <c:numCache>
                <c:formatCode>#,##0.0,;[Red]\-#,##0.0,</c:formatCode>
                <c:ptCount val="12"/>
                <c:pt idx="0">
                  <c:v>247019.99999999997</c:v>
                </c:pt>
                <c:pt idx="1">
                  <c:v>257779.99999999997</c:v>
                </c:pt>
                <c:pt idx="2">
                  <c:v>420139.99999999988</c:v>
                </c:pt>
                <c:pt idx="3">
                  <c:v>405320</c:v>
                </c:pt>
                <c:pt idx="4">
                  <c:v>334310.00000000006</c:v>
                </c:pt>
                <c:pt idx="5">
                  <c:v>274870</c:v>
                </c:pt>
                <c:pt idx="6">
                  <c:v>436460.00000000012</c:v>
                </c:pt>
                <c:pt idx="7">
                  <c:v>384399.99999999994</c:v>
                </c:pt>
                <c:pt idx="8">
                  <c:v>300830</c:v>
                </c:pt>
                <c:pt idx="9">
                  <c:v>507740</c:v>
                </c:pt>
                <c:pt idx="10">
                  <c:v>567530</c:v>
                </c:pt>
                <c:pt idx="11">
                  <c:v>600560</c:v>
                </c:pt>
              </c:numCache>
            </c:numRef>
          </c:val>
          <c:smooth val="0"/>
          <c:extLst>
            <c:ext xmlns:c16="http://schemas.microsoft.com/office/drawing/2014/chart" uri="{C3380CC4-5D6E-409C-BE32-E72D297353CC}">
              <c16:uniqueId val="{00000002-A33E-4378-ADB7-AEA59FE4C5B7}"/>
            </c:ext>
          </c:extLst>
        </c:ser>
        <c:ser>
          <c:idx val="1"/>
          <c:order val="1"/>
          <c:tx>
            <c:strRef>
              <c:f>'【本】2.地域別の延べ宿泊者数（ALL）グラフ1_P16'!$L$8</c:f>
              <c:strCache>
                <c:ptCount val="1"/>
                <c:pt idx="0">
                  <c:v>R4</c:v>
                </c:pt>
              </c:strCache>
            </c:strRef>
          </c:tx>
          <c:spPr>
            <a:ln w="31750" cap="rnd">
              <a:solidFill>
                <a:schemeClr val="bg1">
                  <a:lumMod val="75000"/>
                </a:schemeClr>
              </a:solidFill>
              <a:round/>
            </a:ln>
            <a:effectLst/>
          </c:spPr>
          <c:marker>
            <c:symbol val="circle"/>
            <c:size val="12"/>
            <c:spPr>
              <a:solidFill>
                <a:sysClr val="window" lastClr="FFFFFF"/>
              </a:solidFill>
              <a:ln w="31750">
                <a:solidFill>
                  <a:schemeClr val="bg1">
                    <a:lumMod val="75000"/>
                  </a:schemeClr>
                </a:solidFill>
              </a:ln>
              <a:effectLst/>
            </c:spPr>
          </c:marker>
          <c:dPt>
            <c:idx val="19"/>
            <c:marker>
              <c:symbol val="circle"/>
              <c:size val="12"/>
              <c:spPr>
                <a:solidFill>
                  <a:sysClr val="window" lastClr="FFFFFF"/>
                </a:solidFill>
                <a:ln w="31750">
                  <a:solidFill>
                    <a:schemeClr val="bg1">
                      <a:lumMod val="75000"/>
                    </a:schemeClr>
                  </a:solidFill>
                </a:ln>
                <a:effectLst/>
              </c:spPr>
            </c:marker>
            <c:bubble3D val="0"/>
            <c:spPr>
              <a:ln w="31750" cap="rnd">
                <a:solidFill>
                  <a:schemeClr val="bg1">
                    <a:lumMod val="75000"/>
                  </a:schemeClr>
                </a:solidFill>
                <a:round/>
              </a:ln>
              <a:effectLst/>
            </c:spPr>
            <c:extLst>
              <c:ext xmlns:c16="http://schemas.microsoft.com/office/drawing/2014/chart" uri="{C3380CC4-5D6E-409C-BE32-E72D297353CC}">
                <c16:uniqueId val="{00000002-A79A-4EDA-94D2-488795E6C563}"/>
              </c:ext>
            </c:extLst>
          </c:dPt>
          <c:dLbls>
            <c:dLbl>
              <c:idx val="0"/>
              <c:layout>
                <c:manualLayout>
                  <c:x val="-5.1180645897523677E-2"/>
                  <c:y val="-5.250759693211079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263-46D3-8C17-BEC75729E1B3}"/>
                </c:ext>
              </c:extLst>
            </c:dLbl>
            <c:dLbl>
              <c:idx val="1"/>
              <c:layout>
                <c:manualLayout>
                  <c:x val="-5.1176446422458062E-2"/>
                  <c:y val="-5.54208795906846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263-46D3-8C17-BEC75729E1B3}"/>
                </c:ext>
              </c:extLst>
            </c:dLbl>
            <c:dLbl>
              <c:idx val="2"/>
              <c:layout>
                <c:manualLayout>
                  <c:x val="-4.9028323633458902E-2"/>
                  <c:y val="-3.17434176939185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231C-4598-A973-42988433EE34}"/>
                </c:ext>
              </c:extLst>
            </c:dLbl>
            <c:dLbl>
              <c:idx val="3"/>
              <c:layout>
                <c:manualLayout>
                  <c:x val="-4.9068857697135641E-2"/>
                  <c:y val="-5.782462598325355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E60-41E3-87EF-16CFEB9BCC92}"/>
                </c:ext>
              </c:extLst>
            </c:dLbl>
            <c:dLbl>
              <c:idx val="5"/>
              <c:layout>
                <c:manualLayout>
                  <c:x val="-4.8945977404998377E-2"/>
                  <c:y val="-4.44090334488984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231C-4598-A973-42988433EE34}"/>
                </c:ext>
              </c:extLst>
            </c:dLbl>
            <c:dLbl>
              <c:idx val="6"/>
              <c:layout>
                <c:manualLayout>
                  <c:x val="-5.1269637476193328E-2"/>
                  <c:y val="-3.677113035958485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31C-4598-A973-42988433EE34}"/>
                </c:ext>
              </c:extLst>
            </c:dLbl>
            <c:dLbl>
              <c:idx val="7"/>
              <c:layout>
                <c:manualLayout>
                  <c:x val="-4.8733491309568833E-2"/>
                  <c:y val="4.427394151517120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263-46D3-8C17-BEC75729E1B3}"/>
                </c:ext>
              </c:extLst>
            </c:dLbl>
            <c:dLbl>
              <c:idx val="8"/>
              <c:layout>
                <c:manualLayout>
                  <c:x val="-5.1377406763556649E-2"/>
                  <c:y val="5.523808792808550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E60-41E3-87EF-16CFEB9BCC92}"/>
                </c:ext>
              </c:extLst>
            </c:dLbl>
            <c:dLbl>
              <c:idx val="9"/>
              <c:layout>
                <c:manualLayout>
                  <c:x val="-5.12696252446481E-2"/>
                  <c:y val="-4.895756405158211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31C-4598-A973-42988433EE34}"/>
                </c:ext>
              </c:extLst>
            </c:dLbl>
            <c:dLbl>
              <c:idx val="10"/>
              <c:layout>
                <c:manualLayout>
                  <c:x val="-4.6739792308570123E-2"/>
                  <c:y val="-4.491132356244569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E60-41E3-87EF-16CFEB9BCC92}"/>
                </c:ext>
              </c:extLst>
            </c:dLbl>
            <c:dLbl>
              <c:idx val="11"/>
              <c:layout>
                <c:manualLayout>
                  <c:x val="-5.1057217847769031E-2"/>
                  <c:y val="-2.750013668878499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A33E-4378-ADB7-AEA59FE4C5B7}"/>
                </c:ext>
              </c:extLst>
            </c:dLbl>
            <c:spPr>
              <a:noFill/>
              <a:ln>
                <a:noFill/>
              </a:ln>
              <a:effectLst/>
            </c:spPr>
            <c:txPr>
              <a:bodyPr rot="0" spcFirstLastPara="1" vertOverflow="ellipsis" vert="horz" wrap="square" anchor="ctr" anchorCtr="1"/>
              <a:lstStyle/>
              <a:p>
                <a:pPr>
                  <a:defRPr sz="6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'【本】2.地域別の延べ宿泊者数（ALL）グラフ1_P16'!$M$8:$X$8</c:f>
              <c:numCache>
                <c:formatCode>#,##0.0,;[Red]\-#,##0.0,</c:formatCode>
                <c:ptCount val="12"/>
                <c:pt idx="0">
                  <c:v>374500</c:v>
                </c:pt>
                <c:pt idx="1">
                  <c:v>304100</c:v>
                </c:pt>
                <c:pt idx="2">
                  <c:v>450310</c:v>
                </c:pt>
                <c:pt idx="3">
                  <c:v>477930.00000000006</c:v>
                </c:pt>
                <c:pt idx="4">
                  <c:v>525450</c:v>
                </c:pt>
                <c:pt idx="5">
                  <c:v>489480</c:v>
                </c:pt>
                <c:pt idx="6">
                  <c:v>530809.99999999988</c:v>
                </c:pt>
                <c:pt idx="7">
                  <c:v>661060</c:v>
                </c:pt>
                <c:pt idx="8">
                  <c:v>563580</c:v>
                </c:pt>
                <c:pt idx="9">
                  <c:v>619119.99999999977</c:v>
                </c:pt>
                <c:pt idx="10">
                  <c:v>682250</c:v>
                </c:pt>
                <c:pt idx="11">
                  <c:v>622260</c:v>
                </c:pt>
              </c:numCache>
            </c:numRef>
          </c:val>
          <c:smooth val="0"/>
          <c:extLst>
            <c:ext xmlns:c16="http://schemas.microsoft.com/office/drawing/2014/chart" uri="{C3380CC4-5D6E-409C-BE32-E72D297353CC}">
              <c16:uniqueId val="{00000003-A79A-4EDA-94D2-488795E6C563}"/>
            </c:ext>
          </c:extLst>
        </c:ser>
        <c:ser>
          <c:idx val="0"/>
          <c:order val="2"/>
          <c:tx>
            <c:strRef>
              <c:f>'【本】2.地域別の延べ宿泊者数（ALL）グラフ1_P16'!$L$7</c:f>
              <c:strCache>
                <c:ptCount val="1"/>
                <c:pt idx="0">
                  <c:v>R5</c:v>
                </c:pt>
              </c:strCache>
            </c:strRef>
          </c:tx>
          <c:spPr>
            <a:ln w="31750" cap="rnd">
              <a:solidFill>
                <a:schemeClr val="accent1"/>
              </a:solidFill>
              <a:round/>
            </a:ln>
            <a:effectLst/>
          </c:spPr>
          <c:marker>
            <c:symbol val="circle"/>
            <c:size val="12"/>
            <c:spPr>
              <a:solidFill>
                <a:sysClr val="window" lastClr="FFFFFF"/>
              </a:solidFill>
              <a:ln w="31750">
                <a:solidFill>
                  <a:schemeClr val="accent1"/>
                </a:solidFill>
              </a:ln>
              <a:effectLst/>
            </c:spPr>
          </c:marker>
          <c:dLbls>
            <c:dLbl>
              <c:idx val="0"/>
              <c:layout>
                <c:manualLayout>
                  <c:x val="-4.7962962962962985E-2"/>
                  <c:y val="-7.678018575851397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263-46D3-8C17-BEC75729E1B3}"/>
                </c:ext>
              </c:extLst>
            </c:dLbl>
            <c:dLbl>
              <c:idx val="1"/>
              <c:layout>
                <c:manualLayout>
                  <c:x val="-4.7962962962962943E-2"/>
                  <c:y val="-5.614035087719298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1263-46D3-8C17-BEC75729E1B3}"/>
                </c:ext>
              </c:extLst>
            </c:dLbl>
            <c:dLbl>
              <c:idx val="2"/>
              <c:layout>
                <c:manualLayout>
                  <c:x val="-5.0365217391304347E-2"/>
                  <c:y val="-5.270587801299967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31C-4598-A973-42988433EE34}"/>
                </c:ext>
              </c:extLst>
            </c:dLbl>
            <c:dLbl>
              <c:idx val="3"/>
              <c:layout>
                <c:manualLayout>
                  <c:x val="-5.1377406763556559E-2"/>
                  <c:y val="-6.336133615280413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E60-41E3-87EF-16CFEB9BCC92}"/>
                </c:ext>
              </c:extLst>
            </c:dLbl>
            <c:dLbl>
              <c:idx val="4"/>
              <c:layout>
                <c:manualLayout>
                  <c:x val="-4.8658587241812205E-2"/>
                  <c:y val="-6.287585298742397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E3C9-4CB3-B63E-B6B43E1BF2A5}"/>
                </c:ext>
              </c:extLst>
            </c:dLbl>
            <c:dLbl>
              <c:idx val="5"/>
              <c:layout>
                <c:manualLayout>
                  <c:x val="-5.1269565217391302E-2"/>
                  <c:y val="-6.107189039601540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31C-4598-A973-42988433EE34}"/>
                </c:ext>
              </c:extLst>
            </c:dLbl>
            <c:dLbl>
              <c:idx val="6"/>
              <c:layout>
                <c:manualLayout>
                  <c:x val="-5.1269565217391302E-2"/>
                  <c:y val="-5.68888842045075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31C-4598-A973-42988433EE34}"/>
                </c:ext>
              </c:extLst>
            </c:dLbl>
            <c:dLbl>
              <c:idx val="7"/>
              <c:layout>
                <c:manualLayout>
                  <c:x val="-5.1269565217391302E-2"/>
                  <c:y val="5.605228296620592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31C-4598-A973-42988433EE34}"/>
                </c:ext>
              </c:extLst>
            </c:dLbl>
            <c:dLbl>
              <c:idx val="8"/>
              <c:layout>
                <c:manualLayout>
                  <c:x val="-5.1377406763556649E-2"/>
                  <c:y val="-6.33613361528040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E60-41E3-87EF-16CFEB9BCC92}"/>
                </c:ext>
              </c:extLst>
            </c:dLbl>
            <c:dLbl>
              <c:idx val="9"/>
              <c:layout>
                <c:manualLayout>
                  <c:x val="-5.1269565217391302E-2"/>
                  <c:y val="-6.107189039601544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31C-4598-A973-42988433EE34}"/>
                </c:ext>
              </c:extLst>
            </c:dLbl>
            <c:dLbl>
              <c:idx val="10"/>
              <c:layout>
                <c:manualLayout>
                  <c:x val="-5.0981459840205044E-2"/>
                  <c:y val="-5.905761365831445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79A-4EDA-94D2-488795E6C563}"/>
                </c:ext>
              </c:extLst>
            </c:dLbl>
            <c:dLbl>
              <c:idx val="11"/>
              <c:layout>
                <c:manualLayout>
                  <c:x val="-5.1269565217391302E-2"/>
                  <c:y val="-4.85228718214917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31C-4598-A973-42988433EE34}"/>
                </c:ext>
              </c:extLst>
            </c:dLbl>
            <c:spPr>
              <a:noFill/>
              <a:ln>
                <a:noFill/>
              </a:ln>
              <a:effectLst/>
            </c:spPr>
            <c:txPr>
              <a:bodyPr rot="0" spcFirstLastPara="1" vertOverflow="ellipsis" vert="horz" wrap="square" anchor="ctr" anchorCtr="1"/>
              <a:lstStyle/>
              <a:p>
                <a:pPr>
                  <a:defRPr sz="600" b="1" i="0" u="none" strike="noStrike" kern="1200" baseline="0">
                    <a:solidFill>
                      <a:schemeClr val="accent1">
                        <a:lumMod val="75000"/>
                      </a:schemeClr>
                    </a:solidFill>
                    <a:effectLst>
                      <a:glow rad="152400">
                        <a:schemeClr val="bg1"/>
                      </a:glow>
                    </a:effectLst>
                    <a:latin typeface="+mj-ea"/>
                    <a:ea typeface="+mj-ea"/>
                    <a:cs typeface="+mn-cs"/>
                  </a:defRPr>
                </a:pPr>
                <a:endParaRPr lang="ja-JP"/>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'【本】2.地域別の延べ宿泊者数（ALL）グラフ1_P16'!$M$7:$X$7</c:f>
              <c:numCache>
                <c:formatCode>#,##0.0,;[Red]\-#,##0.0,</c:formatCode>
                <c:ptCount val="12"/>
                <c:pt idx="0">
                  <c:v>492809.99999999988</c:v>
                </c:pt>
                <c:pt idx="1">
                  <c:v>548619.99999999988</c:v>
                </c:pt>
                <c:pt idx="2">
                  <c:v>764890</c:v>
                </c:pt>
                <c:pt idx="3">
                  <c:v>656360</c:v>
                </c:pt>
                <c:pt idx="4">
                  <c:v>744230</c:v>
                </c:pt>
                <c:pt idx="5">
                  <c:v>592109.99999999988</c:v>
                </c:pt>
                <c:pt idx="6">
                  <c:v>685469.99999999988</c:v>
                </c:pt>
                <c:pt idx="7">
                  <c:v>875029.99999999977</c:v>
                </c:pt>
                <c:pt idx="8">
                  <c:v>724949.99999999988</c:v>
                </c:pt>
                <c:pt idx="9">
                  <c:v>797600.00000000012</c:v>
                </c:pt>
                <c:pt idx="10">
                  <c:v>815499.99999999988</c:v>
                </c:pt>
                <c:pt idx="11">
                  <c:v>702360</c:v>
                </c:pt>
              </c:numCache>
            </c:numRef>
          </c:val>
          <c:smooth val="0"/>
          <c:extLst>
            <c:ext xmlns:c16="http://schemas.microsoft.com/office/drawing/2014/chart" uri="{C3380CC4-5D6E-409C-BE32-E72D297353CC}">
              <c16:uniqueId val="{00000000-A79A-4EDA-94D2-488795E6C563}"/>
            </c:ext>
          </c:extLst>
        </c:ser>
        <c:dLbls>
          <c:dLblPos val="ctr"/>
          <c:showLegendKey val="0"/>
          <c:showVal val="1"/>
          <c:showCatName val="0"/>
          <c:showSerName val="0"/>
          <c:showPercent val="0"/>
          <c:showBubbleSize val="0"/>
        </c:dLbls>
        <c:marker val="1"/>
        <c:smooth val="0"/>
        <c:axId val="859010607"/>
        <c:axId val="816796655"/>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effectLst/>
                <a:latin typeface="+mn-ea"/>
                <a:ea typeface="+mn-ea"/>
                <a:cs typeface="+mn-cs"/>
              </a:defRPr>
            </a:pPr>
            <a:endParaRPr lang="ja-JP"/>
          </a:p>
        </c:txPr>
        <c:crossAx val="816796655"/>
        <c:crosses val="autoZero"/>
        <c:auto val="1"/>
        <c:lblAlgn val="ctr"/>
        <c:lblOffset val="100"/>
        <c:noMultiLvlLbl val="0"/>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ltLang="en-US"/>
                  <a:t>（ 千人 ）</a:t>
                </a:r>
              </a:p>
            </c:rich>
          </c:tx>
          <c:layout>
            <c:manualLayout>
              <c:xMode val="edge"/>
              <c:yMode val="edge"/>
              <c:x val="1.9417286380869064E-2"/>
              <c:y val="3.2661969885343277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0,;[Red]\-#,##0.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859010607"/>
        <c:crosses val="autoZero"/>
        <c:crossBetween val="between"/>
      </c:val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oddFooter>&amp;C&amp;"-,標準"&amp;8&amp;K737373平成31年（令和元年）熊本県観光統計表&amp;R&amp;"-,標準"&amp;8&amp;K737373P. &amp;P-2 </c:oddFooter>
    </c:headerFooter>
    <c:pageMargins b="0.74803149606299213" l="0.70866141732283472" r="0.70866141732283472" t="0.74803149606299213" header="0.31496062992125984" footer="0.31496062992125984"/>
    <c:pageSetup orientation="portrait"/>
  </c:printSettings>
  <c:userShapes r:id="rId4"/>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5254573630644505E-2"/>
          <c:y val="0.10000828960114917"/>
          <c:w val="0.86028925511015608"/>
          <c:h val="0.84028919813225289"/>
        </c:manualLayout>
      </c:layout>
      <c:barChart>
        <c:barDir val="col"/>
        <c:grouping val="stacked"/>
        <c:varyColors val="0"/>
        <c:ser>
          <c:idx val="2"/>
          <c:order val="0"/>
          <c:tx>
            <c:strRef>
              <c:f>'【本】2.地域別の延べ宿泊者数（ALL）10年グラフ2_P17'!$S$35</c:f>
              <c:strCache>
                <c:ptCount val="1"/>
                <c:pt idx="0">
                  <c:v>熊本市</c:v>
                </c:pt>
              </c:strCache>
            </c:strRef>
          </c:tx>
          <c:spPr>
            <a:solidFill>
              <a:schemeClr val="accent1"/>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'【本】2.地域別の延べ宿泊者数（ALL）10年グラフ2_P17'!$U$35:$AE$35</c:f>
              <c:numCache>
                <c:formatCode>#,##0.0,;[Red]\-#,##0.0,</c:formatCode>
                <c:ptCount val="11"/>
                <c:pt idx="0">
                  <c:v>2479459</c:v>
                </c:pt>
                <c:pt idx="1">
                  <c:v>2637637</c:v>
                </c:pt>
                <c:pt idx="2">
                  <c:v>2531200</c:v>
                </c:pt>
                <c:pt idx="3">
                  <c:v>2759685</c:v>
                </c:pt>
              </c:numCache>
            </c:numRef>
          </c:val>
          <c:extLst>
            <c:ext xmlns:c16="http://schemas.microsoft.com/office/drawing/2014/chart" uri="{C3380CC4-5D6E-409C-BE32-E72D297353CC}">
              <c16:uniqueId val="{00000000-1A20-4797-A380-66E4433E5834}"/>
            </c:ext>
          </c:extLst>
        </c:ser>
        <c:ser>
          <c:idx val="3"/>
          <c:order val="1"/>
          <c:tx>
            <c:strRef>
              <c:f>'【本】2.地域別の延べ宿泊者数（ALL）10年グラフ2_P17'!$S$36</c:f>
              <c:strCache>
                <c:ptCount val="1"/>
                <c:pt idx="0">
                  <c:v>阿蘇地域</c:v>
                </c:pt>
              </c:strCache>
            </c:strRef>
          </c:tx>
          <c:spPr>
            <a:solidFill>
              <a:schemeClr val="accent1">
                <a:lumMod val="60000"/>
                <a:lumOff val="40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'【本】2.地域別の延べ宿泊者数（ALL）10年グラフ2_P17'!$U$36:$AE$36</c:f>
              <c:numCache>
                <c:formatCode>#,##0.0,;[Red]\-#,##0.0,</c:formatCode>
                <c:ptCount val="11"/>
                <c:pt idx="0">
                  <c:v>1965667</c:v>
                </c:pt>
                <c:pt idx="1">
                  <c:v>1960469</c:v>
                </c:pt>
                <c:pt idx="2">
                  <c:v>1340544</c:v>
                </c:pt>
                <c:pt idx="3">
                  <c:v>1761464</c:v>
                </c:pt>
              </c:numCache>
            </c:numRef>
          </c:val>
          <c:extLst>
            <c:ext xmlns:c16="http://schemas.microsoft.com/office/drawing/2014/chart" uri="{C3380CC4-5D6E-409C-BE32-E72D297353CC}">
              <c16:uniqueId val="{00000001-1A20-4797-A380-66E4433E5834}"/>
            </c:ext>
          </c:extLst>
        </c:ser>
        <c:ser>
          <c:idx val="4"/>
          <c:order val="2"/>
          <c:tx>
            <c:strRef>
              <c:f>'【本】2.地域別の延べ宿泊者数（ALL）10年グラフ2_P17'!$S$37</c:f>
              <c:strCache>
                <c:ptCount val="1"/>
                <c:pt idx="0">
                  <c:v>天草地域</c:v>
                </c:pt>
              </c:strCache>
            </c:strRef>
          </c:tx>
          <c:spPr>
            <a:solidFill>
              <a:srgbClr val="ADB9C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'【本】2.地域別の延べ宿泊者数（ALL）10年グラフ2_P17'!$U$37:$AE$37</c:f>
              <c:numCache>
                <c:formatCode>#,##0.0,;[Red]\-#,##0.0,</c:formatCode>
                <c:ptCount val="11"/>
                <c:pt idx="0">
                  <c:v>520592</c:v>
                </c:pt>
                <c:pt idx="1">
                  <c:v>539489</c:v>
                </c:pt>
                <c:pt idx="2">
                  <c:v>601690</c:v>
                </c:pt>
                <c:pt idx="3">
                  <c:v>513856</c:v>
                </c:pt>
              </c:numCache>
            </c:numRef>
          </c:val>
          <c:extLst>
            <c:ext xmlns:c16="http://schemas.microsoft.com/office/drawing/2014/chart" uri="{C3380CC4-5D6E-409C-BE32-E72D297353CC}">
              <c16:uniqueId val="{00000002-1A20-4797-A380-66E4433E5834}"/>
            </c:ext>
          </c:extLst>
        </c:ser>
        <c:ser>
          <c:idx val="5"/>
          <c:order val="3"/>
          <c:tx>
            <c:strRef>
              <c:f>'【本】2.地域別の延べ宿泊者数（ALL）10年グラフ2_P17'!$S$38</c:f>
              <c:strCache>
                <c:ptCount val="1"/>
                <c:pt idx="0">
                  <c:v>山鹿市</c:v>
                </c:pt>
              </c:strCache>
            </c:strRef>
          </c:tx>
          <c:spPr>
            <a:solidFill>
              <a:srgbClr val="44546A">
                <a:lumMod val="20000"/>
                <a:lumOff val="80000"/>
                <a:alpha val="85000"/>
              </a:srgbClr>
            </a:solidFill>
            <a:ln w="9525" cap="flat" cmpd="sng" algn="ctr">
              <a:solidFill>
                <a:srgbClr val="44546A">
                  <a:lumMod val="20000"/>
                  <a:lumOff val="80000"/>
                </a:srgb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'【本】2.地域別の延べ宿泊者数（ALL）10年グラフ2_P17'!$U$38:$AE$38</c:f>
              <c:numCache>
                <c:formatCode>#,##0.0,;[Red]\-#,##0.0,</c:formatCode>
                <c:ptCount val="11"/>
                <c:pt idx="0">
                  <c:v>275387</c:v>
                </c:pt>
                <c:pt idx="1">
                  <c:v>284659</c:v>
                </c:pt>
                <c:pt idx="2">
                  <c:v>314091</c:v>
                </c:pt>
                <c:pt idx="3">
                  <c:v>306569</c:v>
                </c:pt>
              </c:numCache>
            </c:numRef>
          </c:val>
          <c:extLst>
            <c:ext xmlns:c16="http://schemas.microsoft.com/office/drawing/2014/chart" uri="{C3380CC4-5D6E-409C-BE32-E72D297353CC}">
              <c16:uniqueId val="{00000003-1A20-4797-A380-66E4433E5834}"/>
            </c:ext>
          </c:extLst>
        </c:ser>
        <c:ser>
          <c:idx val="6"/>
          <c:order val="4"/>
          <c:tx>
            <c:strRef>
              <c:f>'【本】2.地域別の延べ宿泊者数（ALL）10年グラフ2_P17'!$S$39</c:f>
              <c:strCache>
                <c:ptCount val="1"/>
                <c:pt idx="0">
                  <c:v>荒尾・玉名地域</c:v>
                </c:pt>
              </c:strCache>
            </c:strRef>
          </c:tx>
          <c:spPr>
            <a:solidFill>
              <a:schemeClr val="bg1">
                <a:lumMod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'【本】2.地域別の延べ宿泊者数（ALL）10年グラフ2_P17'!$U$39:$AE$39</c:f>
              <c:numCache>
                <c:formatCode>#,##0.0,;[Red]\-#,##0.0,</c:formatCode>
                <c:ptCount val="11"/>
                <c:pt idx="0">
                  <c:v>364771</c:v>
                </c:pt>
                <c:pt idx="1">
                  <c:v>390763</c:v>
                </c:pt>
                <c:pt idx="2">
                  <c:v>460302</c:v>
                </c:pt>
                <c:pt idx="3">
                  <c:v>392088</c:v>
                </c:pt>
              </c:numCache>
            </c:numRef>
          </c:val>
          <c:extLst>
            <c:ext xmlns:c16="http://schemas.microsoft.com/office/drawing/2014/chart" uri="{C3380CC4-5D6E-409C-BE32-E72D297353CC}">
              <c16:uniqueId val="{00000004-1A20-4797-A380-66E4433E5834}"/>
            </c:ext>
          </c:extLst>
        </c:ser>
        <c:ser>
          <c:idx val="7"/>
          <c:order val="5"/>
          <c:tx>
            <c:strRef>
              <c:f>'【本】2.地域別の延べ宿泊者数（ALL）10年グラフ2_P17'!$S$40</c:f>
              <c:strCache>
                <c:ptCount val="1"/>
                <c:pt idx="0">
                  <c:v>菊池地域</c:v>
                </c:pt>
              </c:strCache>
            </c:strRef>
          </c:tx>
          <c:spPr>
            <a:solidFill>
              <a:schemeClr val="bg1">
                <a:lumMod val="7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'【本】2.地域別の延べ宿泊者数（ALL）10年グラフ2_P17'!$U$40:$AE$40</c:f>
              <c:numCache>
                <c:formatCode>#,##0.0,;[Red]\-#,##0.0,</c:formatCode>
                <c:ptCount val="11"/>
                <c:pt idx="0">
                  <c:v>512397</c:v>
                </c:pt>
                <c:pt idx="1">
                  <c:v>561846</c:v>
                </c:pt>
                <c:pt idx="2">
                  <c:v>639806</c:v>
                </c:pt>
                <c:pt idx="3">
                  <c:v>629394</c:v>
                </c:pt>
              </c:numCache>
            </c:numRef>
          </c:val>
          <c:extLst>
            <c:ext xmlns:c16="http://schemas.microsoft.com/office/drawing/2014/chart" uri="{C3380CC4-5D6E-409C-BE32-E72D297353CC}">
              <c16:uniqueId val="{00000005-1A20-4797-A380-66E4433E5834}"/>
            </c:ext>
          </c:extLst>
        </c:ser>
        <c:ser>
          <c:idx val="8"/>
          <c:order val="6"/>
          <c:tx>
            <c:strRef>
              <c:f>'【本】2.地域別の延べ宿泊者数（ALL）10年グラフ2_P17'!$S$41</c:f>
              <c:strCache>
                <c:ptCount val="1"/>
                <c:pt idx="0">
                  <c:v>八代地域</c:v>
                </c:pt>
              </c:strCache>
            </c:strRef>
          </c:tx>
          <c:spPr>
            <a:solidFill>
              <a:schemeClr val="bg1">
                <a:lumMod val="6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'【本】2.地域別の延べ宿泊者数（ALL）10年グラフ2_P17'!$U$41:$AE$41</c:f>
              <c:numCache>
                <c:formatCode>#,##0.0,;[Red]\-#,##0.0,</c:formatCode>
                <c:ptCount val="11"/>
                <c:pt idx="0">
                  <c:v>267837</c:v>
                </c:pt>
                <c:pt idx="1">
                  <c:v>273682</c:v>
                </c:pt>
                <c:pt idx="2">
                  <c:v>344412</c:v>
                </c:pt>
                <c:pt idx="3">
                  <c:v>308497</c:v>
                </c:pt>
              </c:numCache>
            </c:numRef>
          </c:val>
          <c:extLst>
            <c:ext xmlns:c16="http://schemas.microsoft.com/office/drawing/2014/chart" uri="{C3380CC4-5D6E-409C-BE32-E72D297353CC}">
              <c16:uniqueId val="{00000006-1A20-4797-A380-66E4433E5834}"/>
            </c:ext>
          </c:extLst>
        </c:ser>
        <c:ser>
          <c:idx val="9"/>
          <c:order val="7"/>
          <c:tx>
            <c:strRef>
              <c:f>'【本】2.地域別の延べ宿泊者数（ALL）10年グラフ2_P17'!$S$42</c:f>
              <c:strCache>
                <c:ptCount val="1"/>
                <c:pt idx="0">
                  <c:v>人吉・球磨地域</c:v>
                </c:pt>
              </c:strCache>
            </c:strRef>
          </c:tx>
          <c:spPr>
            <a:solidFill>
              <a:schemeClr val="accent2"/>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'【本】2.地域別の延べ宿泊者数（ALL）10年グラフ2_P17'!$U$42:$AE$42</c:f>
              <c:numCache>
                <c:formatCode>#,##0.0,;[Red]\-#,##0.0,</c:formatCode>
                <c:ptCount val="11"/>
                <c:pt idx="0">
                  <c:v>244133</c:v>
                </c:pt>
                <c:pt idx="1">
                  <c:v>247325</c:v>
                </c:pt>
                <c:pt idx="2">
                  <c:v>247927</c:v>
                </c:pt>
                <c:pt idx="3">
                  <c:v>250220</c:v>
                </c:pt>
              </c:numCache>
            </c:numRef>
          </c:val>
          <c:extLst>
            <c:ext xmlns:c16="http://schemas.microsoft.com/office/drawing/2014/chart" uri="{C3380CC4-5D6E-409C-BE32-E72D297353CC}">
              <c16:uniqueId val="{00000007-1A20-4797-A380-66E4433E5834}"/>
            </c:ext>
          </c:extLst>
        </c:ser>
        <c:ser>
          <c:idx val="10"/>
          <c:order val="8"/>
          <c:tx>
            <c:strRef>
              <c:f>'【本】2.地域別の延べ宿泊者数（ALL）10年グラフ2_P17'!$S$43</c:f>
              <c:strCache>
                <c:ptCount val="1"/>
                <c:pt idx="0">
                  <c:v>水俣・芦北地域</c:v>
                </c:pt>
              </c:strCache>
            </c:strRef>
          </c:tx>
          <c:spPr>
            <a:solidFill>
              <a:schemeClr val="accent2">
                <a:lumMod val="60000"/>
                <a:lumOff val="40000"/>
              </a:schemeClr>
            </a:solidFill>
            <a:ln w="9525" cap="flat" cmpd="sng" algn="ctr">
              <a:solidFill>
                <a:schemeClr val="lt1">
                  <a:alpha val="50000"/>
                </a:schemeClr>
              </a:solidFill>
              <a:round/>
            </a:ln>
            <a:effectLst/>
          </c:spPr>
          <c:invertIfNegative val="0"/>
          <c:dLbls>
            <c:delete val="1"/>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'【本】2.地域別の延べ宿泊者数（ALL）10年グラフ2_P17'!$U$43:$AE$43</c:f>
              <c:numCache>
                <c:formatCode>#,##0.0,;[Red]\-#,##0.0,</c:formatCode>
                <c:ptCount val="11"/>
                <c:pt idx="0">
                  <c:v>144100</c:v>
                </c:pt>
                <c:pt idx="1">
                  <c:v>140431</c:v>
                </c:pt>
                <c:pt idx="2">
                  <c:v>149296</c:v>
                </c:pt>
                <c:pt idx="3">
                  <c:v>153508</c:v>
                </c:pt>
              </c:numCache>
            </c:numRef>
          </c:val>
          <c:extLst>
            <c:ext xmlns:c16="http://schemas.microsoft.com/office/drawing/2014/chart" uri="{C3380CC4-5D6E-409C-BE32-E72D297353CC}">
              <c16:uniqueId val="{00000008-1A20-4797-A380-66E4433E5834}"/>
            </c:ext>
          </c:extLst>
        </c:ser>
        <c:ser>
          <c:idx val="11"/>
          <c:order val="9"/>
          <c:tx>
            <c:strRef>
              <c:f>'【本】2.地域別の延べ宿泊者数（ALL）10年グラフ2_P17'!$S$44</c:f>
              <c:strCache>
                <c:ptCount val="1"/>
                <c:pt idx="0">
                  <c:v>宇城地域</c:v>
                </c:pt>
              </c:strCache>
            </c:strRef>
          </c:tx>
          <c:spPr>
            <a:solidFill>
              <a:schemeClr val="accent2">
                <a:lumMod val="40000"/>
                <a:lumOff val="60000"/>
              </a:schemeClr>
            </a:solidFill>
            <a:ln w="9525" cap="flat" cmpd="sng" algn="ctr">
              <a:solidFill>
                <a:schemeClr val="lt1">
                  <a:alpha val="50000"/>
                </a:schemeClr>
              </a:solidFill>
              <a:round/>
            </a:ln>
            <a:effectLst/>
          </c:spPr>
          <c:invertIfNegative val="0"/>
          <c:dLbls>
            <c:delete val="1"/>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'【本】2.地域別の延べ宿泊者数（ALL）10年グラフ2_P17'!$U$44:$AE$44</c:f>
              <c:numCache>
                <c:formatCode>#,##0.0,;[Red]\-#,##0.0,</c:formatCode>
                <c:ptCount val="11"/>
                <c:pt idx="0">
                  <c:v>75524</c:v>
                </c:pt>
                <c:pt idx="1">
                  <c:v>82938</c:v>
                </c:pt>
                <c:pt idx="2">
                  <c:v>67904</c:v>
                </c:pt>
                <c:pt idx="3">
                  <c:v>86083</c:v>
                </c:pt>
              </c:numCache>
            </c:numRef>
          </c:val>
          <c:extLst>
            <c:ext xmlns:c16="http://schemas.microsoft.com/office/drawing/2014/chart" uri="{C3380CC4-5D6E-409C-BE32-E72D297353CC}">
              <c16:uniqueId val="{00000009-1A20-4797-A380-66E4433E5834}"/>
            </c:ext>
          </c:extLst>
        </c:ser>
        <c:ser>
          <c:idx val="12"/>
          <c:order val="10"/>
          <c:tx>
            <c:strRef>
              <c:f>'【本】2.地域別の延べ宿泊者数（ALL）10年グラフ2_P17'!$S$45</c:f>
              <c:strCache>
                <c:ptCount val="1"/>
                <c:pt idx="0">
                  <c:v>上益城地域</c:v>
                </c:pt>
              </c:strCache>
            </c:strRef>
          </c:tx>
          <c:spPr>
            <a:solidFill>
              <a:schemeClr val="accent2">
                <a:lumMod val="20000"/>
                <a:lumOff val="80000"/>
              </a:schemeClr>
            </a:solidFill>
            <a:ln w="9525" cap="flat" cmpd="sng" algn="ctr">
              <a:solidFill>
                <a:schemeClr val="lt1">
                  <a:alpha val="50000"/>
                </a:schemeClr>
              </a:solidFill>
              <a:round/>
            </a:ln>
            <a:effectLst/>
          </c:spPr>
          <c:invertIfNegative val="0"/>
          <c:dLbls>
            <c:delete val="1"/>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'【本】2.地域別の延べ宿泊者数（ALL）10年グラフ2_P17'!$U$45:$AE$45</c:f>
              <c:numCache>
                <c:formatCode>#,##0.0,;[Red]\-#,##0.0,</c:formatCode>
                <c:ptCount val="11"/>
                <c:pt idx="0">
                  <c:v>74370</c:v>
                </c:pt>
                <c:pt idx="1">
                  <c:v>82975</c:v>
                </c:pt>
                <c:pt idx="2">
                  <c:v>74360</c:v>
                </c:pt>
                <c:pt idx="3">
                  <c:v>80613</c:v>
                </c:pt>
              </c:numCache>
            </c:numRef>
          </c:val>
          <c:extLst>
            <c:ext xmlns:c16="http://schemas.microsoft.com/office/drawing/2014/chart" uri="{C3380CC4-5D6E-409C-BE32-E72D297353CC}">
              <c16:uniqueId val="{0000000A-1A20-4797-A380-66E4433E5834}"/>
            </c:ext>
          </c:extLst>
        </c:ser>
        <c:ser>
          <c:idx val="1"/>
          <c:order val="12"/>
          <c:tx>
            <c:strRef>
              <c:f>'【本】2.地域別の延べ宿泊者数（ALL）10年グラフ2_P17'!$S$46</c:f>
              <c:strCache>
                <c:ptCount val="1"/>
                <c:pt idx="0">
                  <c:v>熊本市</c:v>
                </c:pt>
              </c:strCache>
            </c:strRef>
          </c:tx>
          <c:spPr>
            <a:solidFill>
              <a:srgbClr val="44546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'【本】2.地域別の延べ宿泊者数（ALL）10年グラフ2_P17'!$U$46:$AE$46</c:f>
              <c:numCache>
                <c:formatCode>#,##0.0,;[Red]\-#,##0.0,</c:formatCode>
                <c:ptCount val="11"/>
                <c:pt idx="4">
                  <c:v>3066628.4196398375</c:v>
                </c:pt>
                <c:pt idx="5">
                  <c:v>3076364.023870673</c:v>
                </c:pt>
                <c:pt idx="6">
                  <c:v>2989045</c:v>
                </c:pt>
                <c:pt idx="7">
                  <c:v>1731771.4143968809</c:v>
                </c:pt>
                <c:pt idx="8">
                  <c:v>1756864.9897050359</c:v>
                </c:pt>
                <c:pt idx="9">
                  <c:v>2569427.6081612585</c:v>
                </c:pt>
                <c:pt idx="10">
                  <c:v>3624373.8804119155</c:v>
                </c:pt>
              </c:numCache>
            </c:numRef>
          </c:val>
          <c:extLst>
            <c:ext xmlns:c16="http://schemas.microsoft.com/office/drawing/2014/chart" uri="{C3380CC4-5D6E-409C-BE32-E72D297353CC}">
              <c16:uniqueId val="{00000000-CF19-4EBB-84D7-2EB283A328D0}"/>
            </c:ext>
          </c:extLst>
        </c:ser>
        <c:ser>
          <c:idx val="13"/>
          <c:order val="13"/>
          <c:tx>
            <c:strRef>
              <c:f>'【本】2.地域別の延べ宿泊者数（ALL）10年グラフ2_P17'!$S$47</c:f>
              <c:strCache>
                <c:ptCount val="1"/>
                <c:pt idx="0">
                  <c:v>阿蘇地域</c:v>
                </c:pt>
              </c:strCache>
            </c:strRef>
          </c:tx>
          <c:spPr>
            <a:solidFill>
              <a:srgbClr val="44546A">
                <a:lumMod val="60000"/>
                <a:lumOff val="4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'【本】2.地域別の延べ宿泊者数（ALL）10年グラフ2_P17'!$U$47:$AE$47</c:f>
              <c:numCache>
                <c:formatCode>#,##0.0,;[Red]\-#,##0.0,</c:formatCode>
                <c:ptCount val="11"/>
                <c:pt idx="4">
                  <c:v>1734909.9445158227</c:v>
                </c:pt>
                <c:pt idx="5">
                  <c:v>1849200.4832980961</c:v>
                </c:pt>
                <c:pt idx="6">
                  <c:v>1629159</c:v>
                </c:pt>
                <c:pt idx="7">
                  <c:v>884898.26452578604</c:v>
                </c:pt>
                <c:pt idx="8">
                  <c:v>829321.23920433735</c:v>
                </c:pt>
                <c:pt idx="9">
                  <c:v>1283404.6515938165</c:v>
                </c:pt>
                <c:pt idx="10">
                  <c:v>1740532.1594394001</c:v>
                </c:pt>
              </c:numCache>
            </c:numRef>
          </c:val>
          <c:extLst>
            <c:ext xmlns:c16="http://schemas.microsoft.com/office/drawing/2014/chart" uri="{C3380CC4-5D6E-409C-BE32-E72D297353CC}">
              <c16:uniqueId val="{00000001-CF19-4EBB-84D7-2EB283A328D0}"/>
            </c:ext>
          </c:extLst>
        </c:ser>
        <c:ser>
          <c:idx val="14"/>
          <c:order val="14"/>
          <c:tx>
            <c:strRef>
              <c:f>'【本】2.地域別の延べ宿泊者数（ALL）10年グラフ2_P17'!$S$48</c:f>
              <c:strCache>
                <c:ptCount val="1"/>
                <c:pt idx="0">
                  <c:v>天草地域</c:v>
                </c:pt>
              </c:strCache>
            </c:strRef>
          </c:tx>
          <c:spPr>
            <a:solidFill>
              <a:srgbClr val="44546A">
                <a:lumMod val="40000"/>
                <a:lumOff val="6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'【本】2.地域別の延べ宿泊者数（ALL）10年グラフ2_P17'!$U$48:$AE$48</c:f>
              <c:numCache>
                <c:formatCode>#,##0.0,;[Red]\-#,##0.0,</c:formatCode>
                <c:ptCount val="11"/>
                <c:pt idx="4">
                  <c:v>515122.64869185392</c:v>
                </c:pt>
                <c:pt idx="5">
                  <c:v>593756.37270676147</c:v>
                </c:pt>
                <c:pt idx="6">
                  <c:v>589480</c:v>
                </c:pt>
                <c:pt idx="7">
                  <c:v>483830.14803440694</c:v>
                </c:pt>
                <c:pt idx="8">
                  <c:v>414292.34583488142</c:v>
                </c:pt>
                <c:pt idx="9">
                  <c:v>561240.10987865692</c:v>
                </c:pt>
                <c:pt idx="10">
                  <c:v>590655.13942523289</c:v>
                </c:pt>
              </c:numCache>
            </c:numRef>
          </c:val>
          <c:extLst>
            <c:ext xmlns:c16="http://schemas.microsoft.com/office/drawing/2014/chart" uri="{C3380CC4-5D6E-409C-BE32-E72D297353CC}">
              <c16:uniqueId val="{00000002-CF19-4EBB-84D7-2EB283A328D0}"/>
            </c:ext>
          </c:extLst>
        </c:ser>
        <c:ser>
          <c:idx val="15"/>
          <c:order val="15"/>
          <c:tx>
            <c:strRef>
              <c:f>'【本】2.地域別の延べ宿泊者数（ALL）10年グラフ2_P17'!$S$49</c:f>
              <c:strCache>
                <c:ptCount val="1"/>
                <c:pt idx="0">
                  <c:v>山鹿市</c:v>
                </c:pt>
              </c:strCache>
            </c:strRef>
          </c:tx>
          <c:spPr>
            <a:solidFill>
              <a:srgbClr val="D6DCE5"/>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'【本】2.地域別の延べ宿泊者数（ALL）10年グラフ2_P17'!$U$49:$AE$49</c:f>
              <c:numCache>
                <c:formatCode>#,##0.0,;[Red]\-#,##0.0,</c:formatCode>
                <c:ptCount val="11"/>
                <c:pt idx="4">
                  <c:v>251244.65967273124</c:v>
                </c:pt>
                <c:pt idx="5">
                  <c:v>257781.63520054385</c:v>
                </c:pt>
                <c:pt idx="6">
                  <c:v>244423</c:v>
                </c:pt>
                <c:pt idx="7">
                  <c:v>159104.85705428061</c:v>
                </c:pt>
                <c:pt idx="8">
                  <c:v>158590.36982402633</c:v>
                </c:pt>
                <c:pt idx="9">
                  <c:v>208051.93725177305</c:v>
                </c:pt>
                <c:pt idx="10">
                  <c:v>242183.42957527802</c:v>
                </c:pt>
              </c:numCache>
            </c:numRef>
          </c:val>
          <c:extLst>
            <c:ext xmlns:c16="http://schemas.microsoft.com/office/drawing/2014/chart" uri="{C3380CC4-5D6E-409C-BE32-E72D297353CC}">
              <c16:uniqueId val="{00000003-CF19-4EBB-84D7-2EB283A328D0}"/>
            </c:ext>
          </c:extLst>
        </c:ser>
        <c:ser>
          <c:idx val="16"/>
          <c:order val="16"/>
          <c:tx>
            <c:strRef>
              <c:f>'【本】2.地域別の延べ宿泊者数（ALL）10年グラフ2_P17'!$S$50</c:f>
              <c:strCache>
                <c:ptCount val="1"/>
                <c:pt idx="0">
                  <c:v>荒尾・玉名地域</c:v>
                </c:pt>
              </c:strCache>
            </c:strRef>
          </c:tx>
          <c:spPr>
            <a:solidFill>
              <a:sysClr val="window" lastClr="FFFFFF">
                <a:lumMod val="8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'【本】2.地域別の延べ宿泊者数（ALL）10年グラフ2_P17'!$U$50:$AE$50</c:f>
              <c:numCache>
                <c:formatCode>#,##0.0,;[Red]\-#,##0.0,</c:formatCode>
                <c:ptCount val="11"/>
                <c:pt idx="4">
                  <c:v>515484.01093420608</c:v>
                </c:pt>
                <c:pt idx="5">
                  <c:v>500893.9366635753</c:v>
                </c:pt>
                <c:pt idx="6">
                  <c:v>459939</c:v>
                </c:pt>
                <c:pt idx="7">
                  <c:v>289637.3867993211</c:v>
                </c:pt>
                <c:pt idx="8">
                  <c:v>254431.18727764933</c:v>
                </c:pt>
                <c:pt idx="9">
                  <c:v>337013.64907008351</c:v>
                </c:pt>
                <c:pt idx="10">
                  <c:v>427074.69027440762</c:v>
                </c:pt>
              </c:numCache>
            </c:numRef>
          </c:val>
          <c:extLst>
            <c:ext xmlns:c16="http://schemas.microsoft.com/office/drawing/2014/chart" uri="{C3380CC4-5D6E-409C-BE32-E72D297353CC}">
              <c16:uniqueId val="{00000004-CF19-4EBB-84D7-2EB283A328D0}"/>
            </c:ext>
          </c:extLst>
        </c:ser>
        <c:ser>
          <c:idx val="17"/>
          <c:order val="17"/>
          <c:tx>
            <c:strRef>
              <c:f>'【本】2.地域別の延べ宿泊者数（ALL）10年グラフ2_P17'!$S$51</c:f>
              <c:strCache>
                <c:ptCount val="1"/>
                <c:pt idx="0">
                  <c:v>菊池地域</c:v>
                </c:pt>
              </c:strCache>
            </c:strRef>
          </c:tx>
          <c:spPr>
            <a:solidFill>
              <a:sysClr val="window" lastClr="FFFFFF">
                <a:lumMod val="7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'【本】2.地域別の延べ宿泊者数（ALL）10年グラフ2_P17'!$U$51:$AE$51</c:f>
              <c:numCache>
                <c:formatCode>#,##0.0,;[Red]\-#,##0.0,</c:formatCode>
                <c:ptCount val="11"/>
                <c:pt idx="4">
                  <c:v>670489.38049650565</c:v>
                </c:pt>
                <c:pt idx="5">
                  <c:v>713087.70949291752</c:v>
                </c:pt>
                <c:pt idx="6">
                  <c:v>672891</c:v>
                </c:pt>
                <c:pt idx="7">
                  <c:v>492972.77422921866</c:v>
                </c:pt>
                <c:pt idx="8">
                  <c:v>446773.90066991939</c:v>
                </c:pt>
                <c:pt idx="9">
                  <c:v>506390.12233155745</c:v>
                </c:pt>
                <c:pt idx="10">
                  <c:v>701878.73800550797</c:v>
                </c:pt>
              </c:numCache>
            </c:numRef>
          </c:val>
          <c:extLst>
            <c:ext xmlns:c16="http://schemas.microsoft.com/office/drawing/2014/chart" uri="{C3380CC4-5D6E-409C-BE32-E72D297353CC}">
              <c16:uniqueId val="{00000005-CF19-4EBB-84D7-2EB283A328D0}"/>
            </c:ext>
          </c:extLst>
        </c:ser>
        <c:ser>
          <c:idx val="18"/>
          <c:order val="18"/>
          <c:tx>
            <c:strRef>
              <c:f>'【本】2.地域別の延べ宿泊者数（ALL）10年グラフ2_P17'!$S$52</c:f>
              <c:strCache>
                <c:ptCount val="1"/>
                <c:pt idx="0">
                  <c:v>八代地域</c:v>
                </c:pt>
              </c:strCache>
            </c:strRef>
          </c:tx>
          <c:spPr>
            <a:solidFill>
              <a:sysClr val="window" lastClr="FFFFFF">
                <a:lumMod val="6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'【本】2.地域別の延べ宿泊者数（ALL）10年グラフ2_P17'!$U$52:$AE$52</c:f>
              <c:numCache>
                <c:formatCode>#,##0.0,;[Red]\-#,##0.0,</c:formatCode>
                <c:ptCount val="11"/>
                <c:pt idx="4">
                  <c:v>463003.23255380016</c:v>
                </c:pt>
                <c:pt idx="5">
                  <c:v>401519.20890852937</c:v>
                </c:pt>
                <c:pt idx="6">
                  <c:v>394516</c:v>
                </c:pt>
                <c:pt idx="7">
                  <c:v>294088.38704985846</c:v>
                </c:pt>
                <c:pt idx="8">
                  <c:v>400177.38834452629</c:v>
                </c:pt>
                <c:pt idx="9">
                  <c:v>314857.13002334634</c:v>
                </c:pt>
                <c:pt idx="10">
                  <c:v>402751.48744803597</c:v>
                </c:pt>
              </c:numCache>
            </c:numRef>
          </c:val>
          <c:extLst>
            <c:ext xmlns:c16="http://schemas.microsoft.com/office/drawing/2014/chart" uri="{C3380CC4-5D6E-409C-BE32-E72D297353CC}">
              <c16:uniqueId val="{00000006-CF19-4EBB-84D7-2EB283A328D0}"/>
            </c:ext>
          </c:extLst>
        </c:ser>
        <c:ser>
          <c:idx val="19"/>
          <c:order val="19"/>
          <c:tx>
            <c:strRef>
              <c:f>'【本】2.地域別の延べ宿泊者数（ALL）10年グラフ2_P17'!$S$53</c:f>
              <c:strCache>
                <c:ptCount val="1"/>
                <c:pt idx="0">
                  <c:v>人吉・球磨地域</c:v>
                </c:pt>
              </c:strCache>
            </c:strRef>
          </c:tx>
          <c:spPr>
            <a:solidFill>
              <a:srgbClr val="FF5050"/>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'【本】2.地域別の延べ宿泊者数（ALL）10年グラフ2_P17'!$U$53:$AE$53</c:f>
              <c:numCache>
                <c:formatCode>#,##0.0,;[Red]\-#,##0.0,</c:formatCode>
                <c:ptCount val="11"/>
                <c:pt idx="4">
                  <c:v>336922.12926265149</c:v>
                </c:pt>
                <c:pt idx="5">
                  <c:v>304900.02962595673</c:v>
                </c:pt>
                <c:pt idx="6">
                  <c:v>300170</c:v>
                </c:pt>
                <c:pt idx="7">
                  <c:v>160777.87468181353</c:v>
                </c:pt>
                <c:pt idx="8">
                  <c:v>220630.63873871535</c:v>
                </c:pt>
                <c:pt idx="9">
                  <c:v>213956.63765559319</c:v>
                </c:pt>
                <c:pt idx="10">
                  <c:v>274996.89424083079</c:v>
                </c:pt>
              </c:numCache>
            </c:numRef>
          </c:val>
          <c:extLst>
            <c:ext xmlns:c16="http://schemas.microsoft.com/office/drawing/2014/chart" uri="{C3380CC4-5D6E-409C-BE32-E72D297353CC}">
              <c16:uniqueId val="{00000007-CF19-4EBB-84D7-2EB283A328D0}"/>
            </c:ext>
          </c:extLst>
        </c:ser>
        <c:ser>
          <c:idx val="20"/>
          <c:order val="20"/>
          <c:tx>
            <c:strRef>
              <c:f>'【本】2.地域別の延べ宿泊者数（ALL）10年グラフ2_P17'!$S$54</c:f>
              <c:strCache>
                <c:ptCount val="1"/>
                <c:pt idx="0">
                  <c:v>水俣・芦北地域</c:v>
                </c:pt>
              </c:strCache>
            </c:strRef>
          </c:tx>
          <c:spPr>
            <a:solidFill>
              <a:srgbClr val="FF5050">
                <a:lumMod val="60000"/>
                <a:lumOff val="40000"/>
              </a:srgbClr>
            </a:solidFill>
            <a:ln w="9525" cap="flat" cmpd="sng" algn="ctr">
              <a:solidFill>
                <a:schemeClr val="lt1">
                  <a:alpha val="50000"/>
                </a:schemeClr>
              </a:solidFill>
              <a:round/>
            </a:ln>
            <a:effectLst/>
          </c:spPr>
          <c:invertIfNegative val="0"/>
          <c:dLbls>
            <c:delete val="1"/>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'【本】2.地域別の延べ宿泊者数（ALL）10年グラフ2_P17'!$U$54:$AE$54</c:f>
              <c:numCache>
                <c:formatCode>#,##0.0,;[Red]\-#,##0.0,</c:formatCode>
                <c:ptCount val="11"/>
                <c:pt idx="4">
                  <c:v>179351.12272500151</c:v>
                </c:pt>
                <c:pt idx="5">
                  <c:v>170111.27965747149</c:v>
                </c:pt>
                <c:pt idx="6">
                  <c:v>169421</c:v>
                </c:pt>
                <c:pt idx="7">
                  <c:v>95229.171532241366</c:v>
                </c:pt>
                <c:pt idx="8">
                  <c:v>126052.84679448891</c:v>
                </c:pt>
                <c:pt idx="9">
                  <c:v>126782.23796837265</c:v>
                </c:pt>
                <c:pt idx="10">
                  <c:v>174074.86336359405</c:v>
                </c:pt>
              </c:numCache>
            </c:numRef>
          </c:val>
          <c:extLst>
            <c:ext xmlns:c16="http://schemas.microsoft.com/office/drawing/2014/chart" uri="{C3380CC4-5D6E-409C-BE32-E72D297353CC}">
              <c16:uniqueId val="{00000008-CF19-4EBB-84D7-2EB283A328D0}"/>
            </c:ext>
          </c:extLst>
        </c:ser>
        <c:ser>
          <c:idx val="21"/>
          <c:order val="21"/>
          <c:tx>
            <c:strRef>
              <c:f>'【本】2.地域別の延べ宿泊者数（ALL）10年グラフ2_P17'!$S$55</c:f>
              <c:strCache>
                <c:ptCount val="1"/>
                <c:pt idx="0">
                  <c:v>宇城地域</c:v>
                </c:pt>
              </c:strCache>
            </c:strRef>
          </c:tx>
          <c:spPr>
            <a:solidFill>
              <a:srgbClr val="FF5050">
                <a:lumMod val="40000"/>
                <a:lumOff val="60000"/>
              </a:srgbClr>
            </a:solidFill>
            <a:ln w="9525" cap="flat" cmpd="sng" algn="ctr">
              <a:solidFill>
                <a:schemeClr val="lt1">
                  <a:alpha val="50000"/>
                </a:schemeClr>
              </a:solidFill>
              <a:round/>
            </a:ln>
            <a:effectLst/>
          </c:spPr>
          <c:invertIfNegative val="0"/>
          <c:dLbls>
            <c:delete val="1"/>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'【本】2.地域別の延べ宿泊者数（ALL）10年グラフ2_P17'!$U$55:$AE$55</c:f>
              <c:numCache>
                <c:formatCode>#,##0.0,;[Red]\-#,##0.0,</c:formatCode>
                <c:ptCount val="11"/>
                <c:pt idx="4">
                  <c:v>82919.19306594407</c:v>
                </c:pt>
                <c:pt idx="5">
                  <c:v>96260.698418467713</c:v>
                </c:pt>
                <c:pt idx="6">
                  <c:v>100335</c:v>
                </c:pt>
                <c:pt idx="7">
                  <c:v>84762.095905957452</c:v>
                </c:pt>
                <c:pt idx="8">
                  <c:v>65983.549302599073</c:v>
                </c:pt>
                <c:pt idx="9">
                  <c:v>84498.474975304314</c:v>
                </c:pt>
                <c:pt idx="10">
                  <c:v>107102.19543951021</c:v>
                </c:pt>
              </c:numCache>
            </c:numRef>
          </c:val>
          <c:extLst>
            <c:ext xmlns:c16="http://schemas.microsoft.com/office/drawing/2014/chart" uri="{C3380CC4-5D6E-409C-BE32-E72D297353CC}">
              <c16:uniqueId val="{00000009-CF19-4EBB-84D7-2EB283A328D0}"/>
            </c:ext>
          </c:extLst>
        </c:ser>
        <c:ser>
          <c:idx val="22"/>
          <c:order val="22"/>
          <c:tx>
            <c:strRef>
              <c:f>'【本】2.地域別の延べ宿泊者数（ALL）10年グラフ2_P17'!$S$56</c:f>
              <c:strCache>
                <c:ptCount val="1"/>
                <c:pt idx="0">
                  <c:v>上益城地域</c:v>
                </c:pt>
              </c:strCache>
            </c:strRef>
          </c:tx>
          <c:spPr>
            <a:solidFill>
              <a:srgbClr val="FF5050">
                <a:lumMod val="20000"/>
                <a:lumOff val="80000"/>
              </a:srgbClr>
            </a:solidFill>
            <a:ln w="9525" cap="flat" cmpd="sng" algn="ctr">
              <a:solidFill>
                <a:schemeClr val="lt1">
                  <a:alpha val="50000"/>
                </a:schemeClr>
              </a:solidFill>
              <a:round/>
            </a:ln>
            <a:effectLst/>
          </c:spPr>
          <c:invertIfNegative val="0"/>
          <c:dLbls>
            <c:delete val="1"/>
          </c:dLbls>
          <c:cat>
            <c:strRef>
              <c:f>'【本】2.地域別の延べ宿泊者数（ALL）10年グラフ2_P17'!$U$34:$AE$34</c:f>
              <c:strCache>
                <c:ptCount val="11"/>
                <c:pt idx="0">
                  <c:v>H26</c:v>
                </c:pt>
                <c:pt idx="1">
                  <c:v>H27</c:v>
                </c:pt>
                <c:pt idx="2">
                  <c:v>H28</c:v>
                </c:pt>
                <c:pt idx="3">
                  <c:v>H29</c:v>
                </c:pt>
                <c:pt idx="4">
                  <c:v>[H29]</c:v>
                </c:pt>
                <c:pt idx="5">
                  <c:v>H30</c:v>
                </c:pt>
                <c:pt idx="6">
                  <c:v>H31・R1</c:v>
                </c:pt>
                <c:pt idx="7">
                  <c:v>R2</c:v>
                </c:pt>
                <c:pt idx="8">
                  <c:v>R3</c:v>
                </c:pt>
                <c:pt idx="9">
                  <c:v>R4</c:v>
                </c:pt>
                <c:pt idx="10">
                  <c:v>R5</c:v>
                </c:pt>
              </c:strCache>
            </c:strRef>
          </c:cat>
          <c:val>
            <c:numRef>
              <c:f>'【本】2.地域別の延べ宿泊者数（ALL）10年グラフ2_P17'!$U$56:$AE$56</c:f>
              <c:numCache>
                <c:formatCode>#,##0.0,;[Red]\-#,##0.0,</c:formatCode>
                <c:ptCount val="11"/>
                <c:pt idx="4">
                  <c:v>82475.258441649203</c:v>
                </c:pt>
                <c:pt idx="5">
                  <c:v>89294.622157007252</c:v>
                </c:pt>
                <c:pt idx="6">
                  <c:v>84091</c:v>
                </c:pt>
                <c:pt idx="7">
                  <c:v>54427.625790234568</c:v>
                </c:pt>
                <c:pt idx="8">
                  <c:v>63831.54430382049</c:v>
                </c:pt>
                <c:pt idx="9">
                  <c:v>95217.441090236243</c:v>
                </c:pt>
                <c:pt idx="10">
                  <c:v>114296.52237628543</c:v>
                </c:pt>
              </c:numCache>
            </c:numRef>
          </c:val>
          <c:extLst>
            <c:ext xmlns:c16="http://schemas.microsoft.com/office/drawing/2014/chart" uri="{C3380CC4-5D6E-409C-BE32-E72D297353CC}">
              <c16:uniqueId val="{0000000A-CF19-4EBB-84D7-2EB283A328D0}"/>
            </c:ext>
          </c:extLst>
        </c:ser>
        <c:dLbls>
          <c:showLegendKey val="0"/>
          <c:showVal val="1"/>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0"/>
          <c:order val="11"/>
          <c:tx>
            <c:strRef>
              <c:f>'【本】2.地域別の延べ宿泊者数（ALL）10年グラフ2_P17'!$S$57</c:f>
              <c:strCache>
                <c:ptCount val="1"/>
                <c:pt idx="0">
                  <c:v>計</c:v>
                </c:pt>
              </c:strCache>
            </c:strRef>
          </c:tx>
          <c:spPr>
            <a:ln w="31750" cap="rnd">
              <a:no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tx1">
                        <a:lumMod val="50000"/>
                        <a:lumOff val="50000"/>
                      </a:schemeClr>
                    </a:solidFill>
                    <a:effectLst>
                      <a:glow rad="152400">
                        <a:schemeClr val="bg1">
                          <a:alpha val="40000"/>
                        </a:schemeClr>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'【本】2.地域別の延べ宿泊者数（ALL）10年グラフ2_P17'!$T$34:$AC$34</c:f>
              <c:strCache>
                <c:ptCount val="10"/>
                <c:pt idx="0">
                  <c:v>H25</c:v>
                </c:pt>
                <c:pt idx="1">
                  <c:v>H26</c:v>
                </c:pt>
                <c:pt idx="2">
                  <c:v>H27</c:v>
                </c:pt>
                <c:pt idx="3">
                  <c:v>H28</c:v>
                </c:pt>
                <c:pt idx="4">
                  <c:v>H29</c:v>
                </c:pt>
                <c:pt idx="5">
                  <c:v>[H29]</c:v>
                </c:pt>
                <c:pt idx="6">
                  <c:v>H30</c:v>
                </c:pt>
                <c:pt idx="7">
                  <c:v>H31・R1</c:v>
                </c:pt>
                <c:pt idx="8">
                  <c:v>R2</c:v>
                </c:pt>
                <c:pt idx="9">
                  <c:v>R3</c:v>
                </c:pt>
              </c:strCache>
            </c:strRef>
          </c:cat>
          <c:val>
            <c:numRef>
              <c:f>'【本】2.地域別の延べ宿泊者数（ALL）10年グラフ2_P17'!$U$57:$AE$57</c:f>
              <c:numCache>
                <c:formatCode>#,##0.0,;[Red]\-#,##0.0,</c:formatCode>
                <c:ptCount val="11"/>
                <c:pt idx="0">
                  <c:v>6924237</c:v>
                </c:pt>
                <c:pt idx="1">
                  <c:v>7202214</c:v>
                </c:pt>
                <c:pt idx="2">
                  <c:v>6771532</c:v>
                </c:pt>
                <c:pt idx="3">
                  <c:v>7241977</c:v>
                </c:pt>
                <c:pt idx="4">
                  <c:v>7898550.0000000037</c:v>
                </c:pt>
                <c:pt idx="5">
                  <c:v>8053170</c:v>
                </c:pt>
                <c:pt idx="6">
                  <c:v>7633471.9999999991</c:v>
                </c:pt>
                <c:pt idx="7">
                  <c:v>4731500</c:v>
                </c:pt>
                <c:pt idx="8">
                  <c:v>4736950</c:v>
                </c:pt>
                <c:pt idx="9">
                  <c:v>6300839.9999999991</c:v>
                </c:pt>
                <c:pt idx="10">
                  <c:v>8399920.0000000019</c:v>
                </c:pt>
              </c:numCache>
            </c:numRef>
          </c:val>
          <c:smooth val="0"/>
          <c:extLst>
            <c:ext xmlns:c16="http://schemas.microsoft.com/office/drawing/2014/chart" uri="{C3380CC4-5D6E-409C-BE32-E72D297353CC}">
              <c16:uniqueId val="{00000000-8B7C-44BB-B600-042B2BDE60AD}"/>
            </c:ext>
          </c:extLst>
        </c:ser>
        <c:dLbls>
          <c:showLegendKey val="0"/>
          <c:showVal val="1"/>
          <c:showCatName val="0"/>
          <c:showSerName val="0"/>
          <c:showPercent val="0"/>
          <c:showBubbleSize val="0"/>
        </c:dLbls>
        <c:marker val="1"/>
        <c:smooth val="0"/>
        <c:axId val="718897375"/>
        <c:axId val="1199137503"/>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effectLst/>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ltLang="en-US"/>
                  <a:t>（ 千人 ）</a:t>
                </a:r>
              </a:p>
            </c:rich>
          </c:tx>
          <c:layout>
            <c:manualLayout>
              <c:xMode val="edge"/>
              <c:yMode val="edge"/>
              <c:x val="1.9104117568023132E-2"/>
              <c:y val="3.6441369022587447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0,;[Red]\-#,##0.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859010607"/>
        <c:crosses val="autoZero"/>
        <c:crossBetween val="between"/>
      </c:valAx>
      <c:valAx>
        <c:axId val="1199137503"/>
        <c:scaling>
          <c:orientation val="minMax"/>
        </c:scaling>
        <c:delete val="1"/>
        <c:axPos val="r"/>
        <c:numFmt formatCode="#,##0.0,;[Red]\-#,##0.0," sourceLinked="1"/>
        <c:majorTickMark val="out"/>
        <c:minorTickMark val="none"/>
        <c:tickLblPos val="nextTo"/>
        <c:crossAx val="718897375"/>
        <c:crosses val="max"/>
        <c:crossBetween val="between"/>
      </c:valAx>
      <c:catAx>
        <c:axId val="718897375"/>
        <c:scaling>
          <c:orientation val="minMax"/>
        </c:scaling>
        <c:delete val="1"/>
        <c:axPos val="b"/>
        <c:numFmt formatCode="General" sourceLinked="1"/>
        <c:majorTickMark val="out"/>
        <c:minorTickMark val="none"/>
        <c:tickLblPos val="nextTo"/>
        <c:crossAx val="1199137503"/>
        <c:crosses val="autoZero"/>
        <c:auto val="1"/>
        <c:lblAlgn val="ctr"/>
        <c:lblOffset val="100"/>
        <c:noMultiLvlLbl val="1"/>
      </c:catAx>
      <c:spPr>
        <a:solidFill>
          <a:schemeClr val="bg1">
            <a:lumMod val="95000"/>
          </a:schemeClr>
        </a:solidFill>
        <a:ln>
          <a:noFill/>
        </a:ln>
        <a:effectLst/>
      </c:spPr>
    </c:plotArea>
    <c:plotVisOnly val="0"/>
    <c:dispBlanksAs val="gap"/>
    <c:showDLblsOverMax val="0"/>
    <c:extLst/>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orientation="portrait"/>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lrMapOvr bg1="lt1" tx1="dk1" bg2="lt2" tx2="dk2" accent1="accent1" accent2="accent2" accent3="accent3" accent4="accent4" accent5="accent5" accent6="accent6" hlink="hlink" folHlink="folHlink"/>
  <c:chart>
    <c:autoTitleDeleted val="1"/>
    <c:plotArea>
      <c:layout/>
      <c:pieChart>
        <c:varyColors val="1"/>
        <c:ser>
          <c:idx val="0"/>
          <c:order val="0"/>
          <c:dPt>
            <c:idx val="0"/>
            <c:bubble3D val="0"/>
            <c:spPr>
              <a:solidFill>
                <a:schemeClr val="accent1">
                  <a:tint val="42000"/>
                </a:schemeClr>
              </a:solidFill>
              <a:ln w="19050">
                <a:solidFill>
                  <a:schemeClr val="lt1"/>
                </a:solidFill>
              </a:ln>
              <a:effectLst/>
            </c:spPr>
            <c:extLst>
              <c:ext xmlns:c16="http://schemas.microsoft.com/office/drawing/2014/chart" uri="{C3380CC4-5D6E-409C-BE32-E72D297353CC}">
                <c16:uniqueId val="{00000001-25AD-4855-AD8D-CAF90E052B5A}"/>
              </c:ext>
            </c:extLst>
          </c:dPt>
          <c:dPt>
            <c:idx val="1"/>
            <c:bubble3D val="0"/>
            <c:spPr>
              <a:solidFill>
                <a:schemeClr val="accent1">
                  <a:tint val="54000"/>
                </a:schemeClr>
              </a:solidFill>
              <a:ln w="19050">
                <a:solidFill>
                  <a:schemeClr val="lt1"/>
                </a:solidFill>
              </a:ln>
              <a:effectLst/>
            </c:spPr>
            <c:extLst>
              <c:ext xmlns:c16="http://schemas.microsoft.com/office/drawing/2014/chart" uri="{C3380CC4-5D6E-409C-BE32-E72D297353CC}">
                <c16:uniqueId val="{00000003-25AD-4855-AD8D-CAF90E052B5A}"/>
              </c:ext>
            </c:extLst>
          </c:dPt>
          <c:dPt>
            <c:idx val="2"/>
            <c:bubble3D val="0"/>
            <c:spPr>
              <a:solidFill>
                <a:schemeClr val="accent1">
                  <a:tint val="65000"/>
                </a:schemeClr>
              </a:solidFill>
              <a:ln w="19050">
                <a:solidFill>
                  <a:schemeClr val="lt1"/>
                </a:solidFill>
              </a:ln>
              <a:effectLst/>
            </c:spPr>
            <c:extLst>
              <c:ext xmlns:c16="http://schemas.microsoft.com/office/drawing/2014/chart" uri="{C3380CC4-5D6E-409C-BE32-E72D297353CC}">
                <c16:uniqueId val="{00000005-25AD-4855-AD8D-CAF90E052B5A}"/>
              </c:ext>
            </c:extLst>
          </c:dPt>
          <c:dPt>
            <c:idx val="3"/>
            <c:bubble3D val="0"/>
            <c:spPr>
              <a:solidFill>
                <a:schemeClr val="accent1">
                  <a:tint val="77000"/>
                </a:schemeClr>
              </a:solidFill>
              <a:ln w="19050">
                <a:solidFill>
                  <a:schemeClr val="lt1"/>
                </a:solidFill>
              </a:ln>
              <a:effectLst/>
            </c:spPr>
            <c:extLst>
              <c:ext xmlns:c16="http://schemas.microsoft.com/office/drawing/2014/chart" uri="{C3380CC4-5D6E-409C-BE32-E72D297353CC}">
                <c16:uniqueId val="{00000007-25AD-4855-AD8D-CAF90E052B5A}"/>
              </c:ext>
            </c:extLst>
          </c:dPt>
          <c:dPt>
            <c:idx val="4"/>
            <c:bubble3D val="0"/>
            <c:spPr>
              <a:solidFill>
                <a:schemeClr val="accent1">
                  <a:tint val="89000"/>
                </a:schemeClr>
              </a:solidFill>
              <a:ln w="19050">
                <a:solidFill>
                  <a:schemeClr val="lt1"/>
                </a:solidFill>
              </a:ln>
              <a:effectLst/>
            </c:spPr>
            <c:extLst>
              <c:ext xmlns:c16="http://schemas.microsoft.com/office/drawing/2014/chart" uri="{C3380CC4-5D6E-409C-BE32-E72D297353CC}">
                <c16:uniqueId val="{00000009-25AD-4855-AD8D-CAF90E052B5A}"/>
              </c:ext>
            </c:extLst>
          </c:dPt>
          <c:dPt>
            <c:idx val="5"/>
            <c:bubble3D val="0"/>
            <c:spPr>
              <a:solidFill>
                <a:schemeClr val="accent1"/>
              </a:solidFill>
              <a:ln w="19050">
                <a:solidFill>
                  <a:schemeClr val="lt1"/>
                </a:solidFill>
              </a:ln>
              <a:effectLst/>
            </c:spPr>
            <c:extLst>
              <c:ext xmlns:c16="http://schemas.microsoft.com/office/drawing/2014/chart" uri="{C3380CC4-5D6E-409C-BE32-E72D297353CC}">
                <c16:uniqueId val="{0000000B-25AD-4855-AD8D-CAF90E052B5A}"/>
              </c:ext>
            </c:extLst>
          </c:dPt>
          <c:dPt>
            <c:idx val="6"/>
            <c:bubble3D val="0"/>
            <c:spPr>
              <a:solidFill>
                <a:schemeClr val="accent1">
                  <a:shade val="88000"/>
                </a:schemeClr>
              </a:solidFill>
              <a:ln w="19050">
                <a:solidFill>
                  <a:schemeClr val="lt1"/>
                </a:solidFill>
              </a:ln>
              <a:effectLst/>
            </c:spPr>
            <c:extLst>
              <c:ext xmlns:c16="http://schemas.microsoft.com/office/drawing/2014/chart" uri="{C3380CC4-5D6E-409C-BE32-E72D297353CC}">
                <c16:uniqueId val="{0000000D-25AD-4855-AD8D-CAF90E052B5A}"/>
              </c:ext>
            </c:extLst>
          </c:dPt>
          <c:dPt>
            <c:idx val="7"/>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F-25AD-4855-AD8D-CAF90E052B5A}"/>
              </c:ext>
            </c:extLst>
          </c:dPt>
          <c:dPt>
            <c:idx val="8"/>
            <c:bubble3D val="0"/>
            <c:spPr>
              <a:solidFill>
                <a:schemeClr val="accent1">
                  <a:shade val="65000"/>
                </a:schemeClr>
              </a:solidFill>
              <a:ln w="19050">
                <a:solidFill>
                  <a:schemeClr val="lt1"/>
                </a:solidFill>
              </a:ln>
              <a:effectLst/>
            </c:spPr>
            <c:extLst>
              <c:ext xmlns:c16="http://schemas.microsoft.com/office/drawing/2014/chart" uri="{C3380CC4-5D6E-409C-BE32-E72D297353CC}">
                <c16:uniqueId val="{00000011-25AD-4855-AD8D-CAF90E052B5A}"/>
              </c:ext>
            </c:extLst>
          </c:dPt>
          <c:dPt>
            <c:idx val="9"/>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13-25AD-4855-AD8D-CAF90E052B5A}"/>
              </c:ext>
            </c:extLst>
          </c:dPt>
          <c:dPt>
            <c:idx val="10"/>
            <c:bubble3D val="0"/>
            <c:spPr>
              <a:solidFill>
                <a:schemeClr val="accent1">
                  <a:shade val="41000"/>
                </a:schemeClr>
              </a:solidFill>
              <a:ln w="19050">
                <a:solidFill>
                  <a:schemeClr val="lt1"/>
                </a:solidFill>
              </a:ln>
              <a:effectLst/>
            </c:spPr>
            <c:extLst>
              <c:ext xmlns:c16="http://schemas.microsoft.com/office/drawing/2014/chart" uri="{C3380CC4-5D6E-409C-BE32-E72D297353CC}">
                <c16:uniqueId val="{00000015-25AD-4855-AD8D-CAF90E052B5A}"/>
              </c:ext>
            </c:extLst>
          </c:dPt>
          <c:dLbls>
            <c:dLbl>
              <c:idx val="0"/>
              <c:layout>
                <c:manualLayout>
                  <c:x val="-0.19240187323549082"/>
                  <c:y val="0.11406460025024061"/>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1-25AD-4855-AD8D-CAF90E052B5A}"/>
                </c:ext>
              </c:extLst>
            </c:dLbl>
            <c:dLbl>
              <c:idx val="1"/>
              <c:layout>
                <c:manualLayout>
                  <c:x val="2.5427238261883933E-2"/>
                  <c:y val="-0.21705630546181728"/>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3-25AD-4855-AD8D-CAF90E052B5A}"/>
                </c:ext>
              </c:extLst>
            </c:dLbl>
            <c:dLbl>
              <c:idx val="2"/>
              <c:layout>
                <c:manualLayout>
                  <c:x val="0.13401963643433457"/>
                  <c:y val="-0.10854393200849893"/>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5-25AD-4855-AD8D-CAF90E052B5A}"/>
                </c:ext>
              </c:extLst>
            </c:dLbl>
            <c:dLbl>
              <c:idx val="3"/>
              <c:layout>
                <c:manualLayout>
                  <c:x val="0.15820404393895204"/>
                  <c:y val="-9.0354330708662146E-3"/>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7-25AD-4855-AD8D-CAF90E052B5A}"/>
                </c:ext>
              </c:extLst>
            </c:dLbl>
            <c:dLbl>
              <c:idx val="4"/>
              <c:layout>
                <c:manualLayout>
                  <c:x val="0.1564528045105473"/>
                  <c:y val="5.3470191226096739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9-25AD-4855-AD8D-CAF90E052B5A}"/>
                </c:ext>
              </c:extLst>
            </c:dLbl>
            <c:dLbl>
              <c:idx val="5"/>
              <c:layout>
                <c:manualLayout>
                  <c:x val="-3.9529746281714788E-2"/>
                  <c:y val="0.10961332958380203"/>
                </c:manualLayout>
              </c:layout>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18156517326639071"/>
                      <c:h val="9.9859881072587892E-2"/>
                    </c:manualLayout>
                  </c15:layout>
                </c:ext>
                <c:ext xmlns:c16="http://schemas.microsoft.com/office/drawing/2014/chart" uri="{C3380CC4-5D6E-409C-BE32-E72D297353CC}">
                  <c16:uniqueId val="{0000000B-25AD-4855-AD8D-CAF90E052B5A}"/>
                </c:ext>
              </c:extLst>
            </c:dLbl>
            <c:dLbl>
              <c:idx val="6"/>
              <c:layout>
                <c:manualLayout>
                  <c:x val="-8.1657024153245827E-2"/>
                  <c:y val="9.180039984788986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D-25AD-4855-AD8D-CAF90E052B5A}"/>
                </c:ext>
              </c:extLst>
            </c:dLbl>
            <c:dLbl>
              <c:idx val="7"/>
              <c:layout>
                <c:manualLayout>
                  <c:x val="-9.9087590127920358E-2"/>
                  <c:y val="5.0770835328092422E-2"/>
                </c:manualLayout>
              </c:layout>
              <c:tx>
                <c:rich>
                  <a:bodyPr/>
                  <a:lstStyle/>
                  <a:p>
                    <a:fld id="{9F19E95C-CA7E-4E4E-A8CA-F377B5F1BCB3}" type="CATEGORYNAME">
                      <a:rPr lang="ja-JP" altLang="en-US"/>
                      <a:pPr/>
                      <a:t>[分類名]</a:t>
                    </a:fld>
                    <a:r>
                      <a:rPr lang="ja-JP" altLang="en-US"/>
                      <a:t> </a:t>
                    </a:r>
                    <a:fld id="{22A1428F-0240-4E1F-BF1F-20CE5EADF15B}"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1771172971199315"/>
                      <c:h val="4.4704250596313416E-2"/>
                    </c:manualLayout>
                  </c15:layout>
                  <c15:dlblFieldTable/>
                  <c15:showDataLabelsRange val="0"/>
                </c:ext>
                <c:ext xmlns:c16="http://schemas.microsoft.com/office/drawing/2014/chart" uri="{C3380CC4-5D6E-409C-BE32-E72D297353CC}">
                  <c16:uniqueId val="{0000000F-25AD-4855-AD8D-CAF90E052B5A}"/>
                </c:ext>
              </c:extLst>
            </c:dLbl>
            <c:dLbl>
              <c:idx val="8"/>
              <c:layout>
                <c:manualLayout>
                  <c:x val="-0.15801292255372301"/>
                  <c:y val="2.5325763669297594E-2"/>
                </c:manualLayout>
              </c:layout>
              <c:tx>
                <c:rich>
                  <a:bodyPr/>
                  <a:lstStyle/>
                  <a:p>
                    <a:fld id="{F88831DA-08A8-4E6F-8562-94C7FC53123E}" type="CATEGORYNAME">
                      <a:rPr lang="ja-JP" altLang="en-US"/>
                      <a:pPr/>
                      <a:t>[分類名]</a:t>
                    </a:fld>
                    <a:r>
                      <a:rPr lang="ja-JP" altLang="en-US"/>
                      <a:t> </a:t>
                    </a:r>
                    <a:fld id="{7969852A-90AE-4D00-B648-7B2B1A28A210}"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2803952637633002"/>
                      <c:h val="5.3828140314652918E-2"/>
                    </c:manualLayout>
                  </c15:layout>
                  <c15:dlblFieldTable/>
                  <c15:showDataLabelsRange val="0"/>
                </c:ext>
                <c:ext xmlns:c16="http://schemas.microsoft.com/office/drawing/2014/chart" uri="{C3380CC4-5D6E-409C-BE32-E72D297353CC}">
                  <c16:uniqueId val="{00000011-25AD-4855-AD8D-CAF90E052B5A}"/>
                </c:ext>
              </c:extLst>
            </c:dLbl>
            <c:dLbl>
              <c:idx val="9"/>
              <c:layout>
                <c:manualLayout>
                  <c:x val="-5.5516481318163911E-2"/>
                  <c:y val="8.5303702262834596E-3"/>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3-25AD-4855-AD8D-CAF90E052B5A}"/>
                </c:ext>
              </c:extLst>
            </c:dLbl>
            <c:spPr>
              <a:noFill/>
              <a:ln>
                <a:noFill/>
              </a:ln>
              <a:effectLst/>
            </c:spPr>
            <c:txPr>
              <a:bodyPr rot="0" spcFirstLastPara="1" vertOverflow="clip" horzOverflow="clip" vert="horz" wrap="none" lIns="38100" tIns="19050" rIns="38100" bIns="19050" anchor="ctr" anchorCtr="1">
                <a:spAutoFit/>
              </a:bodyPr>
              <a:lstStyle/>
              <a:p>
                <a:pPr>
                  <a:defRPr sz="800" b="1" i="0" u="none" strike="noStrike" kern="1200" baseline="0">
                    <a:ln w="3175">
                      <a:noFill/>
                    </a:ln>
                    <a:solidFill>
                      <a:schemeClr val="accent1">
                        <a:lumMod val="75000"/>
                      </a:schemeClr>
                    </a:solidFill>
                    <a:effectLst>
                      <a:glow rad="152400">
                        <a:schemeClr val="bg1"/>
                      </a:glow>
                    </a:effectLst>
                    <a:latin typeface="+mn-lt"/>
                    <a:ea typeface="+mn-ea"/>
                    <a:cs typeface="+mn-cs"/>
                  </a:defRPr>
                </a:pPr>
                <a:endParaRPr lang="ja-JP"/>
              </a:p>
            </c:txPr>
            <c:dLblPos val="bestFit"/>
            <c:showLegendKey val="0"/>
            <c:showVal val="1"/>
            <c:showCatName val="1"/>
            <c:showSerName val="0"/>
            <c:showPercent val="0"/>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15:spPr xmlns:c15="http://schemas.microsoft.com/office/drawing/2012/chart">
                  <a:prstGeom prst="rect">
                    <a:avLst/>
                  </a:prstGeom>
                  <a:noFill/>
                  <a:ln>
                    <a:noFill/>
                  </a:ln>
                </c15:spPr>
              </c:ext>
            </c:extLst>
          </c:dLbls>
          <c:cat>
            <c:strRef>
              <c:f>'【本】2.地域別の延べ宿泊者数グラフ2_P22'!$P$7:$P$17</c:f>
              <c:strCache>
                <c:ptCount val="11"/>
                <c:pt idx="0">
                  <c:v>熊本市</c:v>
                </c:pt>
                <c:pt idx="1">
                  <c:v>阿蘇地域</c:v>
                </c:pt>
                <c:pt idx="2">
                  <c:v>菊池地域</c:v>
                </c:pt>
                <c:pt idx="3">
                  <c:v>天草地域</c:v>
                </c:pt>
                <c:pt idx="4">
                  <c:v>八代地域</c:v>
                </c:pt>
                <c:pt idx="5">
                  <c:v>荒尾・玉名地域</c:v>
                </c:pt>
                <c:pt idx="6">
                  <c:v>人吉・球磨地域</c:v>
                </c:pt>
                <c:pt idx="7">
                  <c:v>山鹿市</c:v>
                </c:pt>
                <c:pt idx="8">
                  <c:v>水俣・芦北地域</c:v>
                </c:pt>
                <c:pt idx="9">
                  <c:v>上益城地域</c:v>
                </c:pt>
                <c:pt idx="10">
                  <c:v>宇城地域</c:v>
                </c:pt>
              </c:strCache>
            </c:strRef>
          </c:cat>
          <c:val>
            <c:numRef>
              <c:f>'【本】2.地域別の延べ宿泊者数グラフ2_P22'!$R$7:$R$17</c:f>
              <c:numCache>
                <c:formatCode>0.0%</c:formatCode>
                <c:ptCount val="11"/>
                <c:pt idx="0">
                  <c:v>0.42488998199053929</c:v>
                </c:pt>
                <c:pt idx="1">
                  <c:v>0.18232456455024576</c:v>
                </c:pt>
                <c:pt idx="2">
                  <c:v>9.0015178932974338E-2</c:v>
                </c:pt>
                <c:pt idx="3">
                  <c:v>7.8618652739557718E-2</c:v>
                </c:pt>
                <c:pt idx="4">
                  <c:v>5.3711139626796696E-2</c:v>
                </c:pt>
                <c:pt idx="5">
                  <c:v>5.1161744248051699E-2</c:v>
                </c:pt>
                <c:pt idx="6">
                  <c:v>3.4938546808893807E-2</c:v>
                </c:pt>
                <c:pt idx="7">
                  <c:v>3.1546621080392016E-2</c:v>
                </c:pt>
                <c:pt idx="8">
                  <c:v>2.3333236085530781E-2</c:v>
                </c:pt>
                <c:pt idx="9">
                  <c:v>1.5207062020356469E-2</c:v>
                </c:pt>
                <c:pt idx="10">
                  <c:v>1.4253271916661337E-2</c:v>
                </c:pt>
              </c:numCache>
            </c:numRef>
          </c:val>
          <c:extLst>
            <c:ext xmlns:c16="http://schemas.microsoft.com/office/drawing/2014/chart" uri="{C3380CC4-5D6E-409C-BE32-E72D297353CC}">
              <c16:uniqueId val="{00000016-25AD-4855-AD8D-CAF90E052B5A}"/>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extLst/>
  </c:chart>
  <c:spPr>
    <a:no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4"/>
    </mc:Choice>
    <mc:Fallback>
      <c:style val="4"/>
    </mc:Fallback>
  </mc:AlternateContent>
  <c:chart>
    <c:autoTitleDeleted val="1"/>
    <c:plotArea>
      <c:layout/>
      <c:pieChart>
        <c:varyColors val="1"/>
        <c:ser>
          <c:idx val="0"/>
          <c:order val="0"/>
          <c:dPt>
            <c:idx val="0"/>
            <c:bubble3D val="0"/>
            <c:spPr>
              <a:solidFill>
                <a:schemeClr val="accent2">
                  <a:tint val="42000"/>
                </a:schemeClr>
              </a:solidFill>
              <a:ln w="19050">
                <a:solidFill>
                  <a:schemeClr val="lt1"/>
                </a:solidFill>
              </a:ln>
              <a:effectLst/>
            </c:spPr>
            <c:extLst>
              <c:ext xmlns:c16="http://schemas.microsoft.com/office/drawing/2014/chart" uri="{C3380CC4-5D6E-409C-BE32-E72D297353CC}">
                <c16:uniqueId val="{00000001-40C1-478F-898D-BE222A74D132}"/>
              </c:ext>
            </c:extLst>
          </c:dPt>
          <c:dPt>
            <c:idx val="1"/>
            <c:bubble3D val="0"/>
            <c:spPr>
              <a:solidFill>
                <a:schemeClr val="accent2">
                  <a:tint val="54000"/>
                </a:schemeClr>
              </a:solidFill>
              <a:ln w="19050">
                <a:solidFill>
                  <a:schemeClr val="lt1"/>
                </a:solidFill>
              </a:ln>
              <a:effectLst/>
            </c:spPr>
            <c:extLst>
              <c:ext xmlns:c16="http://schemas.microsoft.com/office/drawing/2014/chart" uri="{C3380CC4-5D6E-409C-BE32-E72D297353CC}">
                <c16:uniqueId val="{00000003-40C1-478F-898D-BE222A74D132}"/>
              </c:ext>
            </c:extLst>
          </c:dPt>
          <c:dPt>
            <c:idx val="2"/>
            <c:bubble3D val="0"/>
            <c:spPr>
              <a:solidFill>
                <a:schemeClr val="accent2">
                  <a:tint val="65000"/>
                </a:schemeClr>
              </a:solidFill>
              <a:ln w="19050">
                <a:solidFill>
                  <a:schemeClr val="lt1"/>
                </a:solidFill>
              </a:ln>
              <a:effectLst/>
            </c:spPr>
            <c:extLst>
              <c:ext xmlns:c16="http://schemas.microsoft.com/office/drawing/2014/chart" uri="{C3380CC4-5D6E-409C-BE32-E72D297353CC}">
                <c16:uniqueId val="{00000005-40C1-478F-898D-BE222A74D132}"/>
              </c:ext>
            </c:extLst>
          </c:dPt>
          <c:dPt>
            <c:idx val="3"/>
            <c:bubble3D val="0"/>
            <c:spPr>
              <a:solidFill>
                <a:schemeClr val="accent2">
                  <a:tint val="77000"/>
                </a:schemeClr>
              </a:solidFill>
              <a:ln w="19050">
                <a:solidFill>
                  <a:schemeClr val="lt1"/>
                </a:solidFill>
              </a:ln>
              <a:effectLst/>
            </c:spPr>
            <c:extLst>
              <c:ext xmlns:c16="http://schemas.microsoft.com/office/drawing/2014/chart" uri="{C3380CC4-5D6E-409C-BE32-E72D297353CC}">
                <c16:uniqueId val="{00000007-40C1-478F-898D-BE222A74D132}"/>
              </c:ext>
            </c:extLst>
          </c:dPt>
          <c:dPt>
            <c:idx val="4"/>
            <c:bubble3D val="0"/>
            <c:spPr>
              <a:solidFill>
                <a:schemeClr val="accent2">
                  <a:tint val="89000"/>
                </a:schemeClr>
              </a:solidFill>
              <a:ln w="19050">
                <a:solidFill>
                  <a:schemeClr val="lt1"/>
                </a:solidFill>
              </a:ln>
              <a:effectLst/>
            </c:spPr>
            <c:extLst>
              <c:ext xmlns:c16="http://schemas.microsoft.com/office/drawing/2014/chart" uri="{C3380CC4-5D6E-409C-BE32-E72D297353CC}">
                <c16:uniqueId val="{00000009-40C1-478F-898D-BE222A74D132}"/>
              </c:ext>
            </c:extLst>
          </c:dPt>
          <c:dPt>
            <c:idx val="5"/>
            <c:bubble3D val="0"/>
            <c:spPr>
              <a:solidFill>
                <a:schemeClr val="accent2"/>
              </a:solidFill>
              <a:ln w="19050">
                <a:solidFill>
                  <a:schemeClr val="lt1"/>
                </a:solidFill>
              </a:ln>
              <a:effectLst/>
            </c:spPr>
            <c:extLst>
              <c:ext xmlns:c16="http://schemas.microsoft.com/office/drawing/2014/chart" uri="{C3380CC4-5D6E-409C-BE32-E72D297353CC}">
                <c16:uniqueId val="{0000000B-40C1-478F-898D-BE222A74D132}"/>
              </c:ext>
            </c:extLst>
          </c:dPt>
          <c:dPt>
            <c:idx val="6"/>
            <c:bubble3D val="0"/>
            <c:spPr>
              <a:solidFill>
                <a:schemeClr val="accent2">
                  <a:shade val="88000"/>
                </a:schemeClr>
              </a:solidFill>
              <a:ln w="19050">
                <a:solidFill>
                  <a:schemeClr val="lt1"/>
                </a:solidFill>
              </a:ln>
              <a:effectLst/>
            </c:spPr>
            <c:extLst>
              <c:ext xmlns:c16="http://schemas.microsoft.com/office/drawing/2014/chart" uri="{C3380CC4-5D6E-409C-BE32-E72D297353CC}">
                <c16:uniqueId val="{0000000D-40C1-478F-898D-BE222A74D132}"/>
              </c:ext>
            </c:extLst>
          </c:dPt>
          <c:dPt>
            <c:idx val="7"/>
            <c:bubble3D val="0"/>
            <c:spPr>
              <a:solidFill>
                <a:schemeClr val="accent2">
                  <a:shade val="76000"/>
                </a:schemeClr>
              </a:solidFill>
              <a:ln w="19050">
                <a:solidFill>
                  <a:schemeClr val="lt1"/>
                </a:solidFill>
              </a:ln>
              <a:effectLst/>
            </c:spPr>
            <c:extLst>
              <c:ext xmlns:c16="http://schemas.microsoft.com/office/drawing/2014/chart" uri="{C3380CC4-5D6E-409C-BE32-E72D297353CC}">
                <c16:uniqueId val="{0000000F-40C1-478F-898D-BE222A74D132}"/>
              </c:ext>
            </c:extLst>
          </c:dPt>
          <c:dPt>
            <c:idx val="8"/>
            <c:bubble3D val="0"/>
            <c:spPr>
              <a:solidFill>
                <a:schemeClr val="accent2">
                  <a:shade val="65000"/>
                </a:schemeClr>
              </a:solidFill>
              <a:ln w="19050">
                <a:solidFill>
                  <a:schemeClr val="lt1"/>
                </a:solidFill>
              </a:ln>
              <a:effectLst/>
            </c:spPr>
            <c:extLst>
              <c:ext xmlns:c16="http://schemas.microsoft.com/office/drawing/2014/chart" uri="{C3380CC4-5D6E-409C-BE32-E72D297353CC}">
                <c16:uniqueId val="{00000011-40C1-478F-898D-BE222A74D132}"/>
              </c:ext>
            </c:extLst>
          </c:dPt>
          <c:dPt>
            <c:idx val="9"/>
            <c:bubble3D val="0"/>
            <c:spPr>
              <a:solidFill>
                <a:schemeClr val="accent2">
                  <a:shade val="53000"/>
                </a:schemeClr>
              </a:solidFill>
              <a:ln w="19050">
                <a:solidFill>
                  <a:schemeClr val="lt1"/>
                </a:solidFill>
              </a:ln>
              <a:effectLst/>
            </c:spPr>
            <c:extLst>
              <c:ext xmlns:c16="http://schemas.microsoft.com/office/drawing/2014/chart" uri="{C3380CC4-5D6E-409C-BE32-E72D297353CC}">
                <c16:uniqueId val="{00000013-40C1-478F-898D-BE222A74D132}"/>
              </c:ext>
            </c:extLst>
          </c:dPt>
          <c:dPt>
            <c:idx val="10"/>
            <c:bubble3D val="0"/>
            <c:spPr>
              <a:solidFill>
                <a:schemeClr val="accent2">
                  <a:shade val="41000"/>
                </a:schemeClr>
              </a:solidFill>
              <a:ln w="19050">
                <a:solidFill>
                  <a:schemeClr val="lt1"/>
                </a:solidFill>
              </a:ln>
              <a:effectLst/>
            </c:spPr>
            <c:extLst>
              <c:ext xmlns:c16="http://schemas.microsoft.com/office/drawing/2014/chart" uri="{C3380CC4-5D6E-409C-BE32-E72D297353CC}">
                <c16:uniqueId val="{00000015-40C1-478F-898D-BE222A74D132}"/>
              </c:ext>
            </c:extLst>
          </c:dPt>
          <c:dLbls>
            <c:dLbl>
              <c:idx val="0"/>
              <c:layout>
                <c:manualLayout>
                  <c:x val="-0.21120832118207458"/>
                  <c:y val="-2.128140232470941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1-40C1-478F-898D-BE222A74D132}"/>
                </c:ext>
              </c:extLst>
            </c:dLbl>
            <c:dLbl>
              <c:idx val="1"/>
              <c:layout>
                <c:manualLayout>
                  <c:x val="0.20445951200544377"/>
                  <c:y val="-0.12848768903887015"/>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3-40C1-478F-898D-BE222A74D132}"/>
                </c:ext>
              </c:extLst>
            </c:dLbl>
            <c:dLbl>
              <c:idx val="2"/>
              <c:layout>
                <c:manualLayout>
                  <c:x val="0.1745559930008749"/>
                  <c:y val="0.19505718581515888"/>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5-40C1-478F-898D-BE222A74D132}"/>
                </c:ext>
              </c:extLst>
            </c:dLbl>
            <c:dLbl>
              <c:idx val="3"/>
              <c:layout>
                <c:manualLayout>
                  <c:x val="9.1434091571886797E-2"/>
                  <c:y val="0.1348912190536696"/>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7-40C1-478F-898D-BE222A74D132}"/>
                </c:ext>
              </c:extLst>
            </c:dLbl>
            <c:dLbl>
              <c:idx val="4"/>
              <c:layout>
                <c:manualLayout>
                  <c:x val="-0.17910955014734944"/>
                  <c:y val="6.5001460662016952E-2"/>
                </c:manualLayout>
              </c:layout>
              <c:tx>
                <c:rich>
                  <a:bodyPr/>
                  <a:lstStyle/>
                  <a:p>
                    <a:fld id="{1F60B3D7-5802-45D6-91FD-78F562A36B3B}" type="CATEGORYNAME">
                      <a:rPr lang="ja-JP" altLang="en-US"/>
                      <a:pPr/>
                      <a:t>[分類名]</a:t>
                    </a:fld>
                    <a:r>
                      <a:rPr lang="ja-JP" altLang="en-US"/>
                      <a:t> </a:t>
                    </a:r>
                    <a:fld id="{AB3A6A51-E1B8-4A73-B894-9E8BD120C534}"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4271843246580285"/>
                      <c:h val="5.2898436737635245E-2"/>
                    </c:manualLayout>
                  </c15:layout>
                  <c15:dlblFieldTable/>
                  <c15:showDataLabelsRange val="0"/>
                </c:ext>
                <c:ext xmlns:c16="http://schemas.microsoft.com/office/drawing/2014/chart" uri="{C3380CC4-5D6E-409C-BE32-E72D297353CC}">
                  <c16:uniqueId val="{00000009-40C1-478F-898D-BE222A74D132}"/>
                </c:ext>
              </c:extLst>
            </c:dLbl>
            <c:dLbl>
              <c:idx val="5"/>
              <c:layout>
                <c:manualLayout>
                  <c:x val="-0.22515868216392093"/>
                  <c:y val="1.6888885331721105E-2"/>
                </c:manualLayout>
              </c:layout>
              <c:tx>
                <c:rich>
                  <a:bodyPr/>
                  <a:lstStyle/>
                  <a:p>
                    <a:fld id="{8C0349B1-F2F0-4270-9518-CB0CFB85235B}" type="CATEGORYNAME">
                      <a:rPr lang="ja-JP" altLang="en-US"/>
                      <a:pPr/>
                      <a:t>[分類名]</a:t>
                    </a:fld>
                    <a:r>
                      <a:rPr lang="ja-JP" altLang="en-US"/>
                      <a:t> </a:t>
                    </a:r>
                    <a:fld id="{A59B9CDF-C711-4373-AB52-0A36B69F1887}"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1475503880784774"/>
                      <c:h val="5.8060776468842647E-2"/>
                    </c:manualLayout>
                  </c15:layout>
                  <c15:dlblFieldTable/>
                  <c15:showDataLabelsRange val="0"/>
                </c:ext>
                <c:ext xmlns:c16="http://schemas.microsoft.com/office/drawing/2014/chart" uri="{C3380CC4-5D6E-409C-BE32-E72D297353CC}">
                  <c16:uniqueId val="{0000000B-40C1-478F-898D-BE222A74D132}"/>
                </c:ext>
              </c:extLst>
            </c:dLbl>
            <c:dLbl>
              <c:idx val="6"/>
              <c:layout>
                <c:manualLayout>
                  <c:x val="-0.23817605851133256"/>
                  <c:y val="-3.0839151989015209E-2"/>
                </c:manualLayout>
              </c:layout>
              <c:tx>
                <c:rich>
                  <a:bodyPr/>
                  <a:lstStyle/>
                  <a:p>
                    <a:fld id="{0206135D-4606-4F3B-8E52-06C32F5A3E6B}" type="CATEGORYNAME">
                      <a:rPr lang="ja-JP" altLang="en-US"/>
                      <a:pPr/>
                      <a:t>[分類名]</a:t>
                    </a:fld>
                    <a:r>
                      <a:rPr lang="ja-JP" altLang="en-US"/>
                      <a:t> </a:t>
                    </a:r>
                    <a:fld id="{F9266950-03B7-412C-9E6F-5CD07BC13BD0}"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17864497375601818"/>
                      <c:h val="5.3828140314652925E-2"/>
                    </c:manualLayout>
                  </c15:layout>
                  <c15:dlblFieldTable/>
                  <c15:showDataLabelsRange val="0"/>
                </c:ext>
                <c:ext xmlns:c16="http://schemas.microsoft.com/office/drawing/2014/chart" uri="{C3380CC4-5D6E-409C-BE32-E72D297353CC}">
                  <c16:uniqueId val="{0000000D-40C1-478F-898D-BE222A74D132}"/>
                </c:ext>
              </c:extLst>
            </c:dLbl>
            <c:dLbl>
              <c:idx val="7"/>
              <c:layout>
                <c:manualLayout>
                  <c:x val="-8.7454554291824638E-2"/>
                  <c:y val="-3.3312743944817549E-2"/>
                </c:manualLayout>
              </c:layout>
              <c:tx>
                <c:rich>
                  <a:bodyPr/>
                  <a:lstStyle/>
                  <a:p>
                    <a:fld id="{E73F5A8D-3AD5-4643-8354-8ECBEF159395}" type="CATEGORYNAME">
                      <a:rPr lang="ja-JP" altLang="en-US"/>
                      <a:pPr/>
                      <a:t>[分類名]</a:t>
                    </a:fld>
                    <a:r>
                      <a:rPr lang="ja-JP" altLang="en-US"/>
                      <a:t> </a:t>
                    </a:r>
                    <a:fld id="{4042704E-1500-40D4-A9F7-FCC40A46A51C}"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F-40C1-478F-898D-BE222A74D132}"/>
                </c:ext>
              </c:extLst>
            </c:dLbl>
            <c:dLbl>
              <c:idx val="8"/>
              <c:layout>
                <c:manualLayout>
                  <c:x val="0.12307320448612941"/>
                  <c:y val="-3.8343750696842704E-2"/>
                </c:manualLayout>
              </c:layout>
              <c:tx>
                <c:rich>
                  <a:bodyPr/>
                  <a:lstStyle/>
                  <a:p>
                    <a:fld id="{F4B96244-CCA6-49D7-8017-34D9B0FCE576}" type="CATEGORYNAME">
                      <a:rPr lang="ja-JP" altLang="en-US"/>
                      <a:pPr/>
                      <a:t>[分類名]</a:t>
                    </a:fld>
                    <a:r>
                      <a:rPr lang="ja-JP" altLang="en-US"/>
                      <a:t> </a:t>
                    </a:r>
                    <a:fld id="{92D7464A-B3B5-40E8-BAE9-A70706A30E58}"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1499426084432072"/>
                      <c:h val="4.6156183521663764E-2"/>
                    </c:manualLayout>
                  </c15:layout>
                  <c15:dlblFieldTable/>
                  <c15:showDataLabelsRange val="0"/>
                </c:ext>
                <c:ext xmlns:c16="http://schemas.microsoft.com/office/drawing/2014/chart" uri="{C3380CC4-5D6E-409C-BE32-E72D297353CC}">
                  <c16:uniqueId val="{00000011-40C1-478F-898D-BE222A74D132}"/>
                </c:ext>
              </c:extLst>
            </c:dLbl>
            <c:dLbl>
              <c:idx val="9"/>
              <c:layout>
                <c:manualLayout>
                  <c:x val="0.3368540400362523"/>
                  <c:y val="-2.5553052940428464E-2"/>
                </c:manualLayout>
              </c:layout>
              <c:tx>
                <c:rich>
                  <a:bodyPr/>
                  <a:lstStyle/>
                  <a:p>
                    <a:fld id="{A22116E1-CD30-4115-8B98-42ED7F13A8B0}" type="CATEGORYNAME">
                      <a:rPr lang="ja-JP" altLang="en-US"/>
                      <a:pPr/>
                      <a:t>[分類名]</a:t>
                    </a:fld>
                    <a:r>
                      <a:rPr lang="ja-JP" altLang="en-US"/>
                      <a:t> </a:t>
                    </a:r>
                    <a:fld id="{D8F14EFD-29E5-4BF6-8172-BA02ED1208C1}"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0249424559682946"/>
                      <c:h val="5.3828140314652925E-2"/>
                    </c:manualLayout>
                  </c15:layout>
                  <c15:dlblFieldTable/>
                  <c15:showDataLabelsRange val="0"/>
                </c:ext>
                <c:ext xmlns:c16="http://schemas.microsoft.com/office/drawing/2014/chart" uri="{C3380CC4-5D6E-409C-BE32-E72D297353CC}">
                  <c16:uniqueId val="{00000013-40C1-478F-898D-BE222A74D132}"/>
                </c:ext>
              </c:extLst>
            </c:dLbl>
            <c:dLbl>
              <c:idx val="10"/>
              <c:layout>
                <c:manualLayout>
                  <c:x val="0.3311320112763681"/>
                  <c:y val="2.6617377918174655E-2"/>
                </c:manualLayout>
              </c:layout>
              <c:tx>
                <c:rich>
                  <a:bodyPr/>
                  <a:lstStyle/>
                  <a:p>
                    <a:fld id="{5419E15B-4099-4701-908B-280D2F471C82}" type="CATEGORYNAME">
                      <a:rPr lang="ja-JP" altLang="en-US"/>
                      <a:pPr/>
                      <a:t>[分類名]</a:t>
                    </a:fld>
                    <a:r>
                      <a:rPr lang="ja-JP" altLang="en-US"/>
                      <a:t> </a:t>
                    </a:r>
                    <a:fld id="{89B8D31F-5167-4A8F-BFB8-09D6DA4DC2D3}"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5228905414600955"/>
                      <c:h val="4.9992188476440443E-2"/>
                    </c:manualLayout>
                  </c15:layout>
                  <c15:dlblFieldTable/>
                  <c15:showDataLabelsRange val="0"/>
                </c:ext>
                <c:ext xmlns:c16="http://schemas.microsoft.com/office/drawing/2014/chart" uri="{C3380CC4-5D6E-409C-BE32-E72D297353CC}">
                  <c16:uniqueId val="{00000015-40C1-478F-898D-BE222A74D132}"/>
                </c:ext>
              </c:extLst>
            </c:dLbl>
            <c:spPr>
              <a:noFill/>
              <a:ln>
                <a:noFill/>
              </a:ln>
              <a:effectLst/>
            </c:spPr>
            <c:txPr>
              <a:bodyPr rot="0" spcFirstLastPara="1" vertOverflow="clip" horzOverflow="clip" vert="horz" wrap="none" lIns="38100" tIns="19050" rIns="38100" bIns="19050" anchor="ctr" anchorCtr="1">
                <a:spAutoFit/>
              </a:bodyPr>
              <a:lstStyle/>
              <a:p>
                <a:pPr>
                  <a:defRPr sz="800" b="1" i="0" u="none" strike="noStrike" kern="1200" baseline="0">
                    <a:ln w="3175">
                      <a:noFill/>
                    </a:ln>
                    <a:solidFill>
                      <a:schemeClr val="accent2">
                        <a:lumMod val="75000"/>
                      </a:schemeClr>
                    </a:solidFill>
                    <a:effectLst>
                      <a:glow rad="152400">
                        <a:schemeClr val="bg1"/>
                      </a:glow>
                    </a:effectLst>
                    <a:latin typeface="+mn-lt"/>
                    <a:ea typeface="+mn-ea"/>
                    <a:cs typeface="+mn-cs"/>
                  </a:defRPr>
                </a:pPr>
                <a:endParaRPr lang="ja-JP"/>
              </a:p>
            </c:txPr>
            <c:dLblPos val="bestFit"/>
            <c:showLegendKey val="0"/>
            <c:showVal val="1"/>
            <c:showCatName val="1"/>
            <c:showSerName val="0"/>
            <c:showPercent val="0"/>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15:spPr xmlns:c15="http://schemas.microsoft.com/office/drawing/2012/chart">
                  <a:prstGeom prst="rect">
                    <a:avLst/>
                  </a:prstGeom>
                  <a:noFill/>
                  <a:ln>
                    <a:noFill/>
                  </a:ln>
                </c15:spPr>
              </c:ext>
            </c:extLst>
          </c:dLbls>
          <c:cat>
            <c:strRef>
              <c:f>'【本】2.地域別の延べ宿泊者数グラフ2_P22'!$P$32:$P$42</c:f>
              <c:strCache>
                <c:ptCount val="11"/>
                <c:pt idx="0">
                  <c:v>熊本市</c:v>
                </c:pt>
                <c:pt idx="1">
                  <c:v>阿蘇地域</c:v>
                </c:pt>
                <c:pt idx="2">
                  <c:v>荒尾・玉名地域</c:v>
                </c:pt>
                <c:pt idx="3">
                  <c:v>菊池地域</c:v>
                </c:pt>
                <c:pt idx="4">
                  <c:v>人吉・球磨地域</c:v>
                </c:pt>
                <c:pt idx="5">
                  <c:v>天草地域</c:v>
                </c:pt>
                <c:pt idx="6">
                  <c:v>山鹿市</c:v>
                </c:pt>
                <c:pt idx="7">
                  <c:v>八代地域</c:v>
                </c:pt>
                <c:pt idx="8">
                  <c:v>上益城地域</c:v>
                </c:pt>
                <c:pt idx="9">
                  <c:v>宇城地域</c:v>
                </c:pt>
                <c:pt idx="10">
                  <c:v>水俣・芦北地域</c:v>
                </c:pt>
              </c:strCache>
            </c:strRef>
          </c:cat>
          <c:val>
            <c:numRef>
              <c:f>'【本】2.地域別の延べ宿泊者数グラフ2_P22'!$R$32:$R$42</c:f>
              <c:numCache>
                <c:formatCode>0.0%</c:formatCode>
                <c:ptCount val="11"/>
                <c:pt idx="0">
                  <c:v>0.48019269444288465</c:v>
                </c:pt>
                <c:pt idx="1">
                  <c:v>0.39123424560178816</c:v>
                </c:pt>
                <c:pt idx="2">
                  <c:v>4.8483295356277566E-2</c:v>
                </c:pt>
                <c:pt idx="3">
                  <c:v>3.5802347916251462E-2</c:v>
                </c:pt>
                <c:pt idx="4">
                  <c:v>1.6464234324378154E-2</c:v>
                </c:pt>
                <c:pt idx="5">
                  <c:v>8.920338751138894E-3</c:v>
                </c:pt>
                <c:pt idx="6">
                  <c:v>8.7530379091442997E-3</c:v>
                </c:pt>
                <c:pt idx="7">
                  <c:v>5.3189989354770172E-3</c:v>
                </c:pt>
                <c:pt idx="8">
                  <c:v>1.7726002553446626E-3</c:v>
                </c:pt>
                <c:pt idx="9">
                  <c:v>1.6358107723761315E-3</c:v>
                </c:pt>
                <c:pt idx="10">
                  <c:v>1.4223957349389551E-3</c:v>
                </c:pt>
              </c:numCache>
            </c:numRef>
          </c:val>
          <c:extLst>
            <c:ext xmlns:c16="http://schemas.microsoft.com/office/drawing/2014/chart" uri="{C3380CC4-5D6E-409C-BE32-E72D297353CC}">
              <c16:uniqueId val="{00000016-40C1-478F-898D-BE222A74D13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4"/>
    </mc:Choice>
    <mc:Fallback>
      <c:style val="4"/>
    </mc:Fallback>
  </mc:AlternateContent>
  <c:chart>
    <c:autoTitleDeleted val="1"/>
    <c:plotArea>
      <c:layout/>
      <c:pieChart>
        <c:varyColors val="1"/>
        <c:dLbls>
          <c:showLegendKey val="0"/>
          <c:showVal val="0"/>
          <c:showCatName val="0"/>
          <c:showSerName val="0"/>
          <c:showPercent val="0"/>
          <c:showBubbleSize val="0"/>
          <c:showLeaderLines val="0"/>
        </c:dLbls>
        <c:firstSliceAng val="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3.4107429279673376E-2"/>
          <c:y val="5.2437730997910978E-2"/>
          <c:w val="0.91377314814814814"/>
          <c:h val="1"/>
        </c:manualLayout>
      </c:layout>
      <c:doughnutChart>
        <c:varyColors val="1"/>
        <c:ser>
          <c:idx val="0"/>
          <c:order val="0"/>
          <c:dPt>
            <c:idx val="0"/>
            <c:bubble3D val="0"/>
            <c:spPr>
              <a:solidFill>
                <a:schemeClr val="accent1">
                  <a:tint val="37000"/>
                </a:schemeClr>
              </a:solidFill>
              <a:ln w="19050">
                <a:solidFill>
                  <a:schemeClr val="lt1"/>
                </a:solidFill>
              </a:ln>
              <a:effectLst/>
            </c:spPr>
            <c:extLst>
              <c:ext xmlns:c16="http://schemas.microsoft.com/office/drawing/2014/chart" uri="{C3380CC4-5D6E-409C-BE32-E72D297353CC}">
                <c16:uniqueId val="{00000001-58A6-4BAA-9A88-836780F88089}"/>
              </c:ext>
            </c:extLst>
          </c:dPt>
          <c:dPt>
            <c:idx val="1"/>
            <c:bubble3D val="0"/>
            <c:spPr>
              <a:solidFill>
                <a:schemeClr val="accent1">
                  <a:tint val="44000"/>
                </a:schemeClr>
              </a:solidFill>
              <a:ln w="19050">
                <a:solidFill>
                  <a:schemeClr val="lt1"/>
                </a:solidFill>
              </a:ln>
              <a:effectLst/>
            </c:spPr>
            <c:extLst>
              <c:ext xmlns:c16="http://schemas.microsoft.com/office/drawing/2014/chart" uri="{C3380CC4-5D6E-409C-BE32-E72D297353CC}">
                <c16:uniqueId val="{00000003-58A6-4BAA-9A88-836780F88089}"/>
              </c:ext>
            </c:extLst>
          </c:dPt>
          <c:dPt>
            <c:idx val="2"/>
            <c:bubble3D val="0"/>
            <c:spPr>
              <a:solidFill>
                <a:schemeClr val="accent1">
                  <a:tint val="51000"/>
                </a:schemeClr>
              </a:solidFill>
              <a:ln w="19050">
                <a:solidFill>
                  <a:schemeClr val="lt1"/>
                </a:solidFill>
              </a:ln>
              <a:effectLst/>
            </c:spPr>
            <c:extLst>
              <c:ext xmlns:c16="http://schemas.microsoft.com/office/drawing/2014/chart" uri="{C3380CC4-5D6E-409C-BE32-E72D297353CC}">
                <c16:uniqueId val="{00000005-58A6-4BAA-9A88-836780F88089}"/>
              </c:ext>
            </c:extLst>
          </c:dPt>
          <c:dPt>
            <c:idx val="3"/>
            <c:bubble3D val="0"/>
            <c:spPr>
              <a:solidFill>
                <a:schemeClr val="accent1">
                  <a:tint val="58000"/>
                </a:schemeClr>
              </a:solidFill>
              <a:ln w="19050">
                <a:solidFill>
                  <a:schemeClr val="lt1"/>
                </a:solidFill>
              </a:ln>
              <a:effectLst/>
            </c:spPr>
            <c:extLst>
              <c:ext xmlns:c16="http://schemas.microsoft.com/office/drawing/2014/chart" uri="{C3380CC4-5D6E-409C-BE32-E72D297353CC}">
                <c16:uniqueId val="{00000007-58A6-4BAA-9A88-836780F88089}"/>
              </c:ext>
            </c:extLst>
          </c:dPt>
          <c:dPt>
            <c:idx val="4"/>
            <c:bubble3D val="0"/>
            <c:spPr>
              <a:solidFill>
                <a:schemeClr val="accent1">
                  <a:tint val="65000"/>
                </a:schemeClr>
              </a:solidFill>
              <a:ln w="19050">
                <a:solidFill>
                  <a:schemeClr val="lt1"/>
                </a:solidFill>
              </a:ln>
              <a:effectLst/>
            </c:spPr>
            <c:extLst>
              <c:ext xmlns:c16="http://schemas.microsoft.com/office/drawing/2014/chart" uri="{C3380CC4-5D6E-409C-BE32-E72D297353CC}">
                <c16:uniqueId val="{00000009-58A6-4BAA-9A88-836780F88089}"/>
              </c:ext>
            </c:extLst>
          </c:dPt>
          <c:dPt>
            <c:idx val="5"/>
            <c:bubble3D val="0"/>
            <c:spPr>
              <a:solidFill>
                <a:schemeClr val="accent1">
                  <a:tint val="72000"/>
                </a:schemeClr>
              </a:solidFill>
              <a:ln w="19050">
                <a:solidFill>
                  <a:schemeClr val="lt1"/>
                </a:solidFill>
              </a:ln>
              <a:effectLst/>
            </c:spPr>
            <c:extLst>
              <c:ext xmlns:c16="http://schemas.microsoft.com/office/drawing/2014/chart" uri="{C3380CC4-5D6E-409C-BE32-E72D297353CC}">
                <c16:uniqueId val="{0000000B-58A6-4BAA-9A88-836780F88089}"/>
              </c:ext>
            </c:extLst>
          </c:dPt>
          <c:dPt>
            <c:idx val="6"/>
            <c:bubble3D val="0"/>
            <c:spPr>
              <a:solidFill>
                <a:schemeClr val="accent1">
                  <a:tint val="79000"/>
                </a:schemeClr>
              </a:solidFill>
              <a:ln w="19050">
                <a:solidFill>
                  <a:schemeClr val="lt1"/>
                </a:solidFill>
              </a:ln>
              <a:effectLst/>
            </c:spPr>
            <c:extLst>
              <c:ext xmlns:c16="http://schemas.microsoft.com/office/drawing/2014/chart" uri="{C3380CC4-5D6E-409C-BE32-E72D297353CC}">
                <c16:uniqueId val="{0000000D-58A6-4BAA-9A88-836780F88089}"/>
              </c:ext>
            </c:extLst>
          </c:dPt>
          <c:dPt>
            <c:idx val="7"/>
            <c:bubble3D val="0"/>
            <c:spPr>
              <a:solidFill>
                <a:schemeClr val="accent1">
                  <a:tint val="86000"/>
                </a:schemeClr>
              </a:solidFill>
              <a:ln w="19050">
                <a:solidFill>
                  <a:schemeClr val="lt1"/>
                </a:solidFill>
              </a:ln>
              <a:effectLst/>
            </c:spPr>
            <c:extLst>
              <c:ext xmlns:c16="http://schemas.microsoft.com/office/drawing/2014/chart" uri="{C3380CC4-5D6E-409C-BE32-E72D297353CC}">
                <c16:uniqueId val="{0000000F-58A6-4BAA-9A88-836780F88089}"/>
              </c:ext>
            </c:extLst>
          </c:dPt>
          <c:dPt>
            <c:idx val="8"/>
            <c:bubble3D val="0"/>
            <c:spPr>
              <a:solidFill>
                <a:schemeClr val="accent1">
                  <a:tint val="93000"/>
                </a:schemeClr>
              </a:solidFill>
              <a:ln w="19050">
                <a:solidFill>
                  <a:schemeClr val="lt1"/>
                </a:solidFill>
              </a:ln>
              <a:effectLst/>
            </c:spPr>
            <c:extLst>
              <c:ext xmlns:c16="http://schemas.microsoft.com/office/drawing/2014/chart" uri="{C3380CC4-5D6E-409C-BE32-E72D297353CC}">
                <c16:uniqueId val="{00000011-58A6-4BAA-9A88-836780F88089}"/>
              </c:ext>
            </c:extLst>
          </c:dPt>
          <c:dPt>
            <c:idx val="9"/>
            <c:bubble3D val="0"/>
            <c:spPr>
              <a:solidFill>
                <a:schemeClr val="accent1"/>
              </a:solidFill>
              <a:ln w="19050">
                <a:solidFill>
                  <a:schemeClr val="lt1"/>
                </a:solidFill>
              </a:ln>
              <a:effectLst/>
            </c:spPr>
            <c:extLst>
              <c:ext xmlns:c16="http://schemas.microsoft.com/office/drawing/2014/chart" uri="{C3380CC4-5D6E-409C-BE32-E72D297353CC}">
                <c16:uniqueId val="{00000013-58A6-4BAA-9A88-836780F88089}"/>
              </c:ext>
            </c:extLst>
          </c:dPt>
          <c:dPt>
            <c:idx val="10"/>
            <c:bubble3D val="0"/>
            <c:spPr>
              <a:solidFill>
                <a:schemeClr val="accent1">
                  <a:shade val="93000"/>
                </a:schemeClr>
              </a:solidFill>
              <a:ln w="19050">
                <a:solidFill>
                  <a:schemeClr val="lt1"/>
                </a:solidFill>
              </a:ln>
              <a:effectLst/>
            </c:spPr>
            <c:extLst>
              <c:ext xmlns:c16="http://schemas.microsoft.com/office/drawing/2014/chart" uri="{C3380CC4-5D6E-409C-BE32-E72D297353CC}">
                <c16:uniqueId val="{00000015-58A6-4BAA-9A88-836780F88089}"/>
              </c:ext>
            </c:extLst>
          </c:dPt>
          <c:dPt>
            <c:idx val="11"/>
            <c:bubble3D val="0"/>
            <c:spPr>
              <a:solidFill>
                <a:schemeClr val="accent1">
                  <a:shade val="86000"/>
                </a:schemeClr>
              </a:solidFill>
              <a:ln w="19050">
                <a:solidFill>
                  <a:schemeClr val="lt1"/>
                </a:solidFill>
              </a:ln>
              <a:effectLst/>
            </c:spPr>
            <c:extLst>
              <c:ext xmlns:c16="http://schemas.microsoft.com/office/drawing/2014/chart" uri="{C3380CC4-5D6E-409C-BE32-E72D297353CC}">
                <c16:uniqueId val="{00000017-34BC-4CB0-B86C-BE308B3EAF39}"/>
              </c:ext>
            </c:extLst>
          </c:dPt>
          <c:dPt>
            <c:idx val="12"/>
            <c:bubble3D val="0"/>
            <c:spPr>
              <a:solidFill>
                <a:schemeClr val="accent1">
                  <a:shade val="79000"/>
                </a:schemeClr>
              </a:solidFill>
              <a:ln w="19050">
                <a:solidFill>
                  <a:schemeClr val="lt1"/>
                </a:solidFill>
              </a:ln>
              <a:effectLst/>
            </c:spPr>
            <c:extLst>
              <c:ext xmlns:c16="http://schemas.microsoft.com/office/drawing/2014/chart" uri="{C3380CC4-5D6E-409C-BE32-E72D297353CC}">
                <c16:uniqueId val="{00000019-34BC-4CB0-B86C-BE308B3EAF39}"/>
              </c:ext>
            </c:extLst>
          </c:dPt>
          <c:dPt>
            <c:idx val="13"/>
            <c:bubble3D val="0"/>
            <c:spPr>
              <a:solidFill>
                <a:schemeClr val="accent1">
                  <a:shade val="72000"/>
                </a:schemeClr>
              </a:solidFill>
              <a:ln w="19050">
                <a:solidFill>
                  <a:schemeClr val="lt1"/>
                </a:solidFill>
              </a:ln>
              <a:effectLst/>
            </c:spPr>
            <c:extLst>
              <c:ext xmlns:c16="http://schemas.microsoft.com/office/drawing/2014/chart" uri="{C3380CC4-5D6E-409C-BE32-E72D297353CC}">
                <c16:uniqueId val="{0000001B-34BC-4CB0-B86C-BE308B3EAF39}"/>
              </c:ext>
            </c:extLst>
          </c:dPt>
          <c:dPt>
            <c:idx val="14"/>
            <c:bubble3D val="0"/>
            <c:spPr>
              <a:solidFill>
                <a:schemeClr val="accent1">
                  <a:shade val="65000"/>
                </a:schemeClr>
              </a:solidFill>
              <a:ln w="19050">
                <a:solidFill>
                  <a:schemeClr val="lt1"/>
                </a:solidFill>
              </a:ln>
              <a:effectLst/>
            </c:spPr>
            <c:extLst>
              <c:ext xmlns:c16="http://schemas.microsoft.com/office/drawing/2014/chart" uri="{C3380CC4-5D6E-409C-BE32-E72D297353CC}">
                <c16:uniqueId val="{0000001D-34BC-4CB0-B86C-BE308B3EAF39}"/>
              </c:ext>
            </c:extLst>
          </c:dPt>
          <c:dPt>
            <c:idx val="15"/>
            <c:bubble3D val="0"/>
            <c:spPr>
              <a:solidFill>
                <a:schemeClr val="accent1">
                  <a:shade val="58000"/>
                </a:schemeClr>
              </a:solidFill>
              <a:ln w="19050">
                <a:solidFill>
                  <a:schemeClr val="lt1"/>
                </a:solidFill>
              </a:ln>
              <a:effectLst/>
            </c:spPr>
            <c:extLst>
              <c:ext xmlns:c16="http://schemas.microsoft.com/office/drawing/2014/chart" uri="{C3380CC4-5D6E-409C-BE32-E72D297353CC}">
                <c16:uniqueId val="{0000001F-34BC-4CB0-B86C-BE308B3EAF39}"/>
              </c:ext>
            </c:extLst>
          </c:dPt>
          <c:dPt>
            <c:idx val="16"/>
            <c:bubble3D val="0"/>
            <c:spPr>
              <a:solidFill>
                <a:schemeClr val="accent1">
                  <a:shade val="51000"/>
                </a:schemeClr>
              </a:solidFill>
              <a:ln w="19050">
                <a:solidFill>
                  <a:schemeClr val="lt1"/>
                </a:solidFill>
              </a:ln>
              <a:effectLst/>
            </c:spPr>
            <c:extLst>
              <c:ext xmlns:c16="http://schemas.microsoft.com/office/drawing/2014/chart" uri="{C3380CC4-5D6E-409C-BE32-E72D297353CC}">
                <c16:uniqueId val="{00000021-34BC-4CB0-B86C-BE308B3EAF39}"/>
              </c:ext>
            </c:extLst>
          </c:dPt>
          <c:dPt>
            <c:idx val="17"/>
            <c:bubble3D val="0"/>
            <c:spPr>
              <a:solidFill>
                <a:schemeClr val="accent1">
                  <a:shade val="44000"/>
                </a:schemeClr>
              </a:solidFill>
              <a:ln w="19050">
                <a:solidFill>
                  <a:schemeClr val="lt1"/>
                </a:solidFill>
              </a:ln>
              <a:effectLst/>
            </c:spPr>
            <c:extLst>
              <c:ext xmlns:c16="http://schemas.microsoft.com/office/drawing/2014/chart" uri="{C3380CC4-5D6E-409C-BE32-E72D297353CC}">
                <c16:uniqueId val="{00000081-58A6-4BAA-9A88-836780F88089}"/>
              </c:ext>
            </c:extLst>
          </c:dPt>
          <c:dPt>
            <c:idx val="18"/>
            <c:bubble3D val="0"/>
            <c:spPr>
              <a:solidFill>
                <a:schemeClr val="accent1">
                  <a:shade val="37000"/>
                </a:schemeClr>
              </a:solidFill>
              <a:ln w="19050">
                <a:solidFill>
                  <a:schemeClr val="lt1"/>
                </a:solidFill>
              </a:ln>
              <a:effectLst/>
            </c:spPr>
            <c:extLst>
              <c:ext xmlns:c16="http://schemas.microsoft.com/office/drawing/2014/chart" uri="{C3380CC4-5D6E-409C-BE32-E72D297353CC}">
                <c16:uniqueId val="{00000080-58A6-4BAA-9A88-836780F88089}"/>
              </c:ext>
            </c:extLst>
          </c:dPt>
          <c:dLbls>
            <c:dLbl>
              <c:idx val="0"/>
              <c:layout>
                <c:manualLayout>
                  <c:x val="6.9443619352233662E-3"/>
                  <c:y val="-9.3020387820542699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1-58A6-4BAA-9A88-836780F88089}"/>
                </c:ext>
              </c:extLst>
            </c:dLbl>
            <c:dLbl>
              <c:idx val="1"/>
              <c:layout>
                <c:manualLayout>
                  <c:x val="7.1759259259259259E-2"/>
                  <c:y val="-8.2822141478575251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3-58A6-4BAA-9A88-836780F88089}"/>
                </c:ext>
              </c:extLst>
            </c:dLbl>
            <c:dLbl>
              <c:idx val="5"/>
              <c:layout>
                <c:manualLayout>
                  <c:x val="0.13038601290671781"/>
                  <c:y val="-5.0007403493137183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B-58A6-4BAA-9A88-836780F88089}"/>
                </c:ext>
              </c:extLst>
            </c:dLbl>
            <c:dLbl>
              <c:idx val="9"/>
              <c:layout>
                <c:manualLayout>
                  <c:x val="1.1574074074073905E-2"/>
                  <c:y val="6.0389682560038297E-3"/>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3-58A6-4BAA-9A88-836780F88089}"/>
                </c:ext>
              </c:extLst>
            </c:dLbl>
            <c:dLbl>
              <c:idx val="10"/>
              <c:layout>
                <c:manualLayout>
                  <c:x val="9.027777777777761E-2"/>
                  <c:y val="7.1297203484743554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5-58A6-4BAA-9A88-836780F88089}"/>
                </c:ext>
              </c:extLst>
            </c:dLbl>
            <c:dLbl>
              <c:idx val="18"/>
              <c:layout>
                <c:manualLayout>
                  <c:x val="-6.2500000000000042E-2"/>
                  <c:y val="-8.3099951976658842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80-58A6-4BAA-9A88-836780F88089}"/>
                </c:ext>
              </c:extLst>
            </c:dLbl>
            <c:spPr>
              <a:noFill/>
              <a:ln>
                <a:noFill/>
              </a:ln>
              <a:effectLst/>
            </c:spPr>
            <c:txPr>
              <a:bodyPr rot="0" spcFirstLastPara="1" vertOverflow="clip" horzOverflow="clip" vert="horz" wrap="none" lIns="38100" tIns="19050" rIns="38100" bIns="19050" anchor="ctr" anchorCtr="1">
                <a:spAutoFit/>
              </a:bodyPr>
              <a:lstStyle/>
              <a:p>
                <a:pPr>
                  <a:defRPr sz="800" b="1" i="0" u="none" strike="noStrike" kern="1200" baseline="0">
                    <a:ln w="3175">
                      <a:noFill/>
                    </a:ln>
                    <a:solidFill>
                      <a:schemeClr val="accent1">
                        <a:lumMod val="75000"/>
                      </a:schemeClr>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15:spPr xmlns:c15="http://schemas.microsoft.com/office/drawing/2012/chart">
                  <a:prstGeom prst="rect">
                    <a:avLst/>
                  </a:prstGeom>
                  <a:noFill/>
                  <a:ln>
                    <a:noFill/>
                  </a:ln>
                </c15:spPr>
              </c:ext>
            </c:extLst>
          </c:dLbls>
          <c:cat>
            <c:strRef>
              <c:f>'【本】2.発地別の延べ宿泊者数（構成比）_P26'!$L$7:$L$25</c:f>
              <c:strCache>
                <c:ptCount val="19"/>
                <c:pt idx="0">
                  <c:v>北海道</c:v>
                </c:pt>
                <c:pt idx="1">
                  <c:v>東北</c:v>
                </c:pt>
                <c:pt idx="4">
                  <c:v>関東</c:v>
                </c:pt>
                <c:pt idx="5">
                  <c:v>北陸信越</c:v>
                </c:pt>
                <c:pt idx="6">
                  <c:v>中部</c:v>
                </c:pt>
                <c:pt idx="8">
                  <c:v>近畿</c:v>
                </c:pt>
                <c:pt idx="9">
                  <c:v>中国</c:v>
                </c:pt>
                <c:pt idx="10">
                  <c:v>四国</c:v>
                </c:pt>
                <c:pt idx="17">
                  <c:v>九州</c:v>
                </c:pt>
                <c:pt idx="18">
                  <c:v>沖縄</c:v>
                </c:pt>
              </c:strCache>
            </c:strRef>
          </c:cat>
          <c:val>
            <c:numRef>
              <c:f>'【本】2.発地別の延べ宿泊者数（構成比）_P26'!$N$7:$N$25</c:f>
              <c:numCache>
                <c:formatCode>0.0%</c:formatCode>
                <c:ptCount val="19"/>
                <c:pt idx="0">
                  <c:v>6.7864998681309123E-3</c:v>
                </c:pt>
                <c:pt idx="1">
                  <c:v>7.6864724067332085E-3</c:v>
                </c:pt>
                <c:pt idx="4">
                  <c:v>0.16739489218002712</c:v>
                </c:pt>
                <c:pt idx="5">
                  <c:v>6.3324351734282431E-3</c:v>
                </c:pt>
                <c:pt idx="6">
                  <c:v>3.9324177721465299E-2</c:v>
                </c:pt>
                <c:pt idx="8">
                  <c:v>7.1038013643692444E-2</c:v>
                </c:pt>
                <c:pt idx="9">
                  <c:v>3.6795553972522287E-2</c:v>
                </c:pt>
                <c:pt idx="10">
                  <c:v>8.4477784816837913E-3</c:v>
                </c:pt>
                <c:pt idx="17">
                  <c:v>0.64649839989776747</c:v>
                </c:pt>
                <c:pt idx="18">
                  <c:v>9.6957766545492114E-3</c:v>
                </c:pt>
              </c:numCache>
            </c:numRef>
          </c:val>
          <c:extLst>
            <c:ext xmlns:c16="http://schemas.microsoft.com/office/drawing/2014/chart" uri="{C3380CC4-5D6E-409C-BE32-E72D297353CC}">
              <c16:uniqueId val="{00000016-58A6-4BAA-9A88-836780F88089}"/>
            </c:ext>
          </c:extLst>
        </c:ser>
        <c:dLbls>
          <c:showLegendKey val="0"/>
          <c:showVal val="0"/>
          <c:showCatName val="0"/>
          <c:showSerName val="0"/>
          <c:showPercent val="0"/>
          <c:showBubbleSize val="0"/>
          <c:showLeaderLines val="1"/>
        </c:dLbls>
        <c:firstSliceAng val="0"/>
        <c:holeSize val="71"/>
      </c:doughnutChart>
      <c:spPr>
        <a:noFill/>
        <a:ln>
          <a:noFill/>
        </a:ln>
        <a:effectLst/>
      </c:spPr>
    </c:plotArea>
    <c:plotVisOnly val="1"/>
    <c:dispBlanksAs val="gap"/>
    <c:showDLblsOverMax val="0"/>
    <c:extLst/>
  </c:chart>
  <c:spPr>
    <a:no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4"/>
    </mc:Choice>
    <mc:Fallback>
      <c:style val="4"/>
    </mc:Fallback>
  </mc:AlternateContent>
  <c:chart>
    <c:autoTitleDeleted val="1"/>
    <c:plotArea>
      <c:layout/>
      <c:pieChart>
        <c:varyColors val="1"/>
        <c:ser>
          <c:idx val="0"/>
          <c:order val="0"/>
          <c:dPt>
            <c:idx val="0"/>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01-515F-458C-8F09-64D6CAED2AAE}"/>
              </c:ext>
            </c:extLst>
          </c:dPt>
          <c:dPt>
            <c:idx val="1"/>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03-515F-458C-8F09-64D6CAED2AAE}"/>
              </c:ext>
            </c:extLst>
          </c:dPt>
          <c:dPt>
            <c:idx val="2"/>
            <c:bubble3D val="0"/>
            <c:spPr>
              <a:solidFill>
                <a:schemeClr val="accent2">
                  <a:tint val="51000"/>
                </a:schemeClr>
              </a:solidFill>
              <a:ln w="19050">
                <a:solidFill>
                  <a:schemeClr val="lt1"/>
                </a:solidFill>
              </a:ln>
              <a:effectLst/>
            </c:spPr>
            <c:extLst>
              <c:ext xmlns:c16="http://schemas.microsoft.com/office/drawing/2014/chart" uri="{C3380CC4-5D6E-409C-BE32-E72D297353CC}">
                <c16:uniqueId val="{00000005-515F-458C-8F09-64D6CAED2AAE}"/>
              </c:ext>
            </c:extLst>
          </c:dPt>
          <c:dPt>
            <c:idx val="3"/>
            <c:bubble3D val="0"/>
            <c:spPr>
              <a:solidFill>
                <a:schemeClr val="accent2">
                  <a:tint val="58000"/>
                </a:schemeClr>
              </a:solidFill>
              <a:ln w="19050">
                <a:solidFill>
                  <a:schemeClr val="lt1"/>
                </a:solidFill>
              </a:ln>
              <a:effectLst/>
            </c:spPr>
            <c:extLst>
              <c:ext xmlns:c16="http://schemas.microsoft.com/office/drawing/2014/chart" uri="{C3380CC4-5D6E-409C-BE32-E72D297353CC}">
                <c16:uniqueId val="{00000007-515F-458C-8F09-64D6CAED2AAE}"/>
              </c:ext>
            </c:extLst>
          </c:dPt>
          <c:dPt>
            <c:idx val="4"/>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09-515F-458C-8F09-64D6CAED2AAE}"/>
              </c:ext>
            </c:extLst>
          </c:dPt>
          <c:dPt>
            <c:idx val="5"/>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0B-515F-458C-8F09-64D6CAED2AAE}"/>
              </c:ext>
            </c:extLst>
          </c:dPt>
          <c:dPt>
            <c:idx val="6"/>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0D-515F-458C-8F09-64D6CAED2AAE}"/>
              </c:ext>
            </c:extLst>
          </c:dPt>
          <c:dPt>
            <c:idx val="7"/>
            <c:bubble3D val="0"/>
            <c:spPr>
              <a:solidFill>
                <a:schemeClr val="accent2">
                  <a:tint val="86000"/>
                </a:schemeClr>
              </a:solidFill>
              <a:ln w="19050">
                <a:solidFill>
                  <a:schemeClr val="lt1"/>
                </a:solidFill>
              </a:ln>
              <a:effectLst/>
            </c:spPr>
            <c:extLst>
              <c:ext xmlns:c16="http://schemas.microsoft.com/office/drawing/2014/chart" uri="{C3380CC4-5D6E-409C-BE32-E72D297353CC}">
                <c16:uniqueId val="{0000000F-515F-458C-8F09-64D6CAED2AAE}"/>
              </c:ext>
            </c:extLst>
          </c:dPt>
          <c:dPt>
            <c:idx val="8"/>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11-515F-458C-8F09-64D6CAED2AAE}"/>
              </c:ext>
            </c:extLst>
          </c:dPt>
          <c:dPt>
            <c:idx val="9"/>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13-515F-458C-8F09-64D6CAED2AAE}"/>
              </c:ext>
            </c:extLst>
          </c:dPt>
          <c:dPt>
            <c:idx val="10"/>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15-515F-458C-8F09-64D6CAED2AAE}"/>
              </c:ext>
            </c:extLst>
          </c:dPt>
          <c:dPt>
            <c:idx val="11"/>
            <c:bubble3D val="0"/>
            <c:spPr>
              <a:solidFill>
                <a:schemeClr val="accent2">
                  <a:shade val="86000"/>
                </a:schemeClr>
              </a:solidFill>
              <a:ln w="19050">
                <a:solidFill>
                  <a:schemeClr val="lt1"/>
                </a:solidFill>
              </a:ln>
              <a:effectLst/>
            </c:spPr>
            <c:extLst>
              <c:ext xmlns:c16="http://schemas.microsoft.com/office/drawing/2014/chart" uri="{C3380CC4-5D6E-409C-BE32-E72D297353CC}">
                <c16:uniqueId val="{00000017-515F-458C-8F09-64D6CAED2AAE}"/>
              </c:ext>
            </c:extLst>
          </c:dPt>
          <c:dPt>
            <c:idx val="12"/>
            <c:bubble3D val="0"/>
            <c:spPr>
              <a:solidFill>
                <a:schemeClr val="accent2">
                  <a:shade val="79000"/>
                </a:schemeClr>
              </a:solidFill>
              <a:ln w="19050">
                <a:solidFill>
                  <a:schemeClr val="lt1"/>
                </a:solidFill>
              </a:ln>
              <a:effectLst/>
            </c:spPr>
            <c:extLst>
              <c:ext xmlns:c16="http://schemas.microsoft.com/office/drawing/2014/chart" uri="{C3380CC4-5D6E-409C-BE32-E72D297353CC}">
                <c16:uniqueId val="{00000019-515F-458C-8F09-64D6CAED2AAE}"/>
              </c:ext>
            </c:extLst>
          </c:dPt>
          <c:dPt>
            <c:idx val="13"/>
            <c:bubble3D val="0"/>
            <c:spPr>
              <a:solidFill>
                <a:schemeClr val="accent2">
                  <a:shade val="72000"/>
                </a:schemeClr>
              </a:solidFill>
              <a:ln w="19050">
                <a:solidFill>
                  <a:schemeClr val="lt1"/>
                </a:solidFill>
              </a:ln>
              <a:effectLst/>
            </c:spPr>
            <c:extLst>
              <c:ext xmlns:c16="http://schemas.microsoft.com/office/drawing/2014/chart" uri="{C3380CC4-5D6E-409C-BE32-E72D297353CC}">
                <c16:uniqueId val="{0000001B-515F-458C-8F09-64D6CAED2AAE}"/>
              </c:ext>
            </c:extLst>
          </c:dPt>
          <c:dPt>
            <c:idx val="14"/>
            <c:bubble3D val="0"/>
            <c:spPr>
              <a:solidFill>
                <a:schemeClr val="accent2">
                  <a:shade val="65000"/>
                </a:schemeClr>
              </a:solidFill>
              <a:ln w="19050">
                <a:solidFill>
                  <a:schemeClr val="lt1"/>
                </a:solidFill>
              </a:ln>
              <a:effectLst/>
            </c:spPr>
            <c:extLst>
              <c:ext xmlns:c16="http://schemas.microsoft.com/office/drawing/2014/chart" uri="{C3380CC4-5D6E-409C-BE32-E72D297353CC}">
                <c16:uniqueId val="{0000001D-515F-458C-8F09-64D6CAED2AAE}"/>
              </c:ext>
            </c:extLst>
          </c:dPt>
          <c:dPt>
            <c:idx val="15"/>
            <c:bubble3D val="0"/>
            <c:spPr>
              <a:solidFill>
                <a:schemeClr val="accent2">
                  <a:shade val="58000"/>
                </a:schemeClr>
              </a:solidFill>
              <a:ln w="19050">
                <a:solidFill>
                  <a:schemeClr val="lt1"/>
                </a:solidFill>
              </a:ln>
              <a:effectLst/>
            </c:spPr>
            <c:extLst>
              <c:ext xmlns:c16="http://schemas.microsoft.com/office/drawing/2014/chart" uri="{C3380CC4-5D6E-409C-BE32-E72D297353CC}">
                <c16:uniqueId val="{0000001F-515F-458C-8F09-64D6CAED2AAE}"/>
              </c:ext>
            </c:extLst>
          </c:dPt>
          <c:dPt>
            <c:idx val="16"/>
            <c:bubble3D val="0"/>
            <c:spPr>
              <a:solidFill>
                <a:schemeClr val="accent2">
                  <a:shade val="51000"/>
                </a:schemeClr>
              </a:solidFill>
              <a:ln w="19050">
                <a:solidFill>
                  <a:schemeClr val="lt1"/>
                </a:solidFill>
              </a:ln>
              <a:effectLst/>
            </c:spPr>
            <c:extLst>
              <c:ext xmlns:c16="http://schemas.microsoft.com/office/drawing/2014/chart" uri="{C3380CC4-5D6E-409C-BE32-E72D297353CC}">
                <c16:uniqueId val="{00000021-515F-458C-8F09-64D6CAED2AAE}"/>
              </c:ext>
            </c:extLst>
          </c:dPt>
          <c:dPt>
            <c:idx val="17"/>
            <c:bubble3D val="0"/>
            <c:spPr>
              <a:solidFill>
                <a:schemeClr val="accent2">
                  <a:shade val="44000"/>
                </a:schemeClr>
              </a:solidFill>
              <a:ln w="19050">
                <a:solidFill>
                  <a:schemeClr val="lt1"/>
                </a:solidFill>
              </a:ln>
              <a:effectLst/>
            </c:spPr>
            <c:extLst>
              <c:ext xmlns:c16="http://schemas.microsoft.com/office/drawing/2014/chart" uri="{C3380CC4-5D6E-409C-BE32-E72D297353CC}">
                <c16:uniqueId val="{00000023-515F-458C-8F09-64D6CAED2AAE}"/>
              </c:ext>
            </c:extLst>
          </c:dPt>
          <c:dPt>
            <c:idx val="18"/>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25-515F-458C-8F09-64D6CAED2AAE}"/>
              </c:ext>
            </c:extLst>
          </c:dPt>
          <c:dLbls>
            <c:dLbl>
              <c:idx val="0"/>
              <c:delete val="1"/>
              <c:extLst>
                <c:ext xmlns:c15="http://schemas.microsoft.com/office/drawing/2012/chart" uri="{CE6537A1-D6FC-4f65-9D91-7224C49458BB}"/>
                <c:ext xmlns:c16="http://schemas.microsoft.com/office/drawing/2014/chart" uri="{C3380CC4-5D6E-409C-BE32-E72D297353CC}">
                  <c16:uniqueId val="{00000001-515F-458C-8F09-64D6CAED2AAE}"/>
                </c:ext>
              </c:extLst>
            </c:dLbl>
            <c:dLbl>
              <c:idx val="1"/>
              <c:delete val="1"/>
              <c:extLst>
                <c:ext xmlns:c15="http://schemas.microsoft.com/office/drawing/2012/chart" uri="{CE6537A1-D6FC-4f65-9D91-7224C49458BB}"/>
                <c:ext xmlns:c16="http://schemas.microsoft.com/office/drawing/2014/chart" uri="{C3380CC4-5D6E-409C-BE32-E72D297353CC}">
                  <c16:uniqueId val="{00000003-515F-458C-8F09-64D6CAED2AAE}"/>
                </c:ext>
              </c:extLst>
            </c:dLbl>
            <c:dLbl>
              <c:idx val="2"/>
              <c:layout>
                <c:manualLayout>
                  <c:x val="-8.495725317284121E-2"/>
                  <c:y val="0.16303222415551441"/>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5-515F-458C-8F09-64D6CAED2AAE}"/>
                </c:ext>
              </c:extLst>
            </c:dLbl>
            <c:dLbl>
              <c:idx val="3"/>
              <c:layout>
                <c:manualLayout>
                  <c:x val="-0.11668679764543995"/>
                  <c:y val="0.12043496396691244"/>
                </c:manualLayout>
              </c:layout>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11494389174407089"/>
                      <c:h val="8.2291207209669773E-2"/>
                    </c:manualLayout>
                  </c15:layout>
                </c:ext>
                <c:ext xmlns:c16="http://schemas.microsoft.com/office/drawing/2014/chart" uri="{C3380CC4-5D6E-409C-BE32-E72D297353CC}">
                  <c16:uniqueId val="{00000007-515F-458C-8F09-64D6CAED2AAE}"/>
                </c:ext>
              </c:extLst>
            </c:dLbl>
            <c:dLbl>
              <c:idx val="4"/>
              <c:delete val="1"/>
              <c:extLst>
                <c:ext xmlns:c15="http://schemas.microsoft.com/office/drawing/2012/chart" uri="{CE6537A1-D6FC-4f65-9D91-7224C49458BB}"/>
                <c:ext xmlns:c16="http://schemas.microsoft.com/office/drawing/2014/chart" uri="{C3380CC4-5D6E-409C-BE32-E72D297353CC}">
                  <c16:uniqueId val="{00000009-515F-458C-8F09-64D6CAED2AAE}"/>
                </c:ext>
              </c:extLst>
            </c:dLbl>
            <c:dLbl>
              <c:idx val="5"/>
              <c:delete val="1"/>
              <c:extLst>
                <c:ext xmlns:c15="http://schemas.microsoft.com/office/drawing/2012/chart" uri="{CE6537A1-D6FC-4f65-9D91-7224C49458BB}"/>
                <c:ext xmlns:c16="http://schemas.microsoft.com/office/drawing/2014/chart" uri="{C3380CC4-5D6E-409C-BE32-E72D297353CC}">
                  <c16:uniqueId val="{0000000B-515F-458C-8F09-64D6CAED2AAE}"/>
                </c:ext>
              </c:extLst>
            </c:dLbl>
            <c:dLbl>
              <c:idx val="6"/>
              <c:delete val="1"/>
              <c:extLst>
                <c:ext xmlns:c15="http://schemas.microsoft.com/office/drawing/2012/chart" uri="{CE6537A1-D6FC-4f65-9D91-7224C49458BB}"/>
                <c:ext xmlns:c16="http://schemas.microsoft.com/office/drawing/2014/chart" uri="{C3380CC4-5D6E-409C-BE32-E72D297353CC}">
                  <c16:uniqueId val="{0000000D-515F-458C-8F09-64D6CAED2AAE}"/>
                </c:ext>
              </c:extLst>
            </c:dLbl>
            <c:dLbl>
              <c:idx val="7"/>
              <c:layout>
                <c:manualLayout>
                  <c:x val="-0.13593858879858672"/>
                  <c:y val="4.9456314235781776E-3"/>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F-515F-458C-8F09-64D6CAED2AAE}"/>
                </c:ext>
              </c:extLst>
            </c:dLbl>
            <c:dLbl>
              <c:idx val="8"/>
              <c:delete val="1"/>
              <c:extLst>
                <c:ext xmlns:c15="http://schemas.microsoft.com/office/drawing/2012/chart" uri="{CE6537A1-D6FC-4f65-9D91-7224C49458BB}"/>
                <c:ext xmlns:c16="http://schemas.microsoft.com/office/drawing/2014/chart" uri="{C3380CC4-5D6E-409C-BE32-E72D297353CC}">
                  <c16:uniqueId val="{00000011-515F-458C-8F09-64D6CAED2AAE}"/>
                </c:ext>
              </c:extLst>
            </c:dLbl>
            <c:dLbl>
              <c:idx val="9"/>
              <c:delete val="1"/>
              <c:extLst>
                <c:ext xmlns:c15="http://schemas.microsoft.com/office/drawing/2012/chart" uri="{CE6537A1-D6FC-4f65-9D91-7224C49458BB}"/>
                <c:ext xmlns:c16="http://schemas.microsoft.com/office/drawing/2014/chart" uri="{C3380CC4-5D6E-409C-BE32-E72D297353CC}">
                  <c16:uniqueId val="{00000013-515F-458C-8F09-64D6CAED2AAE}"/>
                </c:ext>
              </c:extLst>
            </c:dLbl>
            <c:dLbl>
              <c:idx val="10"/>
              <c:delete val="1"/>
              <c:extLst>
                <c:ext xmlns:c15="http://schemas.microsoft.com/office/drawing/2012/chart" uri="{CE6537A1-D6FC-4f65-9D91-7224C49458BB}"/>
                <c:ext xmlns:c16="http://schemas.microsoft.com/office/drawing/2014/chart" uri="{C3380CC4-5D6E-409C-BE32-E72D297353CC}">
                  <c16:uniqueId val="{00000015-515F-458C-8F09-64D6CAED2AAE}"/>
                </c:ext>
              </c:extLst>
            </c:dLbl>
            <c:dLbl>
              <c:idx val="11"/>
              <c:layout>
                <c:manualLayout>
                  <c:x val="-0.11365967236089219"/>
                  <c:y val="-0.21245913988271259"/>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7-515F-458C-8F09-64D6CAED2AAE}"/>
                </c:ext>
              </c:extLst>
            </c:dLbl>
            <c:dLbl>
              <c:idx val="12"/>
              <c:layout>
                <c:manualLayout>
                  <c:x val="0.10171570039928722"/>
                  <c:y val="-0.11825590872045652"/>
                </c:manualLayout>
              </c:layout>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9.0743161121493915E-2"/>
                      <c:h val="8.2288824526406013E-2"/>
                    </c:manualLayout>
                  </c15:layout>
                </c:ext>
                <c:ext xmlns:c16="http://schemas.microsoft.com/office/drawing/2014/chart" uri="{C3380CC4-5D6E-409C-BE32-E72D297353CC}">
                  <c16:uniqueId val="{00000019-515F-458C-8F09-64D6CAED2AAE}"/>
                </c:ext>
              </c:extLst>
            </c:dLbl>
            <c:dLbl>
              <c:idx val="13"/>
              <c:layout>
                <c:manualLayout>
                  <c:x val="0.12320841149523971"/>
                  <c:y val="-0.16417046891143497"/>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B-515F-458C-8F09-64D6CAED2AAE}"/>
                </c:ext>
              </c:extLst>
            </c:dLbl>
            <c:dLbl>
              <c:idx val="14"/>
              <c:layout>
                <c:manualLayout>
                  <c:x val="0.21366177358016597"/>
                  <c:y val="3.3880448976240193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D-515F-458C-8F09-64D6CAED2AAE}"/>
                </c:ext>
              </c:extLst>
            </c:dLbl>
            <c:dLbl>
              <c:idx val="15"/>
              <c:layout>
                <c:manualLayout>
                  <c:x val="0.12179685156980466"/>
                  <c:y val="0.1488593265695089"/>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F-515F-458C-8F09-64D6CAED2AAE}"/>
                </c:ext>
              </c:extLst>
            </c:dLbl>
            <c:dLbl>
              <c:idx val="16"/>
              <c:layout>
                <c:manualLayout>
                  <c:x val="6.1652595968329602E-2"/>
                  <c:y val="7.5533148064991229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21-515F-458C-8F09-64D6CAED2AAE}"/>
                </c:ext>
              </c:extLst>
            </c:dLbl>
            <c:dLbl>
              <c:idx val="17"/>
              <c:layout>
                <c:manualLayout>
                  <c:x val="6.9196403287861571E-2"/>
                  <c:y val="0.16405487934458618"/>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23-515F-458C-8F09-64D6CAED2AAE}"/>
                </c:ext>
              </c:extLst>
            </c:dLbl>
            <c:dLbl>
              <c:idx val="18"/>
              <c:delete val="1"/>
              <c:extLst>
                <c:ext xmlns:c15="http://schemas.microsoft.com/office/drawing/2012/chart" uri="{CE6537A1-D6FC-4f65-9D91-7224C49458BB}"/>
                <c:ext xmlns:c16="http://schemas.microsoft.com/office/drawing/2014/chart" uri="{C3380CC4-5D6E-409C-BE32-E72D297353CC}">
                  <c16:uniqueId val="{00000025-515F-458C-8F09-64D6CAED2AAE}"/>
                </c:ext>
              </c:extLst>
            </c:dLbl>
            <c:spPr>
              <a:noFill/>
              <a:ln>
                <a:noFill/>
              </a:ln>
              <a:effectLst/>
            </c:spPr>
            <c:txPr>
              <a:bodyPr rot="0" spcFirstLastPara="1" vertOverflow="clip" horzOverflow="clip" vert="horz" wrap="none" lIns="38100" tIns="19050" rIns="38100" bIns="19050" anchor="ctr" anchorCtr="1">
                <a:spAutoFit/>
              </a:bodyPr>
              <a:lstStyle/>
              <a:p>
                <a:pPr>
                  <a:defRPr sz="800" b="1" i="0" u="none" strike="noStrike" kern="1200" baseline="0">
                    <a:ln w="3175">
                      <a:noFill/>
                    </a:ln>
                    <a:solidFill>
                      <a:schemeClr val="accent1">
                        <a:lumMod val="75000"/>
                      </a:schemeClr>
                    </a:solidFill>
                    <a:effectLst>
                      <a:glow rad="152400">
                        <a:schemeClr val="bg1"/>
                      </a:glow>
                    </a:effectLst>
                    <a:latin typeface="+mn-lt"/>
                    <a:ea typeface="+mn-ea"/>
                    <a:cs typeface="+mn-cs"/>
                  </a:defRPr>
                </a:pPr>
                <a:endParaRPr lang="ja-JP"/>
              </a:p>
            </c:txPr>
            <c:dLblPos val="bestFit"/>
            <c:showLegendKey val="0"/>
            <c:showVal val="1"/>
            <c:showCatName val="1"/>
            <c:showSerName val="0"/>
            <c:showPercent val="0"/>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15:spPr xmlns:c15="http://schemas.microsoft.com/office/drawing/2012/chart">
                  <a:prstGeom prst="rect">
                    <a:avLst/>
                  </a:prstGeom>
                  <a:noFill/>
                  <a:ln>
                    <a:noFill/>
                  </a:ln>
                </c15:spPr>
              </c:ext>
            </c:extLst>
          </c:dLbls>
          <c:cat>
            <c:strRef>
              <c:f>'【本】2.発地別の延べ宿泊者数（構成比）_P26'!$O$7:$O$25</c:f>
              <c:strCache>
                <c:ptCount val="18"/>
                <c:pt idx="2">
                  <c:v>東京都</c:v>
                </c:pt>
                <c:pt idx="3">
                  <c:v>神奈川県</c:v>
                </c:pt>
                <c:pt idx="7">
                  <c:v>大阪府</c:v>
                </c:pt>
                <c:pt idx="11">
                  <c:v>福岡県</c:v>
                </c:pt>
                <c:pt idx="12">
                  <c:v>佐賀県</c:v>
                </c:pt>
                <c:pt idx="13">
                  <c:v>長崎県</c:v>
                </c:pt>
                <c:pt idx="14">
                  <c:v>熊本県</c:v>
                </c:pt>
                <c:pt idx="15">
                  <c:v>大分県</c:v>
                </c:pt>
                <c:pt idx="16">
                  <c:v>宮崎県</c:v>
                </c:pt>
                <c:pt idx="17">
                  <c:v>鹿児島県</c:v>
                </c:pt>
              </c:strCache>
            </c:strRef>
          </c:cat>
          <c:val>
            <c:numRef>
              <c:f>'【本】2.発地別の延べ宿泊者数（構成比）_P26'!$Q$7:$Q$25</c:f>
              <c:numCache>
                <c:formatCode>0.0%</c:formatCode>
                <c:ptCount val="19"/>
                <c:pt idx="0">
                  <c:v>6.7864998681309123E-3</c:v>
                </c:pt>
                <c:pt idx="1">
                  <c:v>7.6864724067332085E-3</c:v>
                </c:pt>
                <c:pt idx="2">
                  <c:v>8.7876472651438733E-2</c:v>
                </c:pt>
                <c:pt idx="3">
                  <c:v>3.6156600659617337E-2</c:v>
                </c:pt>
                <c:pt idx="4">
                  <c:v>4.3361818868971065E-2</c:v>
                </c:pt>
                <c:pt idx="5">
                  <c:v>6.3324351734282431E-3</c:v>
                </c:pt>
                <c:pt idx="6">
                  <c:v>3.9324177721465299E-2</c:v>
                </c:pt>
                <c:pt idx="7">
                  <c:v>3.2583900007884956E-2</c:v>
                </c:pt>
                <c:pt idx="8">
                  <c:v>3.8454113635807488E-2</c:v>
                </c:pt>
                <c:pt idx="9">
                  <c:v>3.6795553972522287E-2</c:v>
                </c:pt>
                <c:pt idx="10">
                  <c:v>8.4477784816837913E-3</c:v>
                </c:pt>
                <c:pt idx="11">
                  <c:v>0.23247296683696358</c:v>
                </c:pt>
                <c:pt idx="12">
                  <c:v>2.2632542028173764E-2</c:v>
                </c:pt>
                <c:pt idx="13">
                  <c:v>3.1431065094388359E-2</c:v>
                </c:pt>
                <c:pt idx="14">
                  <c:v>0.23499071478483588</c:v>
                </c:pt>
                <c:pt idx="15">
                  <c:v>3.2934644592415761E-2</c:v>
                </c:pt>
                <c:pt idx="16">
                  <c:v>3.6072313201319234E-2</c:v>
                </c:pt>
                <c:pt idx="17">
                  <c:v>5.59641533596709E-2</c:v>
                </c:pt>
                <c:pt idx="18">
                  <c:v>9.6957766545492114E-3</c:v>
                </c:pt>
              </c:numCache>
            </c:numRef>
          </c:val>
          <c:extLst>
            <c:ext xmlns:c16="http://schemas.microsoft.com/office/drawing/2014/chart" uri="{C3380CC4-5D6E-409C-BE32-E72D297353CC}">
              <c16:uniqueId val="{00000026-515F-458C-8F09-64D6CAED2AAE}"/>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extLst/>
  </c:chart>
  <c:spPr>
    <a:noFill/>
    <a:ln w="9525" cap="flat" cmpd="sng" algn="ctr">
      <a:noFill/>
      <a:round/>
    </a:ln>
    <a:effectLst/>
  </c:spPr>
  <c:txPr>
    <a:bodyPr/>
    <a:lstStyle/>
    <a:p>
      <a:pPr>
        <a:defRPr/>
      </a:pPr>
      <a:endParaRPr lang="ja-JP"/>
    </a:p>
  </c:txPr>
  <c:printSettings>
    <c:headerFooter/>
    <c:pageMargins b="0.75" l="0.7" r="0.7" t="0.75" header="0.3" footer="0.3"/>
    <c:pageSetup orientation="portrait"/>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55021367521354E-2"/>
          <c:y val="5.8210462287104622E-2"/>
          <c:w val="0.91735224358974354"/>
          <c:h val="0.89321025952960265"/>
        </c:manualLayout>
      </c:layout>
      <c:barChart>
        <c:barDir val="col"/>
        <c:grouping val="stacked"/>
        <c:varyColors val="0"/>
        <c:ser>
          <c:idx val="2"/>
          <c:order val="0"/>
          <c:tx>
            <c:strRef>
              <c:f>'【本】3.国籍別（10年）グラフ1 _P32'!$S$7</c:f>
              <c:strCache>
                <c:ptCount val="1"/>
                <c:pt idx="0">
                  <c:v>韓国</c:v>
                </c:pt>
              </c:strCache>
            </c:strRef>
          </c:tx>
          <c:spPr>
            <a:solidFill>
              <a:schemeClr val="accent1">
                <a:lumMod val="75000"/>
              </a:schemeClr>
            </a:solidFill>
            <a:ln w="9525" cap="flat" cmpd="sng" algn="ctr">
              <a:solidFill>
                <a:schemeClr val="lt1">
                  <a:alpha val="50000"/>
                </a:schemeClr>
              </a:solidFill>
              <a:round/>
            </a:ln>
            <a:effectLst/>
          </c:spPr>
          <c:invertIfNegative val="0"/>
          <c:dLbls>
            <c:dLbl>
              <c:idx val="6"/>
              <c:delete val="1"/>
              <c:extLst>
                <c:ext xmlns:c15="http://schemas.microsoft.com/office/drawing/2012/chart" uri="{CE6537A1-D6FC-4f65-9D91-7224C49458BB}"/>
                <c:ext xmlns:c16="http://schemas.microsoft.com/office/drawing/2014/chart" uri="{C3380CC4-5D6E-409C-BE32-E72D297353CC}">
                  <c16:uniqueId val="{00000005-60AC-44B3-BCB0-AE39B43DBBE3}"/>
                </c:ext>
              </c:extLst>
            </c:dLbl>
            <c:dLbl>
              <c:idx val="7"/>
              <c:delete val="1"/>
              <c:extLst>
                <c:ext xmlns:c15="http://schemas.microsoft.com/office/drawing/2012/chart" uri="{CE6537A1-D6FC-4f65-9D91-7224C49458BB}"/>
                <c:ext xmlns:c16="http://schemas.microsoft.com/office/drawing/2014/chart" uri="{C3380CC4-5D6E-409C-BE32-E72D297353CC}">
                  <c16:uniqueId val="{00000000-835A-4752-AB51-48B9B8F948D0}"/>
                </c:ext>
              </c:extLst>
            </c:dLbl>
            <c:dLbl>
              <c:idx val="8"/>
              <c:delete val="1"/>
              <c:extLst>
                <c:ext xmlns:c15="http://schemas.microsoft.com/office/drawing/2012/chart" uri="{CE6537A1-D6FC-4f65-9D91-7224C49458BB}"/>
                <c:ext xmlns:c16="http://schemas.microsoft.com/office/drawing/2014/chart" uri="{C3380CC4-5D6E-409C-BE32-E72D297353CC}">
                  <c16:uniqueId val="{00000002-538A-488D-87B0-D717E2176913}"/>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'【本】3.国籍別（10年）グラフ1 _P32'!$T$7:$AC$7</c:f>
              <c:numCache>
                <c:formatCode>#,##0.0,;[Red]\-#,##0.0,</c:formatCode>
                <c:ptCount val="10"/>
                <c:pt idx="0">
                  <c:v>191430</c:v>
                </c:pt>
                <c:pt idx="1">
                  <c:v>257460</c:v>
                </c:pt>
                <c:pt idx="2">
                  <c:v>146320</c:v>
                </c:pt>
                <c:pt idx="3">
                  <c:v>221930</c:v>
                </c:pt>
                <c:pt idx="4">
                  <c:v>330120</c:v>
                </c:pt>
                <c:pt idx="5">
                  <c:v>249360</c:v>
                </c:pt>
                <c:pt idx="6">
                  <c:v>10940</c:v>
                </c:pt>
                <c:pt idx="7">
                  <c:v>390</c:v>
                </c:pt>
                <c:pt idx="8">
                  <c:v>23100</c:v>
                </c:pt>
                <c:pt idx="9">
                  <c:v>261180</c:v>
                </c:pt>
              </c:numCache>
            </c:numRef>
          </c:val>
          <c:extLst>
            <c:ext xmlns:c16="http://schemas.microsoft.com/office/drawing/2014/chart" uri="{C3380CC4-5D6E-409C-BE32-E72D297353CC}">
              <c16:uniqueId val="{00000000-0EC0-4A59-A979-9358D6998D48}"/>
            </c:ext>
          </c:extLst>
        </c:ser>
        <c:ser>
          <c:idx val="3"/>
          <c:order val="1"/>
          <c:tx>
            <c:strRef>
              <c:f>'【本】3.国籍別（10年）グラフ1 _P32'!$S$8</c:f>
              <c:strCache>
                <c:ptCount val="1"/>
                <c:pt idx="0">
                  <c:v>中国</c:v>
                </c:pt>
              </c:strCache>
            </c:strRef>
          </c:tx>
          <c:spPr>
            <a:solidFill>
              <a:schemeClr val="accent1"/>
            </a:solidFill>
            <a:ln w="9525" cap="flat" cmpd="sng" algn="ctr">
              <a:solidFill>
                <a:schemeClr val="lt1">
                  <a:alpha val="50000"/>
                </a:schemeClr>
              </a:solidFill>
              <a:round/>
            </a:ln>
            <a:effectLst/>
          </c:spPr>
          <c:invertIfNegative val="0"/>
          <c:dLbls>
            <c:dLbl>
              <c:idx val="6"/>
              <c:delete val="1"/>
              <c:extLst>
                <c:ext xmlns:c15="http://schemas.microsoft.com/office/drawing/2012/chart" uri="{CE6537A1-D6FC-4f65-9D91-7224C49458BB}"/>
                <c:ext xmlns:c16="http://schemas.microsoft.com/office/drawing/2014/chart" uri="{C3380CC4-5D6E-409C-BE32-E72D297353CC}">
                  <c16:uniqueId val="{00000004-60AC-44B3-BCB0-AE39B43DBBE3}"/>
                </c:ext>
              </c:extLst>
            </c:dLbl>
            <c:dLbl>
              <c:idx val="7"/>
              <c:delete val="1"/>
              <c:extLst>
                <c:ext xmlns:c15="http://schemas.microsoft.com/office/drawing/2012/chart" uri="{CE6537A1-D6FC-4f65-9D91-7224C49458BB}"/>
                <c:ext xmlns:c16="http://schemas.microsoft.com/office/drawing/2014/chart" uri="{C3380CC4-5D6E-409C-BE32-E72D297353CC}">
                  <c16:uniqueId val="{00000004-835A-4752-AB51-48B9B8F948D0}"/>
                </c:ext>
              </c:extLst>
            </c:dLbl>
            <c:dLbl>
              <c:idx val="8"/>
              <c:delete val="1"/>
              <c:extLst>
                <c:ext xmlns:c15="http://schemas.microsoft.com/office/drawing/2012/chart" uri="{CE6537A1-D6FC-4f65-9D91-7224C49458BB}"/>
                <c:ext xmlns:c16="http://schemas.microsoft.com/office/drawing/2014/chart" uri="{C3380CC4-5D6E-409C-BE32-E72D297353CC}">
                  <c16:uniqueId val="{00000003-538A-488D-87B0-D717E2176913}"/>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'【本】3.国籍別（10年）グラフ1 _P32'!$T$8:$AC$8</c:f>
              <c:numCache>
                <c:formatCode>#,##0.0,;[Red]\-#,##0.0,</c:formatCode>
                <c:ptCount val="10"/>
                <c:pt idx="0">
                  <c:v>34890</c:v>
                </c:pt>
                <c:pt idx="1">
                  <c:v>106180</c:v>
                </c:pt>
                <c:pt idx="2">
                  <c:v>80270</c:v>
                </c:pt>
                <c:pt idx="3">
                  <c:v>86710</c:v>
                </c:pt>
                <c:pt idx="4">
                  <c:v>110020</c:v>
                </c:pt>
                <c:pt idx="5">
                  <c:v>133170</c:v>
                </c:pt>
                <c:pt idx="6">
                  <c:v>19730</c:v>
                </c:pt>
                <c:pt idx="7">
                  <c:v>1100</c:v>
                </c:pt>
                <c:pt idx="8">
                  <c:v>3100</c:v>
                </c:pt>
                <c:pt idx="9">
                  <c:v>59130</c:v>
                </c:pt>
              </c:numCache>
            </c:numRef>
          </c:val>
          <c:extLst>
            <c:ext xmlns:c16="http://schemas.microsoft.com/office/drawing/2014/chart" uri="{C3380CC4-5D6E-409C-BE32-E72D297353CC}">
              <c16:uniqueId val="{00000005-0EC0-4A59-A979-9358D6998D48}"/>
            </c:ext>
          </c:extLst>
        </c:ser>
        <c:ser>
          <c:idx val="4"/>
          <c:order val="2"/>
          <c:tx>
            <c:strRef>
              <c:f>'【本】3.国籍別（10年）グラフ1 _P32'!$S$9</c:f>
              <c:strCache>
                <c:ptCount val="1"/>
                <c:pt idx="0">
                  <c:v>香港</c:v>
                </c:pt>
              </c:strCache>
            </c:strRef>
          </c:tx>
          <c:spPr>
            <a:solidFill>
              <a:schemeClr val="accent1">
                <a:lumMod val="60000"/>
                <a:lumOff val="40000"/>
              </a:schemeClr>
            </a:solidFill>
            <a:ln w="9525" cap="flat" cmpd="sng" algn="ctr">
              <a:solidFill>
                <a:schemeClr val="lt1">
                  <a:alpha val="50000"/>
                </a:schemeClr>
              </a:solidFill>
              <a:round/>
            </a:ln>
            <a:effectLst/>
          </c:spPr>
          <c:invertIfNegative val="0"/>
          <c:dLbls>
            <c:dLbl>
              <c:idx val="6"/>
              <c:delete val="1"/>
              <c:extLst>
                <c:ext xmlns:c15="http://schemas.microsoft.com/office/drawing/2012/chart" uri="{CE6537A1-D6FC-4f65-9D91-7224C49458BB}"/>
                <c:ext xmlns:c16="http://schemas.microsoft.com/office/drawing/2014/chart" uri="{C3380CC4-5D6E-409C-BE32-E72D297353CC}">
                  <c16:uniqueId val="{00000003-60AC-44B3-BCB0-AE39B43DBBE3}"/>
                </c:ext>
              </c:extLst>
            </c:dLbl>
            <c:dLbl>
              <c:idx val="7"/>
              <c:delete val="1"/>
              <c:extLst>
                <c:ext xmlns:c15="http://schemas.microsoft.com/office/drawing/2012/chart" uri="{CE6537A1-D6FC-4f65-9D91-7224C49458BB}"/>
                <c:ext xmlns:c16="http://schemas.microsoft.com/office/drawing/2014/chart" uri="{C3380CC4-5D6E-409C-BE32-E72D297353CC}">
                  <c16:uniqueId val="{00000003-835A-4752-AB51-48B9B8F948D0}"/>
                </c:ext>
              </c:extLst>
            </c:dLbl>
            <c:dLbl>
              <c:idx val="8"/>
              <c:delete val="1"/>
              <c:extLst>
                <c:ext xmlns:c15="http://schemas.microsoft.com/office/drawing/2012/chart" uri="{CE6537A1-D6FC-4f65-9D91-7224C49458BB}"/>
                <c:ext xmlns:c16="http://schemas.microsoft.com/office/drawing/2014/chart" uri="{C3380CC4-5D6E-409C-BE32-E72D297353CC}">
                  <c16:uniqueId val="{00000004-538A-488D-87B0-D717E2176913}"/>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'【本】3.国籍別（10年）グラフ1 _P32'!$T$9:$AC$9</c:f>
              <c:numCache>
                <c:formatCode>#,##0.0,;[Red]\-#,##0.0,</c:formatCode>
                <c:ptCount val="10"/>
                <c:pt idx="0">
                  <c:v>46320</c:v>
                </c:pt>
                <c:pt idx="1">
                  <c:v>82120</c:v>
                </c:pt>
                <c:pt idx="2">
                  <c:v>61330</c:v>
                </c:pt>
                <c:pt idx="3">
                  <c:v>86230</c:v>
                </c:pt>
                <c:pt idx="4">
                  <c:v>121710</c:v>
                </c:pt>
                <c:pt idx="5">
                  <c:v>100370</c:v>
                </c:pt>
                <c:pt idx="6">
                  <c:v>17430</c:v>
                </c:pt>
                <c:pt idx="7">
                  <c:v>70</c:v>
                </c:pt>
                <c:pt idx="8">
                  <c:v>7220</c:v>
                </c:pt>
                <c:pt idx="9">
                  <c:v>101000</c:v>
                </c:pt>
              </c:numCache>
            </c:numRef>
          </c:val>
          <c:extLst>
            <c:ext xmlns:c16="http://schemas.microsoft.com/office/drawing/2014/chart" uri="{C3380CC4-5D6E-409C-BE32-E72D297353CC}">
              <c16:uniqueId val="{00000009-0EC0-4A59-A979-9358D6998D48}"/>
            </c:ext>
          </c:extLst>
        </c:ser>
        <c:ser>
          <c:idx val="5"/>
          <c:order val="3"/>
          <c:tx>
            <c:strRef>
              <c:f>'【本】3.国籍別（10年）グラフ1 _P32'!$S$10</c:f>
              <c:strCache>
                <c:ptCount val="1"/>
                <c:pt idx="0">
                  <c:v>台湾</c:v>
                </c:pt>
              </c:strCache>
            </c:strRef>
          </c:tx>
          <c:spPr>
            <a:solidFill>
              <a:schemeClr val="accent1">
                <a:lumMod val="40000"/>
                <a:lumOff val="60000"/>
              </a:schemeClr>
            </a:solidFill>
            <a:ln w="9525" cap="flat" cmpd="sng" algn="ctr">
              <a:solidFill>
                <a:schemeClr val="lt1">
                  <a:alpha val="50000"/>
                </a:schemeClr>
              </a:solidFill>
              <a:round/>
            </a:ln>
            <a:effectLst/>
          </c:spPr>
          <c:invertIfNegative val="0"/>
          <c:dLbls>
            <c:dLbl>
              <c:idx val="6"/>
              <c:delete val="1"/>
              <c:extLst>
                <c:ext xmlns:c15="http://schemas.microsoft.com/office/drawing/2012/chart" uri="{CE6537A1-D6FC-4f65-9D91-7224C49458BB}"/>
                <c:ext xmlns:c16="http://schemas.microsoft.com/office/drawing/2014/chart" uri="{C3380CC4-5D6E-409C-BE32-E72D297353CC}">
                  <c16:uniqueId val="{00000002-60AC-44B3-BCB0-AE39B43DBBE3}"/>
                </c:ext>
              </c:extLst>
            </c:dLbl>
            <c:dLbl>
              <c:idx val="7"/>
              <c:delete val="1"/>
              <c:extLst>
                <c:ext xmlns:c15="http://schemas.microsoft.com/office/drawing/2012/chart" uri="{CE6537A1-D6FC-4f65-9D91-7224C49458BB}"/>
                <c:ext xmlns:c16="http://schemas.microsoft.com/office/drawing/2014/chart" uri="{C3380CC4-5D6E-409C-BE32-E72D297353CC}">
                  <c16:uniqueId val="{00000001-835A-4752-AB51-48B9B8F948D0}"/>
                </c:ext>
              </c:extLst>
            </c:dLbl>
            <c:dLbl>
              <c:idx val="8"/>
              <c:delete val="1"/>
              <c:extLst>
                <c:ext xmlns:c15="http://schemas.microsoft.com/office/drawing/2012/chart" uri="{CE6537A1-D6FC-4f65-9D91-7224C49458BB}"/>
                <c:ext xmlns:c16="http://schemas.microsoft.com/office/drawing/2014/chart" uri="{C3380CC4-5D6E-409C-BE32-E72D297353CC}">
                  <c16:uniqueId val="{00000005-538A-488D-87B0-D717E2176913}"/>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'【本】3.国籍別（10年）グラフ1 _P32'!$T$10:$AC$10</c:f>
              <c:numCache>
                <c:formatCode>#,##0.0,;[Red]\-#,##0.0,</c:formatCode>
                <c:ptCount val="10"/>
                <c:pt idx="0">
                  <c:v>95520</c:v>
                </c:pt>
                <c:pt idx="1">
                  <c:v>149320</c:v>
                </c:pt>
                <c:pt idx="2">
                  <c:v>122840</c:v>
                </c:pt>
                <c:pt idx="3">
                  <c:v>214920</c:v>
                </c:pt>
                <c:pt idx="4">
                  <c:v>219020</c:v>
                </c:pt>
                <c:pt idx="5">
                  <c:v>210230</c:v>
                </c:pt>
                <c:pt idx="6">
                  <c:v>24130</c:v>
                </c:pt>
                <c:pt idx="7">
                  <c:v>130</c:v>
                </c:pt>
                <c:pt idx="8">
                  <c:v>10330</c:v>
                </c:pt>
                <c:pt idx="9">
                  <c:v>242650</c:v>
                </c:pt>
              </c:numCache>
            </c:numRef>
          </c:val>
          <c:extLst>
            <c:ext xmlns:c16="http://schemas.microsoft.com/office/drawing/2014/chart" uri="{C3380CC4-5D6E-409C-BE32-E72D297353CC}">
              <c16:uniqueId val="{0000000C-0EC0-4A59-A979-9358D6998D48}"/>
            </c:ext>
          </c:extLst>
        </c:ser>
        <c:ser>
          <c:idx val="6"/>
          <c:order val="4"/>
          <c:tx>
            <c:strRef>
              <c:f>'【本】3.国籍別（10年）グラフ1 _P32'!$S$11</c:f>
              <c:strCache>
                <c:ptCount val="1"/>
                <c:pt idx="0">
                  <c:v>欧米豪露</c:v>
                </c:pt>
              </c:strCache>
            </c:strRef>
          </c:tx>
          <c:spPr>
            <a:solidFill>
              <a:schemeClr val="accent2">
                <a:lumMod val="60000"/>
                <a:lumOff val="40000"/>
              </a:schemeClr>
            </a:solidFill>
            <a:ln w="9525" cap="flat" cmpd="sng" algn="ctr">
              <a:solidFill>
                <a:schemeClr val="lt1">
                  <a:alpha val="50000"/>
                </a:schemeClr>
              </a:solidFill>
              <a:round/>
            </a:ln>
            <a:effectLst/>
          </c:spPr>
          <c:invertIfNegative val="0"/>
          <c:dLbls>
            <c:dLbl>
              <c:idx val="6"/>
              <c:delete val="1"/>
              <c:extLst>
                <c:ext xmlns:c15="http://schemas.microsoft.com/office/drawing/2012/chart" uri="{CE6537A1-D6FC-4f65-9D91-7224C49458BB}"/>
                <c:ext xmlns:c16="http://schemas.microsoft.com/office/drawing/2014/chart" uri="{C3380CC4-5D6E-409C-BE32-E72D297353CC}">
                  <c16:uniqueId val="{00000012-0EC0-4A59-A979-9358D6998D48}"/>
                </c:ext>
              </c:extLst>
            </c:dLbl>
            <c:dLbl>
              <c:idx val="7"/>
              <c:delete val="1"/>
              <c:extLst>
                <c:ext xmlns:c15="http://schemas.microsoft.com/office/drawing/2012/chart" uri="{CE6537A1-D6FC-4f65-9D91-7224C49458BB}"/>
                <c:ext xmlns:c16="http://schemas.microsoft.com/office/drawing/2014/chart" uri="{C3380CC4-5D6E-409C-BE32-E72D297353CC}">
                  <c16:uniqueId val="{00000013-0EC0-4A59-A979-9358D6998D48}"/>
                </c:ext>
              </c:extLst>
            </c:dLbl>
            <c:dLbl>
              <c:idx val="8"/>
              <c:delete val="1"/>
              <c:extLst>
                <c:ext xmlns:c15="http://schemas.microsoft.com/office/drawing/2012/chart" uri="{CE6537A1-D6FC-4f65-9D91-7224C49458BB}"/>
                <c:ext xmlns:c16="http://schemas.microsoft.com/office/drawing/2014/chart" uri="{C3380CC4-5D6E-409C-BE32-E72D297353CC}">
                  <c16:uniqueId val="{00000006-538A-488D-87B0-D717E2176913}"/>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'【本】3.国籍別（10年）グラフ1 _P32'!$T$11:$AC$11</c:f>
              <c:numCache>
                <c:formatCode>#,##0.0,;[Red]\-#,##0.0,</c:formatCode>
                <c:ptCount val="10"/>
                <c:pt idx="0">
                  <c:v>24220</c:v>
                </c:pt>
                <c:pt idx="1">
                  <c:v>29440</c:v>
                </c:pt>
                <c:pt idx="2">
                  <c:v>26590</c:v>
                </c:pt>
                <c:pt idx="3">
                  <c:v>36890</c:v>
                </c:pt>
                <c:pt idx="4">
                  <c:v>38040</c:v>
                </c:pt>
                <c:pt idx="5">
                  <c:v>65550</c:v>
                </c:pt>
                <c:pt idx="6">
                  <c:v>10200</c:v>
                </c:pt>
                <c:pt idx="7">
                  <c:v>1920</c:v>
                </c:pt>
                <c:pt idx="8">
                  <c:v>9500</c:v>
                </c:pt>
                <c:pt idx="9">
                  <c:v>61410</c:v>
                </c:pt>
              </c:numCache>
            </c:numRef>
          </c:val>
          <c:extLst>
            <c:ext xmlns:c16="http://schemas.microsoft.com/office/drawing/2014/chart" uri="{C3380CC4-5D6E-409C-BE32-E72D297353CC}">
              <c16:uniqueId val="{00000014-0EC0-4A59-A979-9358D6998D48}"/>
            </c:ext>
          </c:extLst>
        </c:ser>
        <c:ser>
          <c:idx val="7"/>
          <c:order val="5"/>
          <c:tx>
            <c:strRef>
              <c:f>'【本】3.国籍別（10年）グラフ1 _P32'!$S$12</c:f>
              <c:strCache>
                <c:ptCount val="1"/>
                <c:pt idx="0">
                  <c:v>東南アジア・インド</c:v>
                </c:pt>
              </c:strCache>
            </c:strRef>
          </c:tx>
          <c:spPr>
            <a:solidFill>
              <a:schemeClr val="accent6">
                <a:lumMod val="40000"/>
                <a:lumOff val="60000"/>
              </a:schemeClr>
            </a:solidFill>
            <a:ln w="9525" cap="flat" cmpd="sng" algn="ctr">
              <a:solidFill>
                <a:schemeClr val="lt1">
                  <a:alpha val="50000"/>
                </a:schemeClr>
              </a:solidFill>
              <a:round/>
            </a:ln>
            <a:effectLst/>
          </c:spPr>
          <c:invertIfNegative val="0"/>
          <c:dLbls>
            <c:dLbl>
              <c:idx val="6"/>
              <c:delete val="1"/>
              <c:extLst>
                <c:ext xmlns:c15="http://schemas.microsoft.com/office/drawing/2012/chart" uri="{CE6537A1-D6FC-4f65-9D91-7224C49458BB}"/>
                <c:ext xmlns:c16="http://schemas.microsoft.com/office/drawing/2014/chart" uri="{C3380CC4-5D6E-409C-BE32-E72D297353CC}">
                  <c16:uniqueId val="{00000001-60AC-44B3-BCB0-AE39B43DBBE3}"/>
                </c:ext>
              </c:extLst>
            </c:dLbl>
            <c:dLbl>
              <c:idx val="7"/>
              <c:delete val="1"/>
              <c:extLst>
                <c:ext xmlns:c15="http://schemas.microsoft.com/office/drawing/2012/chart" uri="{CE6537A1-D6FC-4f65-9D91-7224C49458BB}"/>
                <c:ext xmlns:c16="http://schemas.microsoft.com/office/drawing/2014/chart" uri="{C3380CC4-5D6E-409C-BE32-E72D297353CC}">
                  <c16:uniqueId val="{00000002-835A-4752-AB51-48B9B8F948D0}"/>
                </c:ext>
              </c:extLst>
            </c:dLbl>
            <c:dLbl>
              <c:idx val="8"/>
              <c:delete val="1"/>
              <c:extLst>
                <c:ext xmlns:c15="http://schemas.microsoft.com/office/drawing/2012/chart" uri="{CE6537A1-D6FC-4f65-9D91-7224C49458BB}"/>
                <c:ext xmlns:c16="http://schemas.microsoft.com/office/drawing/2014/chart" uri="{C3380CC4-5D6E-409C-BE32-E72D297353CC}">
                  <c16:uniqueId val="{00000001-538A-488D-87B0-D717E2176913}"/>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'【本】3.国籍別（10年）グラフ1 _P32'!$T$12:$AC$12</c:f>
              <c:numCache>
                <c:formatCode>#,##0.0,;[Red]\-#,##0.0,</c:formatCode>
                <c:ptCount val="10"/>
                <c:pt idx="0">
                  <c:v>31610</c:v>
                </c:pt>
                <c:pt idx="1">
                  <c:v>40840</c:v>
                </c:pt>
                <c:pt idx="2">
                  <c:v>32440</c:v>
                </c:pt>
                <c:pt idx="3">
                  <c:v>36190</c:v>
                </c:pt>
                <c:pt idx="4">
                  <c:v>41550</c:v>
                </c:pt>
                <c:pt idx="5">
                  <c:v>55480</c:v>
                </c:pt>
                <c:pt idx="6">
                  <c:v>12220</c:v>
                </c:pt>
                <c:pt idx="7">
                  <c:v>7310</c:v>
                </c:pt>
                <c:pt idx="8">
                  <c:v>15630</c:v>
                </c:pt>
                <c:pt idx="9">
                  <c:v>70130</c:v>
                </c:pt>
              </c:numCache>
            </c:numRef>
          </c:val>
          <c:extLst>
            <c:ext xmlns:c16="http://schemas.microsoft.com/office/drawing/2014/chart" uri="{C3380CC4-5D6E-409C-BE32-E72D297353CC}">
              <c16:uniqueId val="{00000017-0EC0-4A59-A979-9358D6998D48}"/>
            </c:ext>
          </c:extLst>
        </c:ser>
        <c:ser>
          <c:idx val="8"/>
          <c:order val="6"/>
          <c:tx>
            <c:strRef>
              <c:f>'【本】3.国籍別（10年）グラフ1 _P32'!$S$13</c:f>
              <c:strCache>
                <c:ptCount val="1"/>
                <c:pt idx="0">
                  <c:v>その他</c:v>
                </c:pt>
              </c:strCache>
            </c:strRef>
          </c:tx>
          <c:spPr>
            <a:solidFill>
              <a:schemeClr val="accent6">
                <a:lumMod val="60000"/>
                <a:lumOff val="40000"/>
              </a:schemeClr>
            </a:solidFill>
            <a:ln w="9525" cap="flat" cmpd="sng" algn="ctr">
              <a:solidFill>
                <a:schemeClr val="lt1">
                  <a:alpha val="50000"/>
                </a:schemeClr>
              </a:solidFill>
              <a:round/>
            </a:ln>
            <a:effectLst/>
          </c:spPr>
          <c:invertIfNegative val="0"/>
          <c:dLbls>
            <c:dLbl>
              <c:idx val="6"/>
              <c:delete val="1"/>
              <c:extLst>
                <c:ext xmlns:c15="http://schemas.microsoft.com/office/drawing/2012/chart" uri="{CE6537A1-D6FC-4f65-9D91-7224C49458BB}"/>
                <c:ext xmlns:c16="http://schemas.microsoft.com/office/drawing/2014/chart" uri="{C3380CC4-5D6E-409C-BE32-E72D297353CC}">
                  <c16:uniqueId val="{00000000-60AC-44B3-BCB0-AE39B43DBBE3}"/>
                </c:ext>
              </c:extLst>
            </c:dLbl>
            <c:dLbl>
              <c:idx val="7"/>
              <c:delete val="1"/>
              <c:extLst>
                <c:ext xmlns:c15="http://schemas.microsoft.com/office/drawing/2012/chart" uri="{CE6537A1-D6FC-4f65-9D91-7224C49458BB}"/>
                <c:ext xmlns:c16="http://schemas.microsoft.com/office/drawing/2014/chart" uri="{C3380CC4-5D6E-409C-BE32-E72D297353CC}">
                  <c16:uniqueId val="{0000001E-0EC0-4A59-A979-9358D6998D48}"/>
                </c:ext>
              </c:extLst>
            </c:dLbl>
            <c:dLbl>
              <c:idx val="8"/>
              <c:delete val="1"/>
              <c:extLst>
                <c:ext xmlns:c15="http://schemas.microsoft.com/office/drawing/2012/chart" uri="{CE6537A1-D6FC-4f65-9D91-7224C49458BB}"/>
                <c:ext xmlns:c16="http://schemas.microsoft.com/office/drawing/2014/chart" uri="{C3380CC4-5D6E-409C-BE32-E72D297353CC}">
                  <c16:uniqueId val="{00000000-538A-488D-87B0-D717E2176913}"/>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'【本】3.国籍別（10年）グラフ1 _P32'!$T$13:$AC$13</c:f>
              <c:numCache>
                <c:formatCode>#,##0.0,;[Red]\-#,##0.0,</c:formatCode>
                <c:ptCount val="10"/>
                <c:pt idx="0">
                  <c:v>43630</c:v>
                </c:pt>
                <c:pt idx="1">
                  <c:v>31960</c:v>
                </c:pt>
                <c:pt idx="2">
                  <c:v>34560</c:v>
                </c:pt>
                <c:pt idx="3">
                  <c:v>45850</c:v>
                </c:pt>
                <c:pt idx="4">
                  <c:v>38410</c:v>
                </c:pt>
                <c:pt idx="5">
                  <c:v>48550</c:v>
                </c:pt>
                <c:pt idx="6">
                  <c:v>8730</c:v>
                </c:pt>
                <c:pt idx="7">
                  <c:v>5860</c:v>
                </c:pt>
                <c:pt idx="8">
                  <c:v>13000</c:v>
                </c:pt>
                <c:pt idx="9">
                  <c:v>96690</c:v>
                </c:pt>
              </c:numCache>
            </c:numRef>
          </c:val>
          <c:extLst>
            <c:ext xmlns:c16="http://schemas.microsoft.com/office/drawing/2014/chart" uri="{C3380CC4-5D6E-409C-BE32-E72D297353CC}">
              <c16:uniqueId val="{0000001F-0EC0-4A59-A979-9358D6998D48}"/>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0"/>
          <c:order val="7"/>
          <c:tx>
            <c:strRef>
              <c:f>'【本】3.国籍別（10年）グラフ1 _P32'!$S$14</c:f>
              <c:strCache>
                <c:ptCount val="1"/>
                <c:pt idx="0">
                  <c:v>合計</c:v>
                </c:pt>
              </c:strCache>
            </c:strRef>
          </c:tx>
          <c:spPr>
            <a:ln w="31750" cap="rnd">
              <a:no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'【本】3.国籍別（10年）グラフ1 _P32'!$T$6:$AC$6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'【本】3.国籍別（10年）グラフ1 _P32'!$T$14:$AC$14</c:f>
              <c:numCache>
                <c:formatCode>#,##0.0,;[Red]\-#,##0.0,</c:formatCode>
                <c:ptCount val="10"/>
                <c:pt idx="0">
                  <c:v>467620</c:v>
                </c:pt>
                <c:pt idx="1">
                  <c:v>697320</c:v>
                </c:pt>
                <c:pt idx="2">
                  <c:v>504350</c:v>
                </c:pt>
                <c:pt idx="3">
                  <c:v>728720</c:v>
                </c:pt>
                <c:pt idx="4">
                  <c:v>898870</c:v>
                </c:pt>
                <c:pt idx="5">
                  <c:v>862710</c:v>
                </c:pt>
                <c:pt idx="6">
                  <c:v>103380</c:v>
                </c:pt>
                <c:pt idx="7">
                  <c:v>16780</c:v>
                </c:pt>
                <c:pt idx="8">
                  <c:v>81880</c:v>
                </c:pt>
                <c:pt idx="9">
                  <c:v>892190</c:v>
                </c:pt>
              </c:numCache>
            </c:numRef>
          </c:val>
          <c:smooth val="0"/>
          <c:extLst>
            <c:ext xmlns:c16="http://schemas.microsoft.com/office/drawing/2014/chart" uri="{C3380CC4-5D6E-409C-BE32-E72D297353CC}">
              <c16:uniqueId val="{00000028-0EC0-4A59-A979-9358D6998D48}"/>
            </c:ext>
          </c:extLst>
        </c:ser>
        <c:dLbls>
          <c:showLegendKey val="0"/>
          <c:showVal val="0"/>
          <c:showCatName val="0"/>
          <c:showSerName val="0"/>
          <c:showPercent val="0"/>
          <c:showBubbleSize val="0"/>
        </c:dLbls>
        <c:marker val="1"/>
        <c:smooth val="0"/>
        <c:axId val="216282799"/>
        <c:axId val="152052703"/>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0"/>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800" b="1" i="0" u="none" strike="noStrike" kern="1200" baseline="0">
                    <a:solidFill>
                      <a:srgbClr val="404040"/>
                    </a:solidFill>
                    <a:latin typeface="+mj-ea"/>
                    <a:ea typeface="+mj-ea"/>
                    <a:cs typeface="+mn-cs"/>
                  </a:defRPr>
                </a:pPr>
                <a:r>
                  <a:rPr lang="ja-JP" altLang="en-US"/>
                  <a:t>（ 千人 ）</a:t>
                </a:r>
              </a:p>
            </c:rich>
          </c:tx>
          <c:layout>
            <c:manualLayout>
              <c:xMode val="edge"/>
              <c:yMode val="edge"/>
              <c:x val="4.0250551146384476E-2"/>
              <c:y val="7.2197891321978897E-3"/>
            </c:manualLayout>
          </c:layout>
          <c:overlay val="0"/>
          <c:spPr>
            <a:noFill/>
            <a:ln>
              <a:noFill/>
            </a:ln>
            <a:effectLst/>
          </c:spPr>
          <c:txPr>
            <a:bodyPr rot="0" spcFirstLastPara="1" vertOverflow="ellipsis" wrap="square" anchor="ctr" anchorCtr="1"/>
            <a:lstStyle/>
            <a:p>
              <a:pPr>
                <a:defRPr sz="800" b="1" i="0" u="none" strike="noStrike" kern="1200" baseline="0">
                  <a:solidFill>
                    <a:srgbClr val="404040"/>
                  </a:solidFill>
                  <a:latin typeface="+mj-ea"/>
                  <a:ea typeface="+mj-ea"/>
                  <a:cs typeface="+mn-cs"/>
                </a:defRPr>
              </a:pPr>
              <a:endParaRPr lang="ja-JP"/>
            </a:p>
          </c:txPr>
        </c:title>
        <c:numFmt formatCode="#,##0.0,;[Red]\-#,##0.0," sourceLinked="1"/>
        <c:majorTickMark val="out"/>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valAx>
        <c:axId val="152052703"/>
        <c:scaling>
          <c:orientation val="minMax"/>
        </c:scaling>
        <c:delete val="1"/>
        <c:axPos val="r"/>
        <c:numFmt formatCode="#,##0.0,;[Red]\-#,##0.0," sourceLinked="1"/>
        <c:majorTickMark val="out"/>
        <c:minorTickMark val="none"/>
        <c:tickLblPos val="nextTo"/>
        <c:crossAx val="216282799"/>
        <c:crosses val="max"/>
        <c:crossBetween val="between"/>
      </c:valAx>
      <c:catAx>
        <c:axId val="216282799"/>
        <c:scaling>
          <c:orientation val="minMax"/>
        </c:scaling>
        <c:delete val="1"/>
        <c:axPos val="b"/>
        <c:numFmt formatCode="General" sourceLinked="1"/>
        <c:majorTickMark val="out"/>
        <c:minorTickMark val="none"/>
        <c:tickLblPos val="nextTo"/>
        <c:crossAx val="152052703"/>
        <c:crosses val="autoZero"/>
        <c:auto val="1"/>
        <c:lblAlgn val="ctr"/>
        <c:lblOffset val="100"/>
        <c:noMultiLvlLbl val="0"/>
      </c:cat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5.7749100436283486E-2"/>
          <c:y val="2.9793985825208931E-2"/>
          <c:w val="0.92065315967239547"/>
          <c:h val="0.92039593630906769"/>
        </c:manualLayout>
      </c:layout>
      <c:barChart>
        <c:barDir val="col"/>
        <c:grouping val="percentStacked"/>
        <c:varyColors val="0"/>
        <c:ser>
          <c:idx val="2"/>
          <c:order val="0"/>
          <c:tx>
            <c:strRef>
              <c:f>'【本】3.国籍別（10年）グラフ2_P33'!$S$7</c:f>
              <c:strCache>
                <c:ptCount val="1"/>
                <c:pt idx="0">
                  <c:v>韓国</c:v>
                </c:pt>
              </c:strCache>
            </c:strRef>
          </c:tx>
          <c:spPr>
            <a:solidFill>
              <a:schemeClr val="accent1">
                <a:lumMod val="7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'【本】3.国籍別（10年）グラフ2_P33'!$T$7:$AC$7</c:f>
              <c:numCache>
                <c:formatCode>0.0%</c:formatCode>
                <c:ptCount val="10"/>
                <c:pt idx="0">
                  <c:v>0.40937085667849965</c:v>
                </c:pt>
                <c:pt idx="1">
                  <c:v>0.36921356048872828</c:v>
                </c:pt>
                <c:pt idx="2">
                  <c:v>0.29011599087934964</c:v>
                </c:pt>
                <c:pt idx="3">
                  <c:v>0.30454770007684706</c:v>
                </c:pt>
                <c:pt idx="4">
                  <c:v>0.36726111673545675</c:v>
                </c:pt>
                <c:pt idx="5">
                  <c:v>0.28904266787217026</c:v>
                </c:pt>
                <c:pt idx="6">
                  <c:v>0.10582317662990907</c:v>
                </c:pt>
                <c:pt idx="7">
                  <c:v>2.3241954707985697E-2</c:v>
                </c:pt>
                <c:pt idx="8">
                  <c:v>0.28212017586712262</c:v>
                </c:pt>
                <c:pt idx="9">
                  <c:v>0.29274033557874446</c:v>
                </c:pt>
              </c:numCache>
            </c:numRef>
          </c:val>
          <c:extLst>
            <c:ext xmlns:c16="http://schemas.microsoft.com/office/drawing/2014/chart" uri="{C3380CC4-5D6E-409C-BE32-E72D297353CC}">
              <c16:uniqueId val="{00000000-277E-4614-87F8-0D8E5BDE6C6E}"/>
            </c:ext>
          </c:extLst>
        </c:ser>
        <c:ser>
          <c:idx val="3"/>
          <c:order val="1"/>
          <c:tx>
            <c:strRef>
              <c:f>'【本】3.国籍別（10年）グラフ2_P33'!$S$8</c:f>
              <c:strCache>
                <c:ptCount val="1"/>
                <c:pt idx="0">
                  <c:v>中国</c:v>
                </c:pt>
              </c:strCache>
            </c:strRef>
          </c:tx>
          <c:spPr>
            <a:solidFill>
              <a:schemeClr val="accent1"/>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'【本】3.国籍別（10年）グラフ2_P33'!$T$8:$AC$8</c:f>
              <c:numCache>
                <c:formatCode>0.0%</c:formatCode>
                <c:ptCount val="10"/>
                <c:pt idx="0">
                  <c:v>7.4611864334288527E-2</c:v>
                </c:pt>
                <c:pt idx="1">
                  <c:v>0.1522686858257328</c:v>
                </c:pt>
                <c:pt idx="2">
                  <c:v>0.15915534846832557</c:v>
                </c:pt>
                <c:pt idx="3">
                  <c:v>0.1189894609726644</c:v>
                </c:pt>
                <c:pt idx="4">
                  <c:v>0.12239812208661986</c:v>
                </c:pt>
                <c:pt idx="5">
                  <c:v>0.15436241610738255</c:v>
                </c:pt>
                <c:pt idx="6">
                  <c:v>0.19084929386728575</c:v>
                </c:pt>
                <c:pt idx="7">
                  <c:v>6.5554231227651971E-2</c:v>
                </c:pt>
                <c:pt idx="8">
                  <c:v>3.7860283341475329E-2</c:v>
                </c:pt>
                <c:pt idx="9">
                  <c:v>6.6275120770239518E-2</c:v>
                </c:pt>
              </c:numCache>
            </c:numRef>
          </c:val>
          <c:extLst>
            <c:ext xmlns:c16="http://schemas.microsoft.com/office/drawing/2014/chart" uri="{C3380CC4-5D6E-409C-BE32-E72D297353CC}">
              <c16:uniqueId val="{00000001-277E-4614-87F8-0D8E5BDE6C6E}"/>
            </c:ext>
          </c:extLst>
        </c:ser>
        <c:ser>
          <c:idx val="4"/>
          <c:order val="2"/>
          <c:tx>
            <c:strRef>
              <c:f>'【本】3.国籍別（10年）グラフ2_P33'!$S$9</c:f>
              <c:strCache>
                <c:ptCount val="1"/>
                <c:pt idx="0">
                  <c:v>香港</c:v>
                </c:pt>
              </c:strCache>
            </c:strRef>
          </c:tx>
          <c:spPr>
            <a:solidFill>
              <a:schemeClr val="accent1">
                <a:lumMod val="60000"/>
                <a:lumOff val="40000"/>
              </a:schemeClr>
            </a:solidFill>
            <a:ln w="9525" cap="flat" cmpd="sng" algn="ctr">
              <a:solidFill>
                <a:schemeClr val="lt1">
                  <a:alpha val="50000"/>
                </a:schemeClr>
              </a:solidFill>
              <a:round/>
            </a:ln>
            <a:effectLst/>
          </c:spPr>
          <c:invertIfNegative val="0"/>
          <c:dLbls>
            <c:dLbl>
              <c:idx val="7"/>
              <c:delete val="1"/>
              <c:extLst>
                <c:ext xmlns:c15="http://schemas.microsoft.com/office/drawing/2012/chart" uri="{CE6537A1-D6FC-4f65-9D91-7224C49458BB}"/>
                <c:ext xmlns:c16="http://schemas.microsoft.com/office/drawing/2014/chart" uri="{C3380CC4-5D6E-409C-BE32-E72D297353CC}">
                  <c16:uniqueId val="{00000001-9595-4F4C-AD61-6D2170D95604}"/>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'【本】3.国籍別（10年）グラフ2_P33'!$T$9:$AC$9</c:f>
              <c:numCache>
                <c:formatCode>0.0%</c:formatCode>
                <c:ptCount val="10"/>
                <c:pt idx="0">
                  <c:v>9.9054788075788033E-2</c:v>
                </c:pt>
                <c:pt idx="1">
                  <c:v>0.11776515803361441</c:v>
                </c:pt>
                <c:pt idx="2">
                  <c:v>0.12160206206007733</c:v>
                </c:pt>
                <c:pt idx="3">
                  <c:v>0.11833077176418927</c:v>
                </c:pt>
                <c:pt idx="4">
                  <c:v>0.1354033397487957</c:v>
                </c:pt>
                <c:pt idx="5">
                  <c:v>0.11634268757751735</c:v>
                </c:pt>
                <c:pt idx="6">
                  <c:v>0.1686012768427162</c:v>
                </c:pt>
                <c:pt idx="7">
                  <c:v>4.1716328963051254E-3</c:v>
                </c:pt>
                <c:pt idx="8">
                  <c:v>8.8177821201758669E-2</c:v>
                </c:pt>
                <c:pt idx="9">
                  <c:v>0.11320458646700815</c:v>
                </c:pt>
              </c:numCache>
            </c:numRef>
          </c:val>
          <c:extLst>
            <c:ext xmlns:c16="http://schemas.microsoft.com/office/drawing/2014/chart" uri="{C3380CC4-5D6E-409C-BE32-E72D297353CC}">
              <c16:uniqueId val="{00000002-277E-4614-87F8-0D8E5BDE6C6E}"/>
            </c:ext>
          </c:extLst>
        </c:ser>
        <c:ser>
          <c:idx val="5"/>
          <c:order val="3"/>
          <c:tx>
            <c:strRef>
              <c:f>'【本】3.国籍別（10年）グラフ2_P33'!$S$10</c:f>
              <c:strCache>
                <c:ptCount val="1"/>
                <c:pt idx="0">
                  <c:v>台湾</c:v>
                </c:pt>
              </c:strCache>
            </c:strRef>
          </c:tx>
          <c:spPr>
            <a:solidFill>
              <a:schemeClr val="accent1">
                <a:lumMod val="40000"/>
                <a:lumOff val="60000"/>
              </a:schemeClr>
            </a:solidFill>
            <a:ln w="9525" cap="flat" cmpd="sng" algn="ctr">
              <a:solidFill>
                <a:schemeClr val="lt1">
                  <a:alpha val="50000"/>
                </a:schemeClr>
              </a:solidFill>
              <a:round/>
            </a:ln>
            <a:effectLst/>
          </c:spPr>
          <c:invertIfNegative val="0"/>
          <c:dLbls>
            <c:dLbl>
              <c:idx val="7"/>
              <c:delete val="1"/>
              <c:extLst>
                <c:ext xmlns:c15="http://schemas.microsoft.com/office/drawing/2012/chart" uri="{CE6537A1-D6FC-4f65-9D91-7224C49458BB}"/>
                <c:ext xmlns:c16="http://schemas.microsoft.com/office/drawing/2014/chart" uri="{C3380CC4-5D6E-409C-BE32-E72D297353CC}">
                  <c16:uniqueId val="{00000000-9595-4F4C-AD61-6D2170D95604}"/>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'【本】3.国籍別（10年）グラフ2_P33'!$T$10:$AC$10</c:f>
              <c:numCache>
                <c:formatCode>0.0%</c:formatCode>
                <c:ptCount val="10"/>
                <c:pt idx="0">
                  <c:v>0.20426842307856807</c:v>
                </c:pt>
                <c:pt idx="1">
                  <c:v>0.21413411346297254</c:v>
                </c:pt>
                <c:pt idx="2">
                  <c:v>0.24356101913353823</c:v>
                </c:pt>
                <c:pt idx="3">
                  <c:v>0.29492809309474144</c:v>
                </c:pt>
                <c:pt idx="4">
                  <c:v>0.24366148608808838</c:v>
                </c:pt>
                <c:pt idx="5">
                  <c:v>0.24368559539126705</c:v>
                </c:pt>
                <c:pt idx="6">
                  <c:v>0.23341071774037531</c:v>
                </c:pt>
                <c:pt idx="7">
                  <c:v>7.7473182359952325E-3</c:v>
                </c:pt>
                <c:pt idx="8">
                  <c:v>0.12616023448949681</c:v>
                </c:pt>
                <c:pt idx="9">
                  <c:v>0.27197121689326265</c:v>
                </c:pt>
              </c:numCache>
            </c:numRef>
          </c:val>
          <c:extLst>
            <c:ext xmlns:c16="http://schemas.microsoft.com/office/drawing/2014/chart" uri="{C3380CC4-5D6E-409C-BE32-E72D297353CC}">
              <c16:uniqueId val="{00000003-277E-4614-87F8-0D8E5BDE6C6E}"/>
            </c:ext>
          </c:extLst>
        </c:ser>
        <c:ser>
          <c:idx val="6"/>
          <c:order val="4"/>
          <c:tx>
            <c:strRef>
              <c:f>'【本】3.国籍別（10年）グラフ2_P33'!$S$11</c:f>
              <c:strCache>
                <c:ptCount val="1"/>
                <c:pt idx="0">
                  <c:v>欧米豪</c:v>
                </c:pt>
              </c:strCache>
            </c:strRef>
          </c:tx>
          <c:spPr>
            <a:solidFill>
              <a:schemeClr val="accent2">
                <a:lumMod val="60000"/>
                <a:lumOff val="40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'【本】3.国籍別（10年）グラフ2_P33'!$T$11:$AC$11</c:f>
              <c:numCache>
                <c:formatCode>0.0%</c:formatCode>
                <c:ptCount val="10"/>
                <c:pt idx="0">
                  <c:v>5.1794191865189687E-2</c:v>
                </c:pt>
                <c:pt idx="1">
                  <c:v>4.2218780473814034E-2</c:v>
                </c:pt>
                <c:pt idx="2">
                  <c:v>5.2721324477049671E-2</c:v>
                </c:pt>
                <c:pt idx="3">
                  <c:v>5.0623010209682733E-2</c:v>
                </c:pt>
                <c:pt idx="4">
                  <c:v>4.2319801528585894E-2</c:v>
                </c:pt>
                <c:pt idx="5">
                  <c:v>7.5981500156483639E-2</c:v>
                </c:pt>
                <c:pt idx="6">
                  <c:v>9.8665118978525826E-2</c:v>
                </c:pt>
                <c:pt idx="7">
                  <c:v>0.11442193087008343</c:v>
                </c:pt>
                <c:pt idx="8">
                  <c:v>0.11602344894968246</c:v>
                </c:pt>
                <c:pt idx="9">
                  <c:v>6.8830630246920502E-2</c:v>
                </c:pt>
              </c:numCache>
            </c:numRef>
          </c:val>
          <c:extLst>
            <c:ext xmlns:c16="http://schemas.microsoft.com/office/drawing/2014/chart" uri="{C3380CC4-5D6E-409C-BE32-E72D297353CC}">
              <c16:uniqueId val="{00000004-277E-4614-87F8-0D8E5BDE6C6E}"/>
            </c:ext>
          </c:extLst>
        </c:ser>
        <c:ser>
          <c:idx val="7"/>
          <c:order val="5"/>
          <c:tx>
            <c:strRef>
              <c:f>'【本】3.国籍別（10年）グラフ2_P33'!$S$12</c:f>
              <c:strCache>
                <c:ptCount val="1"/>
                <c:pt idx="0">
                  <c:v>他アジア</c:v>
                </c:pt>
              </c:strCache>
            </c:strRef>
          </c:tx>
          <c:spPr>
            <a:solidFill>
              <a:schemeClr val="accent6">
                <a:lumMod val="40000"/>
                <a:lumOff val="60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'【本】3.国籍別（10年）グラフ2_P33'!$T$12:$AC$12</c:f>
              <c:numCache>
                <c:formatCode>0.0%</c:formatCode>
                <c:ptCount val="10"/>
                <c:pt idx="0">
                  <c:v>6.7597622000769853E-2</c:v>
                </c:pt>
                <c:pt idx="1">
                  <c:v>5.8567085412723E-2</c:v>
                </c:pt>
                <c:pt idx="2">
                  <c:v>6.4320412412015471E-2</c:v>
                </c:pt>
                <c:pt idx="3">
                  <c:v>4.9662421780656496E-2</c:v>
                </c:pt>
                <c:pt idx="4">
                  <c:v>4.6224704351018504E-2</c:v>
                </c:pt>
                <c:pt idx="5">
                  <c:v>6.4308979842589056E-2</c:v>
                </c:pt>
                <c:pt idx="6">
                  <c:v>0.11820468175662605</c:v>
                </c:pt>
                <c:pt idx="7">
                  <c:v>0.43563766388557806</c:v>
                </c:pt>
                <c:pt idx="8">
                  <c:v>0.19088910600879336</c:v>
                </c:pt>
                <c:pt idx="9">
                  <c:v>7.8604333157735462E-2</c:v>
                </c:pt>
              </c:numCache>
            </c:numRef>
          </c:val>
          <c:extLst>
            <c:ext xmlns:c16="http://schemas.microsoft.com/office/drawing/2014/chart" uri="{C3380CC4-5D6E-409C-BE32-E72D297353CC}">
              <c16:uniqueId val="{00000005-277E-4614-87F8-0D8E5BDE6C6E}"/>
            </c:ext>
          </c:extLst>
        </c:ser>
        <c:ser>
          <c:idx val="8"/>
          <c:order val="6"/>
          <c:tx>
            <c:strRef>
              <c:f>'【本】3.国籍別（10年）グラフ2_P33'!$S$13</c:f>
              <c:strCache>
                <c:ptCount val="1"/>
                <c:pt idx="0">
                  <c:v>その他</c:v>
                </c:pt>
              </c:strCache>
            </c:strRef>
          </c:tx>
          <c:spPr>
            <a:solidFill>
              <a:schemeClr val="accent6">
                <a:lumMod val="60000"/>
                <a:lumOff val="40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H26</c:v>
                </c:pt>
                <c:pt idx="1">
                  <c:v>H27</c:v>
                </c:pt>
                <c:pt idx="2">
                  <c:v>H28</c:v>
                </c:pt>
                <c:pt idx="3">
                  <c:v>H29</c:v>
                </c:pt>
                <c:pt idx="4">
                  <c:v>H30</c:v>
                </c:pt>
                <c:pt idx="5">
                  <c:v>H31・R1</c:v>
                </c:pt>
                <c:pt idx="6">
                  <c:v>R2</c:v>
                </c:pt>
                <c:pt idx="7">
                  <c:v>R3</c:v>
                </c:pt>
                <c:pt idx="8">
                  <c:v>R4</c:v>
                </c:pt>
                <c:pt idx="9">
                  <c:v>R5</c:v>
                </c:pt>
              </c:strCache>
            </c:strRef>
          </c:cat>
          <c:val>
            <c:numRef>
              <c:f>'【本】3.国籍別（10年）グラフ2_P33'!$T$13:$AC$13</c:f>
              <c:numCache>
                <c:formatCode>0.0%</c:formatCode>
                <c:ptCount val="10"/>
                <c:pt idx="0">
                  <c:v>9.3302253966896204E-2</c:v>
                </c:pt>
                <c:pt idx="1">
                  <c:v>4.5832616302414961E-2</c:v>
                </c:pt>
                <c:pt idx="2">
                  <c:v>6.8523842569644097E-2</c:v>
                </c:pt>
                <c:pt idx="3">
                  <c:v>6.2918542101218569E-2</c:v>
                </c:pt>
                <c:pt idx="4">
                  <c:v>4.2731429461434912E-2</c:v>
                </c:pt>
                <c:pt idx="5">
                  <c:v>5.6276153052590094E-2</c:v>
                </c:pt>
                <c:pt idx="6">
                  <c:v>8.4445734184561805E-2</c:v>
                </c:pt>
                <c:pt idx="7">
                  <c:v>0.34922526817640048</c:v>
                </c:pt>
                <c:pt idx="8">
                  <c:v>0.15876893014167073</c:v>
                </c:pt>
                <c:pt idx="9">
                  <c:v>0.10837377688608929</c:v>
                </c:pt>
              </c:numCache>
            </c:numRef>
          </c:val>
          <c:extLst>
            <c:ext xmlns:c16="http://schemas.microsoft.com/office/drawing/2014/chart" uri="{C3380CC4-5D6E-409C-BE32-E72D297353CC}">
              <c16:uniqueId val="{00000006-277E-4614-87F8-0D8E5BDE6C6E}"/>
            </c:ext>
          </c:extLst>
        </c:ser>
        <c:dLbls>
          <c:dLblPos val="ctr"/>
          <c:showLegendKey val="0"/>
          <c:showVal val="1"/>
          <c:showCatName val="0"/>
          <c:showSerName val="0"/>
          <c:showPercent val="0"/>
          <c:showBubbleSize val="0"/>
        </c:dLbls>
        <c:gapWidth val="100"/>
        <c:overlap val="100"/>
        <c:serLines>
          <c:spPr>
            <a:ln w="9525">
              <a:solidFill>
                <a:schemeClr val="bg1">
                  <a:lumMod val="65000"/>
                </a:schemeClr>
              </a:solidFill>
              <a:prstDash val="dash"/>
              <a:round/>
            </a:ln>
            <a:effectLst/>
          </c:spPr>
        </c:serLines>
        <c:axId val="859010607"/>
        <c:axId val="816796655"/>
      </c:bar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8.2107843137254902E-2"/>
          <c:y val="6.3424074074074063E-2"/>
          <c:w val="0.85802298474945538"/>
          <c:h val="0.88817818930041137"/>
        </c:manualLayout>
      </c:layout>
      <c:barChart>
        <c:barDir val="col"/>
        <c:grouping val="stacked"/>
        <c:varyColors val="0"/>
        <c:ser>
          <c:idx val="1"/>
          <c:order val="1"/>
          <c:tx>
            <c:strRef>
              <c:f>'【本】2.地域別の延べ入込客数（推移グラフ）_P37'!$S$7</c:f>
              <c:strCache>
                <c:ptCount val="1"/>
                <c:pt idx="0">
                  <c:v>熊本市</c:v>
                </c:pt>
              </c:strCache>
            </c:strRef>
          </c:tx>
          <c:spPr>
            <a:solidFill>
              <a:srgbClr val="44546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'【本】2.地域別の延べ入込客数（推移グラフ）_P37'!$T$7:$X$7</c:f>
              <c:numCache>
                <c:formatCode>#,##0.0,;[Red]\-#,##0.0,</c:formatCode>
                <c:ptCount val="5"/>
                <c:pt idx="0">
                  <c:v>9216932</c:v>
                </c:pt>
                <c:pt idx="1">
                  <c:v>4169429</c:v>
                </c:pt>
                <c:pt idx="2">
                  <c:v>2815670</c:v>
                </c:pt>
                <c:pt idx="3">
                  <c:v>4637746</c:v>
                </c:pt>
                <c:pt idx="4">
                  <c:v>8689680</c:v>
                </c:pt>
              </c:numCache>
            </c:numRef>
          </c:val>
          <c:extLst>
            <c:ext xmlns:c16="http://schemas.microsoft.com/office/drawing/2014/chart" uri="{C3380CC4-5D6E-409C-BE32-E72D297353CC}">
              <c16:uniqueId val="{0000000B-68CF-480A-AFEA-499F51A95F8F}"/>
            </c:ext>
          </c:extLst>
        </c:ser>
        <c:ser>
          <c:idx val="13"/>
          <c:order val="2"/>
          <c:tx>
            <c:strRef>
              <c:f>'【本】2.地域別の延べ入込客数（推移グラフ）_P37'!$S$8</c:f>
              <c:strCache>
                <c:ptCount val="1"/>
                <c:pt idx="0">
                  <c:v>阿蘇地域</c:v>
                </c:pt>
              </c:strCache>
            </c:strRef>
          </c:tx>
          <c:spPr>
            <a:solidFill>
              <a:srgbClr val="44546A">
                <a:lumMod val="60000"/>
                <a:lumOff val="4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'【本】2.地域別の延べ入込客数（推移グラフ）_P37'!$T$8:$X$8</c:f>
              <c:numCache>
                <c:formatCode>#,##0.0,;[Red]\-#,##0.0,</c:formatCode>
                <c:ptCount val="5"/>
                <c:pt idx="0">
                  <c:v>10895943</c:v>
                </c:pt>
                <c:pt idx="1">
                  <c:v>7382824</c:v>
                </c:pt>
                <c:pt idx="2">
                  <c:v>7446055</c:v>
                </c:pt>
                <c:pt idx="3">
                  <c:v>9092108</c:v>
                </c:pt>
                <c:pt idx="4">
                  <c:v>10946437</c:v>
                </c:pt>
              </c:numCache>
            </c:numRef>
          </c:val>
          <c:extLst>
            <c:ext xmlns:c16="http://schemas.microsoft.com/office/drawing/2014/chart" uri="{C3380CC4-5D6E-409C-BE32-E72D297353CC}">
              <c16:uniqueId val="{0000000C-68CF-480A-AFEA-499F51A95F8F}"/>
            </c:ext>
          </c:extLst>
        </c:ser>
        <c:ser>
          <c:idx val="14"/>
          <c:order val="3"/>
          <c:tx>
            <c:strRef>
              <c:f>'【本】2.地域別の延べ入込客数（推移グラフ）_P37'!$S$9</c:f>
              <c:strCache>
                <c:ptCount val="1"/>
                <c:pt idx="0">
                  <c:v>天草地域</c:v>
                </c:pt>
              </c:strCache>
            </c:strRef>
          </c:tx>
          <c:spPr>
            <a:solidFill>
              <a:srgbClr val="44546A">
                <a:lumMod val="40000"/>
                <a:lumOff val="6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'【本】2.地域別の延べ入込客数（推移グラフ）_P37'!$T$9:$X$9</c:f>
              <c:numCache>
                <c:formatCode>#,##0.0,;[Red]\-#,##0.0,</c:formatCode>
                <c:ptCount val="5"/>
                <c:pt idx="0">
                  <c:v>3892905</c:v>
                </c:pt>
                <c:pt idx="1">
                  <c:v>2545109</c:v>
                </c:pt>
                <c:pt idx="2">
                  <c:v>2459286</c:v>
                </c:pt>
                <c:pt idx="3">
                  <c:v>2875614</c:v>
                </c:pt>
                <c:pt idx="4">
                  <c:v>3319547</c:v>
                </c:pt>
              </c:numCache>
            </c:numRef>
          </c:val>
          <c:extLst>
            <c:ext xmlns:c16="http://schemas.microsoft.com/office/drawing/2014/chart" uri="{C3380CC4-5D6E-409C-BE32-E72D297353CC}">
              <c16:uniqueId val="{0000000D-68CF-480A-AFEA-499F51A95F8F}"/>
            </c:ext>
          </c:extLst>
        </c:ser>
        <c:ser>
          <c:idx val="15"/>
          <c:order val="4"/>
          <c:tx>
            <c:strRef>
              <c:f>'【本】2.地域別の延べ入込客数（推移グラフ）_P37'!$S$10</c:f>
              <c:strCache>
                <c:ptCount val="1"/>
                <c:pt idx="0">
                  <c:v>山鹿市</c:v>
                </c:pt>
              </c:strCache>
            </c:strRef>
          </c:tx>
          <c:spPr>
            <a:solidFill>
              <a:srgbClr val="44546A">
                <a:lumMod val="20000"/>
                <a:lumOff val="80000"/>
              </a:srgbClr>
            </a:solidFill>
            <a:ln w="9525" cap="flat" cmpd="sng" algn="ctr">
              <a:solidFill>
                <a:schemeClr val="lt1">
                  <a:alpha val="50000"/>
                </a:schemeClr>
              </a:solidFill>
              <a:round/>
            </a:ln>
            <a:effectLst/>
          </c:spPr>
          <c:invertIfNegative val="0"/>
          <c:dLbls>
            <c:dLbl>
              <c:idx val="9"/>
              <c:layout>
                <c:manualLayout>
                  <c:x val="1.4901249886333969E-3"/>
                  <c:y val="2.682181361078211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68CF-480A-AFEA-499F51A95F8F}"/>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'【本】2.地域別の延べ入込客数（推移グラフ）_P37'!$T$10:$X$10</c:f>
              <c:numCache>
                <c:formatCode>#,##0.0,;[Red]\-#,##0.0,</c:formatCode>
                <c:ptCount val="5"/>
                <c:pt idx="0">
                  <c:v>3938718</c:v>
                </c:pt>
                <c:pt idx="1">
                  <c:v>2585274</c:v>
                </c:pt>
                <c:pt idx="2">
                  <c:v>2481886</c:v>
                </c:pt>
                <c:pt idx="3">
                  <c:v>2420728</c:v>
                </c:pt>
                <c:pt idx="4">
                  <c:v>2758356</c:v>
                </c:pt>
              </c:numCache>
            </c:numRef>
          </c:val>
          <c:extLst>
            <c:ext xmlns:c16="http://schemas.microsoft.com/office/drawing/2014/chart" uri="{C3380CC4-5D6E-409C-BE32-E72D297353CC}">
              <c16:uniqueId val="{0000000F-68CF-480A-AFEA-499F51A95F8F}"/>
            </c:ext>
          </c:extLst>
        </c:ser>
        <c:ser>
          <c:idx val="16"/>
          <c:order val="5"/>
          <c:tx>
            <c:strRef>
              <c:f>'【本】2.地域別の延べ入込客数（推移グラフ）_P37'!$S$11</c:f>
              <c:strCache>
                <c:ptCount val="1"/>
                <c:pt idx="0">
                  <c:v>荒尾・玉名地域</c:v>
                </c:pt>
              </c:strCache>
            </c:strRef>
          </c:tx>
          <c:spPr>
            <a:solidFill>
              <a:sysClr val="window" lastClr="FFFFFF">
                <a:lumMod val="8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'【本】2.地域別の延べ入込客数（推移グラフ）_P37'!$T$11:$X$11</c:f>
              <c:numCache>
                <c:formatCode>#,##0.0,;[Red]\-#,##0.0,</c:formatCode>
                <c:ptCount val="5"/>
                <c:pt idx="0">
                  <c:v>5971021</c:v>
                </c:pt>
                <c:pt idx="1">
                  <c:v>3896384</c:v>
                </c:pt>
                <c:pt idx="2">
                  <c:v>4009199</c:v>
                </c:pt>
                <c:pt idx="3">
                  <c:v>5409795</c:v>
                </c:pt>
                <c:pt idx="4">
                  <c:v>5271386.4110018397</c:v>
                </c:pt>
              </c:numCache>
            </c:numRef>
          </c:val>
          <c:extLst>
            <c:ext xmlns:c16="http://schemas.microsoft.com/office/drawing/2014/chart" uri="{C3380CC4-5D6E-409C-BE32-E72D297353CC}">
              <c16:uniqueId val="{00000010-68CF-480A-AFEA-499F51A95F8F}"/>
            </c:ext>
          </c:extLst>
        </c:ser>
        <c:ser>
          <c:idx val="17"/>
          <c:order val="6"/>
          <c:tx>
            <c:strRef>
              <c:f>'【本】2.地域別の延べ入込客数（推移グラフ）_P37'!$S$12</c:f>
              <c:strCache>
                <c:ptCount val="1"/>
                <c:pt idx="0">
                  <c:v>菊池地域</c:v>
                </c:pt>
              </c:strCache>
            </c:strRef>
          </c:tx>
          <c:spPr>
            <a:solidFill>
              <a:sysClr val="window" lastClr="FFFFFF">
                <a:lumMod val="7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'【本】2.地域別の延べ入込客数（推移グラフ）_P37'!$T$12:$X$12</c:f>
              <c:numCache>
                <c:formatCode>#,##0.0,;[Red]\-#,##0.0,</c:formatCode>
                <c:ptCount val="5"/>
                <c:pt idx="0">
                  <c:v>5655931</c:v>
                </c:pt>
                <c:pt idx="1">
                  <c:v>5532108</c:v>
                </c:pt>
                <c:pt idx="2">
                  <c:v>5282340</c:v>
                </c:pt>
                <c:pt idx="3">
                  <c:v>6364853</c:v>
                </c:pt>
                <c:pt idx="4">
                  <c:v>6502887</c:v>
                </c:pt>
              </c:numCache>
            </c:numRef>
          </c:val>
          <c:extLst>
            <c:ext xmlns:c16="http://schemas.microsoft.com/office/drawing/2014/chart" uri="{C3380CC4-5D6E-409C-BE32-E72D297353CC}">
              <c16:uniqueId val="{00000011-68CF-480A-AFEA-499F51A95F8F}"/>
            </c:ext>
          </c:extLst>
        </c:ser>
        <c:ser>
          <c:idx val="18"/>
          <c:order val="7"/>
          <c:tx>
            <c:strRef>
              <c:f>'【本】2.地域別の延べ入込客数（推移グラフ）_P37'!$S$13</c:f>
              <c:strCache>
                <c:ptCount val="1"/>
                <c:pt idx="0">
                  <c:v>八代地域</c:v>
                </c:pt>
              </c:strCache>
            </c:strRef>
          </c:tx>
          <c:spPr>
            <a:solidFill>
              <a:sysClr val="window" lastClr="FFFFFF">
                <a:lumMod val="6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altLang="ja-JP" sz="5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'【本】2.地域別の延べ入込客数（推移グラフ）_P37'!$T$13:$X$13</c:f>
              <c:numCache>
                <c:formatCode>#,##0.0,;[Red]\-#,##0.0,</c:formatCode>
                <c:ptCount val="5"/>
                <c:pt idx="0">
                  <c:v>1921920</c:v>
                </c:pt>
                <c:pt idx="1">
                  <c:v>1415310</c:v>
                </c:pt>
                <c:pt idx="2">
                  <c:v>2100389</c:v>
                </c:pt>
                <c:pt idx="3">
                  <c:v>2193529</c:v>
                </c:pt>
                <c:pt idx="4">
                  <c:v>2324069</c:v>
                </c:pt>
              </c:numCache>
            </c:numRef>
          </c:val>
          <c:extLst>
            <c:ext xmlns:c16="http://schemas.microsoft.com/office/drawing/2014/chart" uri="{C3380CC4-5D6E-409C-BE32-E72D297353CC}">
              <c16:uniqueId val="{00000012-68CF-480A-AFEA-499F51A95F8F}"/>
            </c:ext>
          </c:extLst>
        </c:ser>
        <c:ser>
          <c:idx val="19"/>
          <c:order val="8"/>
          <c:tx>
            <c:strRef>
              <c:f>'【本】2.地域別の延べ入込客数（推移グラフ）_P37'!$S$14</c:f>
              <c:strCache>
                <c:ptCount val="1"/>
                <c:pt idx="0">
                  <c:v>人吉・球磨地域</c:v>
                </c:pt>
              </c:strCache>
            </c:strRef>
          </c:tx>
          <c:spPr>
            <a:solidFill>
              <a:srgbClr val="FF5050"/>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altLang="ja-JP" sz="5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'【本】2.地域別の延べ入込客数（推移グラフ）_P37'!$T$14:$X$14</c:f>
              <c:numCache>
                <c:formatCode>#,##0.0,;[Red]\-#,##0.0,</c:formatCode>
                <c:ptCount val="5"/>
                <c:pt idx="0">
                  <c:v>1806176</c:v>
                </c:pt>
                <c:pt idx="1">
                  <c:v>1115058</c:v>
                </c:pt>
                <c:pt idx="2">
                  <c:v>1020170</c:v>
                </c:pt>
                <c:pt idx="3">
                  <c:v>1294481</c:v>
                </c:pt>
                <c:pt idx="4">
                  <c:v>1592923</c:v>
                </c:pt>
              </c:numCache>
            </c:numRef>
          </c:val>
          <c:extLst>
            <c:ext xmlns:c16="http://schemas.microsoft.com/office/drawing/2014/chart" uri="{C3380CC4-5D6E-409C-BE32-E72D297353CC}">
              <c16:uniqueId val="{00000013-68CF-480A-AFEA-499F51A95F8F}"/>
            </c:ext>
          </c:extLst>
        </c:ser>
        <c:ser>
          <c:idx val="20"/>
          <c:order val="9"/>
          <c:tx>
            <c:strRef>
              <c:f>'【本】2.地域別の延べ入込客数（推移グラフ）_P37'!$S$15</c:f>
              <c:strCache>
                <c:ptCount val="1"/>
                <c:pt idx="0">
                  <c:v>水俣・芦北地域</c:v>
                </c:pt>
              </c:strCache>
            </c:strRef>
          </c:tx>
          <c:spPr>
            <a:solidFill>
              <a:srgbClr val="FF5050">
                <a:lumMod val="60000"/>
                <a:lumOff val="4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altLang="ja-JP" sz="5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'【本】2.地域別の延べ入込客数（推移グラフ）_P37'!$T$15:$X$15</c:f>
              <c:numCache>
                <c:formatCode>#,##0.0,;[Red]\-#,##0.0,</c:formatCode>
                <c:ptCount val="5"/>
                <c:pt idx="0">
                  <c:v>1200432</c:v>
                </c:pt>
                <c:pt idx="1">
                  <c:v>788355</c:v>
                </c:pt>
                <c:pt idx="2">
                  <c:v>1044942</c:v>
                </c:pt>
                <c:pt idx="3">
                  <c:v>1386267</c:v>
                </c:pt>
                <c:pt idx="4">
                  <c:v>1565242</c:v>
                </c:pt>
              </c:numCache>
            </c:numRef>
          </c:val>
          <c:extLst>
            <c:ext xmlns:c16="http://schemas.microsoft.com/office/drawing/2014/chart" uri="{C3380CC4-5D6E-409C-BE32-E72D297353CC}">
              <c16:uniqueId val="{00000014-68CF-480A-AFEA-499F51A95F8F}"/>
            </c:ext>
          </c:extLst>
        </c:ser>
        <c:ser>
          <c:idx val="21"/>
          <c:order val="10"/>
          <c:tx>
            <c:strRef>
              <c:f>'【本】2.地域別の延べ入込客数（推移グラフ）_P37'!$S$16</c:f>
              <c:strCache>
                <c:ptCount val="1"/>
                <c:pt idx="0">
                  <c:v>宇城地域</c:v>
                </c:pt>
              </c:strCache>
            </c:strRef>
          </c:tx>
          <c:spPr>
            <a:solidFill>
              <a:srgbClr val="FF5050">
                <a:lumMod val="40000"/>
                <a:lumOff val="6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altLang="ja-JP" sz="5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'【本】2.地域別の延べ入込客数（推移グラフ）_P37'!$T$16:$X$16</c:f>
              <c:numCache>
                <c:formatCode>#,##0.0,;[Red]\-#,##0.0,</c:formatCode>
                <c:ptCount val="5"/>
                <c:pt idx="0">
                  <c:v>2688581</c:v>
                </c:pt>
                <c:pt idx="1">
                  <c:v>2542538</c:v>
                </c:pt>
                <c:pt idx="2">
                  <c:v>2544417</c:v>
                </c:pt>
                <c:pt idx="3">
                  <c:v>2762403</c:v>
                </c:pt>
                <c:pt idx="4">
                  <c:v>2783914</c:v>
                </c:pt>
              </c:numCache>
            </c:numRef>
          </c:val>
          <c:extLst>
            <c:ext xmlns:c16="http://schemas.microsoft.com/office/drawing/2014/chart" uri="{C3380CC4-5D6E-409C-BE32-E72D297353CC}">
              <c16:uniqueId val="{00000015-68CF-480A-AFEA-499F51A95F8F}"/>
            </c:ext>
          </c:extLst>
        </c:ser>
        <c:ser>
          <c:idx val="22"/>
          <c:order val="11"/>
          <c:tx>
            <c:strRef>
              <c:f>'【本】2.地域別の延べ入込客数（推移グラフ）_P37'!$S$17</c:f>
              <c:strCache>
                <c:ptCount val="1"/>
                <c:pt idx="0">
                  <c:v>上益城地域</c:v>
                </c:pt>
              </c:strCache>
            </c:strRef>
          </c:tx>
          <c:spPr>
            <a:solidFill>
              <a:srgbClr val="FF5050">
                <a:lumMod val="20000"/>
                <a:lumOff val="8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altLang="ja-JP" sz="5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H31・R1</c:v>
                </c:pt>
                <c:pt idx="1">
                  <c:v>R2</c:v>
                </c:pt>
                <c:pt idx="2">
                  <c:v>R3</c:v>
                </c:pt>
                <c:pt idx="3">
                  <c:v>R4</c:v>
                </c:pt>
                <c:pt idx="4">
                  <c:v>R5</c:v>
                </c:pt>
              </c:strCache>
            </c:strRef>
          </c:cat>
          <c:val>
            <c:numRef>
              <c:f>'【本】2.地域別の延べ入込客数（推移グラフ）_P37'!$T$17:$X$17</c:f>
              <c:numCache>
                <c:formatCode>#,##0.0,;[Red]\-#,##0.0,</c:formatCode>
                <c:ptCount val="5"/>
                <c:pt idx="0">
                  <c:v>1705086</c:v>
                </c:pt>
                <c:pt idx="1">
                  <c:v>1080367</c:v>
                </c:pt>
                <c:pt idx="2">
                  <c:v>1231299</c:v>
                </c:pt>
                <c:pt idx="3">
                  <c:v>1827432</c:v>
                </c:pt>
                <c:pt idx="4">
                  <c:v>2004165</c:v>
                </c:pt>
              </c:numCache>
            </c:numRef>
          </c:val>
          <c:extLst>
            <c:ext xmlns:c16="http://schemas.microsoft.com/office/drawing/2014/chart" uri="{C3380CC4-5D6E-409C-BE32-E72D297353CC}">
              <c16:uniqueId val="{00000016-68CF-480A-AFEA-499F51A95F8F}"/>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0"/>
          <c:order val="0"/>
          <c:tx>
            <c:strRef>
              <c:f>'【本】2.地域別の延べ入込客数（推移グラフ）_P37'!$S$18</c:f>
              <c:strCache>
                <c:ptCount val="1"/>
                <c:pt idx="0">
                  <c:v>計</c:v>
                </c:pt>
              </c:strCache>
            </c:strRef>
          </c:tx>
          <c:spPr>
            <a:ln w="31750" cap="rnd">
              <a:noFill/>
              <a:round/>
            </a:ln>
            <a:effectLst/>
          </c:spPr>
          <c:marker>
            <c:symbol val="none"/>
          </c:marker>
          <c:dLbls>
            <c:dLbl>
              <c:idx val="0"/>
              <c:layout>
                <c:manualLayout>
                  <c:x val="-3.7648617059946016E-2"/>
                  <c:y val="-2.676774772597493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68CF-480A-AFEA-499F51A95F8F}"/>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'【本】2.地域別の延べ入込客数（推移グラフ）_P37'!$T$6:$V$6</c:f>
              <c:strCache>
                <c:ptCount val="3"/>
                <c:pt idx="0">
                  <c:v>H31・R1</c:v>
                </c:pt>
                <c:pt idx="1">
                  <c:v>R2</c:v>
                </c:pt>
                <c:pt idx="2">
                  <c:v>R3</c:v>
                </c:pt>
              </c:strCache>
            </c:strRef>
          </c:cat>
          <c:val>
            <c:numRef>
              <c:f>'【本】2.地域別の延べ入込客数（推移グラフ）_P37'!$T$18:$X$18</c:f>
              <c:numCache>
                <c:formatCode>#,##0.0,;[Red]\-#,##0.0,</c:formatCode>
                <c:ptCount val="5"/>
                <c:pt idx="0">
                  <c:v>48893645</c:v>
                </c:pt>
                <c:pt idx="1">
                  <c:v>33052756</c:v>
                </c:pt>
                <c:pt idx="2">
                  <c:v>32435653</c:v>
                </c:pt>
                <c:pt idx="3">
                  <c:v>40264956</c:v>
                </c:pt>
                <c:pt idx="4">
                  <c:v>47758606.411001839</c:v>
                </c:pt>
              </c:numCache>
            </c:numRef>
          </c:val>
          <c:smooth val="0"/>
          <c:extLst>
            <c:ext xmlns:c16="http://schemas.microsoft.com/office/drawing/2014/chart" uri="{C3380CC4-5D6E-409C-BE32-E72D297353CC}">
              <c16:uniqueId val="{00000017-68CF-480A-AFEA-499F51A95F8F}"/>
            </c:ext>
          </c:extLst>
        </c:ser>
        <c:dLbls>
          <c:showLegendKey val="0"/>
          <c:showVal val="0"/>
          <c:showCatName val="0"/>
          <c:showSerName val="0"/>
          <c:showPercent val="0"/>
          <c:showBubbleSize val="0"/>
        </c:dLbls>
        <c:marker val="1"/>
        <c:smooth val="0"/>
        <c:axId val="718897375"/>
        <c:axId val="1199137503"/>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effectLst/>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ltLang="en-US"/>
                  <a:t>（ 千人 ）</a:t>
                </a:r>
              </a:p>
            </c:rich>
          </c:tx>
          <c:layout>
            <c:manualLayout>
              <c:xMode val="edge"/>
              <c:yMode val="edge"/>
              <c:x val="3.7538249559082894E-2"/>
              <c:y val="1.2257201646090536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0,;[Red]\-#,##0.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859010607"/>
        <c:crosses val="autoZero"/>
        <c:crossBetween val="between"/>
      </c:valAx>
      <c:valAx>
        <c:axId val="1199137503"/>
        <c:scaling>
          <c:orientation val="minMax"/>
        </c:scaling>
        <c:delete val="1"/>
        <c:axPos val="r"/>
        <c:numFmt formatCode="#,##0.0,;[Red]\-#,##0.0," sourceLinked="1"/>
        <c:majorTickMark val="out"/>
        <c:minorTickMark val="none"/>
        <c:tickLblPos val="nextTo"/>
        <c:crossAx val="718897375"/>
        <c:crosses val="max"/>
        <c:crossBetween val="between"/>
      </c:valAx>
      <c:catAx>
        <c:axId val="718897375"/>
        <c:scaling>
          <c:orientation val="minMax"/>
        </c:scaling>
        <c:delete val="1"/>
        <c:axPos val="b"/>
        <c:numFmt formatCode="General" sourceLinked="1"/>
        <c:majorTickMark val="out"/>
        <c:minorTickMark val="none"/>
        <c:tickLblPos val="nextTo"/>
        <c:crossAx val="1199137503"/>
        <c:crosses val="autoZero"/>
        <c:auto val="1"/>
        <c:lblAlgn val="ctr"/>
        <c:lblOffset val="100"/>
        <c:noMultiLvlLbl val="1"/>
      </c:cat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orientation="portrait"/>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839940188199366"/>
          <c:y val="0.11695906432748537"/>
          <c:w val="0.85029250861714578"/>
          <c:h val="0.62860668801928199"/>
        </c:manualLayout>
      </c:layout>
      <c:barChart>
        <c:barDir val="col"/>
        <c:grouping val="clustered"/>
        <c:varyColors val="0"/>
        <c:ser>
          <c:idx val="0"/>
          <c:order val="0"/>
          <c:tx>
            <c:strRef>
              <c:f>'【本】4.観光消費額1_P38'!$S$61</c:f>
              <c:strCache>
                <c:ptCount val="1"/>
                <c:pt idx="0">
                  <c:v>2019年</c:v>
                </c:pt>
              </c:strCache>
            </c:strRef>
          </c:tx>
          <c:spPr>
            <a:pattFill prst="wdDnDiag">
              <a:fgClr>
                <a:schemeClr val="tx1">
                  <a:lumMod val="50000"/>
                  <a:lumOff val="50000"/>
                </a:schemeClr>
              </a:fgClr>
              <a:bgClr>
                <a:schemeClr val="bg1"/>
              </a:bgClr>
            </a:pattFill>
            <a:ln w="3175" cap="flat" cmpd="sng" algn="ctr">
              <a:solidFill>
                <a:schemeClr val="bg1">
                  <a:lumMod val="50000"/>
                </a:schemeClr>
              </a:solidFill>
              <a:round/>
            </a:ln>
            <a:effectLst/>
          </c:spPr>
          <c:invertIfNegative val="0"/>
          <c:dLbls>
            <c:dLbl>
              <c:idx val="0"/>
              <c:layout>
                <c:manualLayout>
                  <c:x val="-5.3995486095099431E-2"/>
                  <c:y val="0"/>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B86-4F2A-AF9D-757D0E00DD70}"/>
                </c:ext>
              </c:extLst>
            </c:dLbl>
            <c:dLbl>
              <c:idx val="1"/>
              <c:layout>
                <c:manualLayout>
                  <c:x val="-6.2302483955883954E-2"/>
                  <c:y val="-4.7150495098761723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B86-4F2A-AF9D-757D0E00DD70}"/>
                </c:ext>
              </c:extLst>
            </c:dLbl>
            <c:dLbl>
              <c:idx val="2"/>
              <c:layout>
                <c:manualLayout>
                  <c:x val="-6.230248395588403E-2"/>
                  <c:y val="-8.6441575767270219E-17"/>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B86-4F2A-AF9D-757D0E00DD70}"/>
                </c:ext>
              </c:extLst>
            </c:dLbl>
            <c:dLbl>
              <c:idx val="3"/>
              <c:layout>
                <c:manualLayout>
                  <c:x val="-6.6455982886276369E-2"/>
                  <c:y val="0"/>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B86-4F2A-AF9D-757D0E00DD70}"/>
                </c:ext>
              </c:extLst>
            </c:dLbl>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bg1">
                        <a:lumMod val="50000"/>
                      </a:schemeClr>
                    </a:solidFill>
                    <a:effectLst/>
                    <a:latin typeface="+mj-ea"/>
                    <a:ea typeface="+mj-ea"/>
                    <a:cs typeface="+mn-cs"/>
                  </a:defRPr>
                </a:pPr>
                <a:endParaRPr lang="ja-JP"/>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multiLvlStrRef>
              <c:f>'【本】4.観光消費額1_P38'!$T$61:$U$68</c:f>
              <c:multiLvlStrCache>
                <c:ptCount val="8"/>
                <c:lvl>
                  <c:pt idx="0">
                    <c:v>日帰り客</c:v>
                  </c:pt>
                  <c:pt idx="1">
                    <c:v>宿泊客</c:v>
                  </c:pt>
                  <c:pt idx="2">
                    <c:v>日帰り客</c:v>
                  </c:pt>
                  <c:pt idx="3">
                    <c:v>宿泊客</c:v>
                  </c:pt>
                  <c:pt idx="4">
                    <c:v>日帰り客</c:v>
                  </c:pt>
                  <c:pt idx="5">
                    <c:v>宿泊客</c:v>
                  </c:pt>
                  <c:pt idx="6">
                    <c:v>日帰り客</c:v>
                  </c:pt>
                  <c:pt idx="7">
                    <c:v>宿泊客</c:v>
                  </c:pt>
                </c:lvl>
                <c:lvl>
                  <c:pt idx="0">
                    <c:v>日本人</c:v>
                  </c:pt>
                  <c:pt idx="2">
                    <c:v>外国人</c:v>
                  </c:pt>
                  <c:pt idx="4">
                    <c:v>日本人</c:v>
                  </c:pt>
                  <c:pt idx="6">
                    <c:v>外国人</c:v>
                  </c:pt>
                </c:lvl>
              </c:multiLvlStrCache>
            </c:multiLvlStrRef>
          </c:cat>
          <c:val>
            <c:numRef>
              <c:f>'【本】4.観光消費額1_P38'!$V$61:$V$64</c:f>
              <c:numCache>
                <c:formatCode>#,##0_);[Red]\(#,##0\)</c:formatCode>
                <c:ptCount val="4"/>
                <c:pt idx="0">
                  <c:v>6302.9284476336843</c:v>
                </c:pt>
                <c:pt idx="1">
                  <c:v>28909.526587025695</c:v>
                </c:pt>
                <c:pt idx="2">
                  <c:v>4937.7647487551776</c:v>
                </c:pt>
                <c:pt idx="3">
                  <c:v>55262.976241207725</c:v>
                </c:pt>
              </c:numCache>
            </c:numRef>
          </c:val>
          <c:extLst>
            <c:ext xmlns:c16="http://schemas.microsoft.com/office/drawing/2014/chart" uri="{C3380CC4-5D6E-409C-BE32-E72D297353CC}">
              <c16:uniqueId val="{00000004-6B86-4F2A-AF9D-757D0E00DD70}"/>
            </c:ext>
          </c:extLst>
        </c:ser>
        <c:ser>
          <c:idx val="1"/>
          <c:order val="1"/>
          <c:tx>
            <c:strRef>
              <c:f>'【本】4.観光消費額1_P38'!$S$65</c:f>
              <c:strCache>
                <c:ptCount val="1"/>
                <c:pt idx="0">
                  <c:v>2023年</c:v>
                </c:pt>
              </c:strCache>
            </c:strRef>
          </c:tx>
          <c:spPr>
            <a:solidFill>
              <a:srgbClr val="FF0000">
                <a:alpha val="50000"/>
              </a:srgbClr>
            </a:solidFill>
            <a:ln w="3175" cap="flat" cmpd="sng" algn="ctr">
              <a:solidFill>
                <a:srgbClr val="FF0000"/>
              </a:solidFill>
              <a:round/>
            </a:ln>
            <a:effectLst/>
          </c:spPr>
          <c:invertIfNegative val="0"/>
          <c:dPt>
            <c:idx val="0"/>
            <c:invertIfNegative val="0"/>
            <c:bubble3D val="0"/>
            <c:spPr>
              <a:solidFill>
                <a:srgbClr val="002060">
                  <a:alpha val="50000"/>
                </a:srgbClr>
              </a:solidFill>
              <a:ln w="3175" cap="flat" cmpd="sng" algn="ctr">
                <a:solidFill>
                  <a:srgbClr val="FF0000"/>
                </a:solidFill>
                <a:round/>
              </a:ln>
              <a:effectLst/>
            </c:spPr>
            <c:extLst>
              <c:ext xmlns:c16="http://schemas.microsoft.com/office/drawing/2014/chart" uri="{C3380CC4-5D6E-409C-BE32-E72D297353CC}">
                <c16:uniqueId val="{00000006-6B86-4F2A-AF9D-757D0E00DD70}"/>
              </c:ext>
            </c:extLst>
          </c:dPt>
          <c:dPt>
            <c:idx val="1"/>
            <c:invertIfNegative val="0"/>
            <c:bubble3D val="0"/>
            <c:spPr>
              <a:solidFill>
                <a:srgbClr val="002060">
                  <a:alpha val="50000"/>
                </a:srgbClr>
              </a:solidFill>
              <a:ln w="3175" cap="flat" cmpd="sng" algn="ctr">
                <a:solidFill>
                  <a:srgbClr val="FF0000"/>
                </a:solidFill>
                <a:round/>
              </a:ln>
              <a:effectLst/>
            </c:spPr>
            <c:extLst>
              <c:ext xmlns:c16="http://schemas.microsoft.com/office/drawing/2014/chart" uri="{C3380CC4-5D6E-409C-BE32-E72D297353CC}">
                <c16:uniqueId val="{00000008-6B86-4F2A-AF9D-757D0E00DD70}"/>
              </c:ext>
            </c:extLst>
          </c:dPt>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ln>
                      <a:noFill/>
                    </a:ln>
                    <a:solidFill>
                      <a:schemeClr val="tx1"/>
                    </a:solidFill>
                    <a:effectLst/>
                    <a:latin typeface="+mj-ea"/>
                    <a:ea typeface="+mj-ea"/>
                    <a:cs typeface="+mn-cs"/>
                  </a:defRPr>
                </a:pPr>
                <a:endParaRPr lang="ja-JP"/>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multiLvlStrRef>
              <c:f>'【本】4.観光消費額1_P38'!$T$61:$U$68</c:f>
              <c:multiLvlStrCache>
                <c:ptCount val="8"/>
                <c:lvl>
                  <c:pt idx="0">
                    <c:v>日帰り客</c:v>
                  </c:pt>
                  <c:pt idx="1">
                    <c:v>宿泊客</c:v>
                  </c:pt>
                  <c:pt idx="2">
                    <c:v>日帰り客</c:v>
                  </c:pt>
                  <c:pt idx="3">
                    <c:v>宿泊客</c:v>
                  </c:pt>
                  <c:pt idx="4">
                    <c:v>日帰り客</c:v>
                  </c:pt>
                  <c:pt idx="5">
                    <c:v>宿泊客</c:v>
                  </c:pt>
                  <c:pt idx="6">
                    <c:v>日帰り客</c:v>
                  </c:pt>
                  <c:pt idx="7">
                    <c:v>宿泊客</c:v>
                  </c:pt>
                </c:lvl>
                <c:lvl>
                  <c:pt idx="0">
                    <c:v>日本人</c:v>
                  </c:pt>
                  <c:pt idx="2">
                    <c:v>外国人</c:v>
                  </c:pt>
                  <c:pt idx="4">
                    <c:v>日本人</c:v>
                  </c:pt>
                  <c:pt idx="6">
                    <c:v>外国人</c:v>
                  </c:pt>
                </c:lvl>
              </c:multiLvlStrCache>
            </c:multiLvlStrRef>
          </c:cat>
          <c:val>
            <c:numRef>
              <c:f>'【本】4.観光消費額1_P38'!$V$65:$V$68</c:f>
              <c:numCache>
                <c:formatCode>#,##0_);[Red]\(#,##0\)</c:formatCode>
                <c:ptCount val="4"/>
                <c:pt idx="0">
                  <c:v>5761.2707030505389</c:v>
                </c:pt>
                <c:pt idx="1">
                  <c:v>32674.442311917723</c:v>
                </c:pt>
                <c:pt idx="2">
                  <c:v>13676.461123922789</c:v>
                </c:pt>
                <c:pt idx="3">
                  <c:v>79704.268809428497</c:v>
                </c:pt>
              </c:numCache>
            </c:numRef>
          </c:val>
          <c:extLst>
            <c:ext xmlns:c16="http://schemas.microsoft.com/office/drawing/2014/chart" uri="{C3380CC4-5D6E-409C-BE32-E72D297353CC}">
              <c16:uniqueId val="{00000009-6B86-4F2A-AF9D-757D0E00DD70}"/>
            </c:ext>
          </c:extLst>
        </c:ser>
        <c:dLbls>
          <c:dLblPos val="ctr"/>
          <c:showLegendKey val="0"/>
          <c:showVal val="1"/>
          <c:showCatName val="0"/>
          <c:showSerName val="0"/>
          <c:showPercent val="0"/>
          <c:showBubbleSize val="0"/>
        </c:dLbls>
        <c:gapWidth val="100"/>
        <c:overlap val="44"/>
        <c:axId val="1336726448"/>
        <c:axId val="2096364496"/>
      </c:barChart>
      <c:catAx>
        <c:axId val="1336726448"/>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800" b="0" i="0" u="none" strike="noStrike" kern="1200" cap="all" baseline="0">
                <a:solidFill>
                  <a:schemeClr val="dk1">
                    <a:lumMod val="75000"/>
                    <a:lumOff val="25000"/>
                  </a:schemeClr>
                </a:solidFill>
                <a:effectLst/>
                <a:latin typeface="+mn-ea"/>
                <a:ea typeface="+mn-ea"/>
                <a:cs typeface="+mn-cs"/>
              </a:defRPr>
            </a:pPr>
            <a:endParaRPr lang="ja-JP"/>
          </a:p>
        </c:txPr>
        <c:crossAx val="2096364496"/>
        <c:crosses val="autoZero"/>
        <c:auto val="1"/>
        <c:lblAlgn val="ctr"/>
        <c:lblOffset val="100"/>
        <c:noMultiLvlLbl val="0"/>
      </c:catAx>
      <c:valAx>
        <c:axId val="2096364496"/>
        <c:scaling>
          <c:orientation val="minMax"/>
          <c:max val="90000"/>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effectLst/>
                  </a:rPr>
                  <a:t>（ 円 ）</a:t>
                </a:r>
              </a:p>
            </c:rich>
          </c:tx>
          <c:layout>
            <c:manualLayout>
              <c:xMode val="edge"/>
              <c:yMode val="edge"/>
              <c:x val="3.9013195639701667E-2"/>
              <c:y val="3.1259566238430722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1336726448"/>
        <c:crosses val="autoZero"/>
        <c:crossBetween val="between"/>
      </c:valAx>
      <c:spPr>
        <a:solidFill>
          <a:schemeClr val="bg1">
            <a:lumMod val="95000"/>
          </a:schemeClr>
        </a:solidFill>
        <a:ln>
          <a:noFill/>
        </a:ln>
        <a:effectLst/>
      </c:spPr>
    </c:plotArea>
    <c:legend>
      <c:legendPos val="r"/>
      <c:layout>
        <c:manualLayout>
          <c:xMode val="edge"/>
          <c:yMode val="edge"/>
          <c:x val="0.11413227970702969"/>
          <c:y val="0.15141610549336335"/>
          <c:w val="0.26054195826658838"/>
          <c:h val="7.4780685226636098E-2"/>
        </c:manualLayout>
      </c:layout>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effectLst/>
              <a:latin typeface="+mj-ea"/>
              <a:ea typeface="+mj-ea"/>
              <a:cs typeface="+mn-cs"/>
            </a:defRPr>
          </a:pPr>
          <a:endParaRPr lang="ja-JP"/>
        </a:p>
      </c:txPr>
    </c:legend>
    <c:plotVisOnly val="1"/>
    <c:dispBlanksAs val="gap"/>
    <c:showDLblsOverMax val="0"/>
  </c:chart>
  <c:spPr>
    <a:noFill/>
    <a:ln w="9525" cap="flat" cmpd="sng" algn="ctr">
      <a:solidFill>
        <a:schemeClr val="dk1">
          <a:lumMod val="25000"/>
          <a:lumOff val="75000"/>
        </a:schemeClr>
      </a:solid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orientation="portrait"/>
  </c:printSettings>
  <c:userShapes r:id="rId3"/>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839940188199366"/>
          <c:y val="0.11695906432748537"/>
          <c:w val="0.85029250861714578"/>
          <c:h val="0.62860668801928199"/>
        </c:manualLayout>
      </c:layout>
      <c:barChart>
        <c:barDir val="col"/>
        <c:grouping val="stacked"/>
        <c:varyColors val="0"/>
        <c:ser>
          <c:idx val="0"/>
          <c:order val="0"/>
          <c:spPr>
            <a:solidFill>
              <a:schemeClr val="accent1">
                <a:alpha val="85000"/>
              </a:schemeClr>
            </a:solidFill>
            <a:ln w="9525" cap="flat" cmpd="sng" algn="ctr">
              <a:solidFill>
                <a:schemeClr val="lt1">
                  <a:alpha val="50000"/>
                </a:schemeClr>
              </a:solidFill>
              <a:round/>
            </a:ln>
            <a:effectLst/>
          </c:spPr>
          <c:invertIfNegative val="0"/>
          <c:dPt>
            <c:idx val="0"/>
            <c:invertIfNegative val="0"/>
            <c:bubble3D val="0"/>
            <c:spPr>
              <a:pattFill prst="dkDnDiag">
                <a:fgClr>
                  <a:schemeClr val="accent5">
                    <a:lumMod val="60000"/>
                    <a:lumOff val="40000"/>
                  </a:schemeClr>
                </a:fgClr>
                <a:bgClr>
                  <a:schemeClr val="bg1"/>
                </a:bgClr>
              </a:pattFill>
              <a:ln w="9525" cap="flat" cmpd="sng" algn="ctr">
                <a:solidFill>
                  <a:schemeClr val="lt1">
                    <a:alpha val="50000"/>
                  </a:schemeClr>
                </a:solidFill>
                <a:round/>
              </a:ln>
              <a:effectLst/>
            </c:spPr>
            <c:extLst>
              <c:ext xmlns:c16="http://schemas.microsoft.com/office/drawing/2014/chart" uri="{C3380CC4-5D6E-409C-BE32-E72D297353CC}">
                <c16:uniqueId val="{00000001-C216-46C1-B0E2-2E044BDD8E20}"/>
              </c:ext>
            </c:extLst>
          </c:dPt>
          <c:dPt>
            <c:idx val="1"/>
            <c:invertIfNegative val="0"/>
            <c:bubble3D val="0"/>
            <c:spPr>
              <a:solidFill>
                <a:schemeClr val="accent5">
                  <a:lumMod val="60000"/>
                  <a:lumOff val="40000"/>
                  <a:alpha val="85000"/>
                </a:schemeClr>
              </a:solidFill>
              <a:ln w="9525" cap="flat" cmpd="sng" algn="ctr">
                <a:solidFill>
                  <a:schemeClr val="lt1">
                    <a:alpha val="50000"/>
                  </a:schemeClr>
                </a:solidFill>
                <a:round/>
              </a:ln>
              <a:effectLst/>
            </c:spPr>
            <c:extLst>
              <c:ext xmlns:c16="http://schemas.microsoft.com/office/drawing/2014/chart" uri="{C3380CC4-5D6E-409C-BE32-E72D297353CC}">
                <c16:uniqueId val="{00000003-C216-46C1-B0E2-2E044BDD8E20}"/>
              </c:ext>
            </c:extLst>
          </c:dPt>
          <c:dPt>
            <c:idx val="2"/>
            <c:invertIfNegative val="0"/>
            <c:bubble3D val="0"/>
            <c:spPr>
              <a:pattFill prst="pct70">
                <a:fgClr>
                  <a:schemeClr val="accent5">
                    <a:lumMod val="50000"/>
                  </a:schemeClr>
                </a:fgClr>
                <a:bgClr>
                  <a:schemeClr val="bg1"/>
                </a:bgClr>
              </a:pattFill>
              <a:ln w="9525" cap="flat" cmpd="sng" algn="ctr">
                <a:solidFill>
                  <a:schemeClr val="lt1">
                    <a:alpha val="50000"/>
                  </a:schemeClr>
                </a:solidFill>
                <a:round/>
              </a:ln>
              <a:effectLst/>
            </c:spPr>
            <c:extLst>
              <c:ext xmlns:c16="http://schemas.microsoft.com/office/drawing/2014/chart" uri="{C3380CC4-5D6E-409C-BE32-E72D297353CC}">
                <c16:uniqueId val="{00000005-C216-46C1-B0E2-2E044BDD8E20}"/>
              </c:ext>
            </c:extLst>
          </c:dPt>
          <c:dPt>
            <c:idx val="3"/>
            <c:invertIfNegative val="0"/>
            <c:bubble3D val="0"/>
            <c:spPr>
              <a:solidFill>
                <a:schemeClr val="accent5">
                  <a:lumMod val="50000"/>
                  <a:alpha val="85000"/>
                </a:schemeClr>
              </a:solidFill>
              <a:ln w="9525" cap="flat" cmpd="sng" algn="ctr">
                <a:solidFill>
                  <a:schemeClr val="lt1">
                    <a:alpha val="50000"/>
                  </a:schemeClr>
                </a:solidFill>
                <a:round/>
              </a:ln>
              <a:effectLst/>
            </c:spPr>
            <c:extLst>
              <c:ext xmlns:c16="http://schemas.microsoft.com/office/drawing/2014/chart" uri="{C3380CC4-5D6E-409C-BE32-E72D297353CC}">
                <c16:uniqueId val="{00000007-C216-46C1-B0E2-2E044BDD8E20}"/>
              </c:ext>
            </c:extLst>
          </c:dPt>
          <c:dPt>
            <c:idx val="4"/>
            <c:invertIfNegative val="0"/>
            <c:bubble3D val="0"/>
            <c:spPr>
              <a:pattFill prst="dkDnDiag">
                <a:fgClr>
                  <a:schemeClr val="accent2">
                    <a:lumMod val="60000"/>
                    <a:lumOff val="40000"/>
                  </a:schemeClr>
                </a:fgClr>
                <a:bgClr>
                  <a:schemeClr val="bg1"/>
                </a:bgClr>
              </a:pattFill>
              <a:ln w="9525" cap="flat" cmpd="sng" algn="ctr">
                <a:solidFill>
                  <a:schemeClr val="lt1">
                    <a:alpha val="50000"/>
                  </a:schemeClr>
                </a:solidFill>
                <a:round/>
              </a:ln>
              <a:effectLst/>
            </c:spPr>
            <c:extLst>
              <c:ext xmlns:c16="http://schemas.microsoft.com/office/drawing/2014/chart" uri="{C3380CC4-5D6E-409C-BE32-E72D297353CC}">
                <c16:uniqueId val="{00000009-C216-46C1-B0E2-2E044BDD8E20}"/>
              </c:ext>
            </c:extLst>
          </c:dPt>
          <c:dPt>
            <c:idx val="5"/>
            <c:invertIfNegative val="0"/>
            <c:bubble3D val="0"/>
            <c:spPr>
              <a:solidFill>
                <a:schemeClr val="accent2">
                  <a:lumMod val="60000"/>
                  <a:lumOff val="40000"/>
                </a:schemeClr>
              </a:solidFill>
              <a:ln w="9525" cap="flat" cmpd="sng" algn="ctr">
                <a:solidFill>
                  <a:schemeClr val="lt1">
                    <a:alpha val="50000"/>
                  </a:schemeClr>
                </a:solidFill>
                <a:round/>
              </a:ln>
              <a:effectLst/>
            </c:spPr>
            <c:extLst>
              <c:ext xmlns:c16="http://schemas.microsoft.com/office/drawing/2014/chart" uri="{C3380CC4-5D6E-409C-BE32-E72D297353CC}">
                <c16:uniqueId val="{0000000B-C216-46C1-B0E2-2E044BDD8E20}"/>
              </c:ext>
            </c:extLst>
          </c:dPt>
          <c:dPt>
            <c:idx val="6"/>
            <c:invertIfNegative val="0"/>
            <c:bubble3D val="0"/>
            <c:spPr>
              <a:pattFill prst="pct70">
                <a:fgClr>
                  <a:schemeClr val="accent2">
                    <a:lumMod val="50000"/>
                  </a:schemeClr>
                </a:fgClr>
                <a:bgClr>
                  <a:schemeClr val="bg1"/>
                </a:bgClr>
              </a:pattFill>
              <a:ln w="9525" cap="flat" cmpd="sng" algn="ctr">
                <a:solidFill>
                  <a:schemeClr val="lt1">
                    <a:alpha val="50000"/>
                  </a:schemeClr>
                </a:solidFill>
                <a:round/>
              </a:ln>
              <a:effectLst/>
            </c:spPr>
            <c:extLst>
              <c:ext xmlns:c16="http://schemas.microsoft.com/office/drawing/2014/chart" uri="{C3380CC4-5D6E-409C-BE32-E72D297353CC}">
                <c16:uniqueId val="{0000000D-C216-46C1-B0E2-2E044BDD8E20}"/>
              </c:ext>
            </c:extLst>
          </c:dPt>
          <c:dPt>
            <c:idx val="7"/>
            <c:invertIfNegative val="0"/>
            <c:bubble3D val="0"/>
            <c:spPr>
              <a:solidFill>
                <a:schemeClr val="accent2">
                  <a:lumMod val="50000"/>
                  <a:alpha val="85000"/>
                </a:schemeClr>
              </a:solidFill>
              <a:ln w="9525" cap="flat" cmpd="sng" algn="ctr">
                <a:solidFill>
                  <a:schemeClr val="lt1">
                    <a:alpha val="50000"/>
                  </a:schemeClr>
                </a:solidFill>
                <a:round/>
              </a:ln>
              <a:effectLst/>
            </c:spPr>
            <c:extLst>
              <c:ext xmlns:c16="http://schemas.microsoft.com/office/drawing/2014/chart" uri="{C3380CC4-5D6E-409C-BE32-E72D297353CC}">
                <c16:uniqueId val="{0000000F-C216-46C1-B0E2-2E044BDD8E20}"/>
              </c:ext>
            </c:extLst>
          </c:dPt>
          <c:dLbls>
            <c:dLbl>
              <c:idx val="0"/>
              <c:layout>
                <c:manualLayout>
                  <c:x val="-1.9036650184623813E-17"/>
                  <c:y val="-5.6580594118514155E-2"/>
                </c:manualLayout>
              </c:layout>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ln>
                        <a:noFill/>
                      </a:ln>
                      <a:solidFill>
                        <a:schemeClr val="tx1"/>
                      </a:solidFill>
                      <a:effectLst>
                        <a:glow rad="63500">
                          <a:schemeClr val="tx1">
                            <a:lumMod val="50000"/>
                            <a:lumOff val="50000"/>
                            <a:alpha val="40000"/>
                          </a:schemeClr>
                        </a:glow>
                      </a:effectLst>
                      <a:latin typeface="+mj-ea"/>
                      <a:ea typeface="+mj-ea"/>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216-46C1-B0E2-2E044BDD8E20}"/>
                </c:ext>
              </c:extLst>
            </c:dLbl>
            <c:dLbl>
              <c:idx val="1"/>
              <c:layout>
                <c:manualLayout>
                  <c:x val="2.0767494651960936E-3"/>
                  <c:y val="-5.1865544608637897E-2"/>
                </c:manualLayout>
              </c:layout>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tx1"/>
                      </a:solidFill>
                      <a:effectLst>
                        <a:glow rad="63500">
                          <a:sysClr val="windowText" lastClr="000000">
                            <a:lumMod val="50000"/>
                            <a:lumOff val="50000"/>
                            <a:alpha val="40000"/>
                          </a:sysClr>
                        </a:glow>
                      </a:effectLst>
                      <a:latin typeface="+mj-ea"/>
                      <a:ea typeface="+mj-ea"/>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216-46C1-B0E2-2E044BDD8E20}"/>
                </c:ext>
              </c:extLst>
            </c:dLbl>
            <c:dLbl>
              <c:idx val="4"/>
              <c:layout>
                <c:manualLayout>
                  <c:x val="-7.6146600738495253E-17"/>
                  <c:y val="-4.7150495098761812E-2"/>
                </c:manualLayout>
              </c:layout>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tx1"/>
                      </a:solidFill>
                      <a:effectLst>
                        <a:glow rad="63500">
                          <a:schemeClr val="tx1">
                            <a:lumMod val="50000"/>
                            <a:lumOff val="50000"/>
                            <a:alpha val="40000"/>
                          </a:schemeClr>
                        </a:glow>
                      </a:effectLst>
                      <a:latin typeface="+mj-ea"/>
                      <a:ea typeface="+mj-ea"/>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216-46C1-B0E2-2E044BDD8E20}"/>
                </c:ext>
              </c:extLst>
            </c:dLbl>
            <c:dLbl>
              <c:idx val="5"/>
              <c:layout>
                <c:manualLayout>
                  <c:x val="0"/>
                  <c:y val="-9.4300990197523443E-2"/>
                </c:manualLayout>
              </c:layout>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tx1"/>
                      </a:solidFill>
                      <a:effectLst>
                        <a:glow rad="63500">
                          <a:schemeClr val="tx1">
                            <a:lumMod val="50000"/>
                            <a:lumOff val="50000"/>
                            <a:alpha val="40000"/>
                          </a:schemeClr>
                        </a:glow>
                      </a:effectLst>
                      <a:latin typeface="+mj-ea"/>
                      <a:ea typeface="+mj-ea"/>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216-46C1-B0E2-2E044BDD8E20}"/>
                </c:ext>
              </c:extLst>
            </c:dLbl>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multiLvlStrRef>
              <c:f>'【本】4.観光消費額1_P38'!$N$61:$P$68</c:f>
              <c:multiLvlStrCache>
                <c:ptCount val="8"/>
                <c:lvl>
                  <c:pt idx="0">
                    <c:v>2019年</c:v>
                  </c:pt>
                  <c:pt idx="1">
                    <c:v>2023年</c:v>
                  </c:pt>
                  <c:pt idx="2">
                    <c:v>2019年</c:v>
                  </c:pt>
                  <c:pt idx="3">
                    <c:v>2023年</c:v>
                  </c:pt>
                  <c:pt idx="4">
                    <c:v>2019年</c:v>
                  </c:pt>
                  <c:pt idx="5">
                    <c:v>2023年</c:v>
                  </c:pt>
                  <c:pt idx="6">
                    <c:v>2019年</c:v>
                  </c:pt>
                  <c:pt idx="7">
                    <c:v>2023年</c:v>
                  </c:pt>
                </c:lvl>
                <c:lvl>
                  <c:pt idx="0">
                    <c:v>日帰り客</c:v>
                  </c:pt>
                  <c:pt idx="2">
                    <c:v>宿泊客</c:v>
                  </c:pt>
                  <c:pt idx="4">
                    <c:v>日帰り客</c:v>
                  </c:pt>
                  <c:pt idx="6">
                    <c:v>宿泊客</c:v>
                  </c:pt>
                </c:lvl>
                <c:lvl>
                  <c:pt idx="0">
                    <c:v>日本人</c:v>
                  </c:pt>
                  <c:pt idx="4">
                    <c:v>外国人</c:v>
                  </c:pt>
                </c:lvl>
              </c:multiLvlStrCache>
            </c:multiLvlStrRef>
          </c:cat>
          <c:val>
            <c:numRef>
              <c:f>'【本】4.観光消費額1_P38'!$Q$61:$Q$68</c:f>
              <c:numCache>
                <c:formatCode>#,##0_);[Red]\(#,##0\)</c:formatCode>
                <c:ptCount val="8"/>
                <c:pt idx="0">
                  <c:v>6302.9284476336843</c:v>
                </c:pt>
                <c:pt idx="1">
                  <c:v>5761.4939524508336</c:v>
                </c:pt>
                <c:pt idx="2">
                  <c:v>28909.526587025695</c:v>
                </c:pt>
                <c:pt idx="3">
                  <c:v>32674.442311917723</c:v>
                </c:pt>
                <c:pt idx="4">
                  <c:v>4937.7647487551776</c:v>
                </c:pt>
                <c:pt idx="5">
                  <c:v>13676.461123922789</c:v>
                </c:pt>
                <c:pt idx="6">
                  <c:v>55262.976241207725</c:v>
                </c:pt>
                <c:pt idx="7">
                  <c:v>79704.268809428497</c:v>
                </c:pt>
              </c:numCache>
            </c:numRef>
          </c:val>
          <c:extLst>
            <c:ext xmlns:c16="http://schemas.microsoft.com/office/drawing/2014/chart" uri="{C3380CC4-5D6E-409C-BE32-E72D297353CC}">
              <c16:uniqueId val="{00000010-C216-46C1-B0E2-2E044BDD8E20}"/>
            </c:ext>
          </c:extLst>
        </c:ser>
        <c:dLbls>
          <c:dLblPos val="ctr"/>
          <c:showLegendKey val="0"/>
          <c:showVal val="1"/>
          <c:showCatName val="0"/>
          <c:showSerName val="0"/>
          <c:showPercent val="0"/>
          <c:showBubbleSize val="0"/>
        </c:dLbls>
        <c:gapWidth val="60"/>
        <c:overlap val="100"/>
        <c:axId val="1336726448"/>
        <c:axId val="2096364496"/>
      </c:barChart>
      <c:catAx>
        <c:axId val="1336726448"/>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800" b="0" i="0" u="none" strike="noStrike" kern="1200" cap="all" baseline="0">
                <a:solidFill>
                  <a:schemeClr val="dk1">
                    <a:lumMod val="75000"/>
                    <a:lumOff val="25000"/>
                  </a:schemeClr>
                </a:solidFill>
                <a:effectLst/>
                <a:latin typeface="+mn-ea"/>
                <a:ea typeface="+mn-ea"/>
                <a:cs typeface="+mn-cs"/>
              </a:defRPr>
            </a:pPr>
            <a:endParaRPr lang="ja-JP"/>
          </a:p>
        </c:txPr>
        <c:crossAx val="2096364496"/>
        <c:crosses val="autoZero"/>
        <c:auto val="1"/>
        <c:lblAlgn val="ctr"/>
        <c:lblOffset val="100"/>
        <c:noMultiLvlLbl val="0"/>
      </c:catAx>
      <c:valAx>
        <c:axId val="2096364496"/>
        <c:scaling>
          <c:orientation val="minMax"/>
          <c:max val="80000"/>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effectLst/>
                  </a:rPr>
                  <a:t>（ 円 ）</a:t>
                </a:r>
              </a:p>
            </c:rich>
          </c:tx>
          <c:layout>
            <c:manualLayout>
              <c:xMode val="edge"/>
              <c:yMode val="edge"/>
              <c:x val="3.9013195639701667E-2"/>
              <c:y val="3.1259566238430722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1336726448"/>
        <c:crosses val="autoZero"/>
        <c:crossBetween val="between"/>
      </c:valAx>
      <c:spPr>
        <a:solidFill>
          <a:schemeClr val="bg1">
            <a:lumMod val="95000"/>
          </a:schemeClr>
        </a:solidFill>
        <a:ln>
          <a:noFill/>
        </a:ln>
        <a:effectLst/>
      </c:spPr>
    </c:plotArea>
    <c:plotVisOnly val="1"/>
    <c:dispBlanksAs val="gap"/>
    <c:showDLblsOverMax val="0"/>
  </c:chart>
  <c:spPr>
    <a:noFill/>
    <a:ln w="9525" cap="flat" cmpd="sng" algn="ctr">
      <a:solidFill>
        <a:schemeClr val="dk1">
          <a:lumMod val="25000"/>
          <a:lumOff val="75000"/>
        </a:schemeClr>
      </a:solid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4297521081118753"/>
          <c:y val="0.1169084221578995"/>
          <c:w val="0.78780445665303844"/>
          <c:h val="0.84532296207209201"/>
        </c:manualLayout>
      </c:layout>
      <c:doughnutChart>
        <c:varyColors val="1"/>
        <c:ser>
          <c:idx val="0"/>
          <c:order val="0"/>
          <c:spPr>
            <a:noFill/>
            <a:ln>
              <a:noFill/>
            </a:ln>
            <a:effectLst/>
          </c:spPr>
          <c:dPt>
            <c:idx val="1"/>
            <c:bubble3D val="0"/>
            <c:spPr>
              <a:solidFill>
                <a:schemeClr val="accent1">
                  <a:lumMod val="40000"/>
                  <a:lumOff val="60000"/>
                </a:schemeClr>
              </a:solidFill>
              <a:ln>
                <a:solidFill>
                  <a:schemeClr val="bg1"/>
                </a:solidFill>
              </a:ln>
              <a:effectLst/>
            </c:spPr>
            <c:extLst>
              <c:ext xmlns:c16="http://schemas.microsoft.com/office/drawing/2014/chart" uri="{C3380CC4-5D6E-409C-BE32-E72D297353CC}">
                <c16:uniqueId val="{00000001-6C66-4464-8146-5D9A5EBE1517}"/>
              </c:ext>
            </c:extLst>
          </c:dPt>
          <c:dPt>
            <c:idx val="2"/>
            <c:bubble3D val="0"/>
            <c:spPr>
              <a:solidFill>
                <a:schemeClr val="accent1">
                  <a:lumMod val="40000"/>
                  <a:lumOff val="60000"/>
                </a:schemeClr>
              </a:solidFill>
              <a:ln>
                <a:solidFill>
                  <a:schemeClr val="bg1"/>
                </a:solidFill>
              </a:ln>
              <a:effectLst/>
            </c:spPr>
            <c:extLst>
              <c:ext xmlns:c16="http://schemas.microsoft.com/office/drawing/2014/chart" uri="{C3380CC4-5D6E-409C-BE32-E72D297353CC}">
                <c16:uniqueId val="{00000003-6C66-4464-8146-5D9A5EBE1517}"/>
              </c:ext>
            </c:extLst>
          </c:dPt>
          <c:dPt>
            <c:idx val="4"/>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05-6C66-4464-8146-5D9A5EBE1517}"/>
              </c:ext>
            </c:extLst>
          </c:dPt>
          <c:dPt>
            <c:idx val="5"/>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07-6C66-4464-8146-5D9A5EBE1517}"/>
              </c:ext>
            </c:extLst>
          </c:dPt>
          <c:dLbls>
            <c:dLbl>
              <c:idx val="1"/>
              <c:layout>
                <c:manualLayout>
                  <c:x val="-3.3830629085119766E-2"/>
                  <c:y val="6.5510843291458148E-2"/>
                </c:manualLayout>
              </c:layout>
              <c:spPr>
                <a:noFill/>
                <a:ln>
                  <a:noFill/>
                </a:ln>
                <a:effectLst/>
              </c:spPr>
              <c:txPr>
                <a:bodyPr wrap="square" lIns="38100" tIns="19050" rIns="38100" bIns="19050" anchor="ctr" anchorCtr="0">
                  <a:spAutoFit/>
                </a:bodyPr>
                <a:lstStyle/>
                <a:p>
                  <a:pPr algn="ctr">
                    <a:defRPr lang="en-US" altLang="ja-JP" sz="800" b="1" i="0" u="none" strike="noStrike" kern="1200" baseline="0">
                      <a:solidFill>
                        <a:schemeClr val="accent1">
                          <a:lumMod val="75000"/>
                        </a:schemeClr>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extLst>
                <c:ext xmlns:c15="http://schemas.microsoft.com/office/drawing/2012/chart" uri="{CE6537A1-D6FC-4f65-9D91-7224C49458BB}">
                  <c15:layout>
                    <c:manualLayout>
                      <c:w val="0.3653168068293921"/>
                      <c:h val="0.22404620198512545"/>
                    </c:manualLayout>
                  </c15:layout>
                </c:ext>
                <c:ext xmlns:c16="http://schemas.microsoft.com/office/drawing/2014/chart" uri="{C3380CC4-5D6E-409C-BE32-E72D297353CC}">
                  <c16:uniqueId val="{00000001-6C66-4464-8146-5D9A5EBE1517}"/>
                </c:ext>
              </c:extLst>
            </c:dLbl>
            <c:dLbl>
              <c:idx val="2"/>
              <c:layout>
                <c:manualLayout>
                  <c:x val="1.6915647523377472E-2"/>
                  <c:y val="-4.5857409763037378E-2"/>
                </c:manualLayout>
              </c:layout>
              <c:numFmt formatCode="#,##0.0\ &quot;億&quot;&quot;円&quot;;[Red]\-#,##0.0\ &quot;億&quot;&quot;円&quot;" sourceLinked="0"/>
              <c:spPr>
                <a:noFill/>
                <a:ln>
                  <a:noFill/>
                </a:ln>
                <a:effectLst/>
              </c:spPr>
              <c:txPr>
                <a:bodyPr wrap="square" lIns="38100" tIns="19050" rIns="38100" bIns="19050" anchor="ctr" anchorCtr="0">
                  <a:spAutoFit/>
                </a:bodyPr>
                <a:lstStyle/>
                <a:p>
                  <a:pPr algn="ctr" rtl="0">
                    <a:defRPr lang="en-US" altLang="ja-JP" sz="800" b="1" i="0" u="none" strike="noStrike" kern="1200" baseline="0">
                      <a:solidFill>
                        <a:srgbClr val="44546A">
                          <a:lumMod val="75000"/>
                        </a:srgbClr>
                      </a:solidFill>
                      <a:effectLst>
                        <a:glow rad="152400">
                          <a:sysClr val="window" lastClr="FFFFFF"/>
                        </a:glow>
                      </a:effectLst>
                      <a:latin typeface="+mn-lt"/>
                      <a:ea typeface="+mn-ea"/>
                      <a:cs typeface="+mn-cs"/>
                    </a:defRPr>
                  </a:pPr>
                  <a:endParaRPr lang="ja-JP"/>
                </a:p>
              </c:txPr>
              <c:showLegendKey val="0"/>
              <c:showVal val="1"/>
              <c:showCatName val="1"/>
              <c:showSerName val="0"/>
              <c:showPercent val="0"/>
              <c:showBubbleSize val="0"/>
              <c:separator>
</c:separator>
              <c:extLst>
                <c:ext xmlns:c15="http://schemas.microsoft.com/office/drawing/2012/chart" uri="{CE6537A1-D6FC-4f65-9D91-7224C49458BB}">
                  <c15:layout>
                    <c:manualLayout>
                      <c:w val="0.38347269690487668"/>
                      <c:h val="0.24959533028167488"/>
                    </c:manualLayout>
                  </c15:layout>
                </c:ext>
                <c:ext xmlns:c16="http://schemas.microsoft.com/office/drawing/2014/chart" uri="{C3380CC4-5D6E-409C-BE32-E72D297353CC}">
                  <c16:uniqueId val="{00000003-6C66-4464-8146-5D9A5EBE1517}"/>
                </c:ext>
              </c:extLst>
            </c:dLbl>
            <c:dLbl>
              <c:idx val="4"/>
              <c:layout>
                <c:manualLayout>
                  <c:x val="-1.3343651298935997E-2"/>
                  <c:y val="6.0602965617775138E-2"/>
                </c:manualLayout>
              </c:layout>
              <c:numFmt formatCode="#,##0.0\ &quot;億&quot;&quot;円&quot;;[Red]\-#,##0.0\ &quot;億&quot;&quot;円&quot;" sourceLinked="0"/>
              <c:spPr>
                <a:noFill/>
                <a:ln>
                  <a:noFill/>
                </a:ln>
                <a:effectLst/>
              </c:spPr>
              <c:txPr>
                <a:bodyPr rot="0" spcFirstLastPara="1" vertOverflow="ellipsis" vert="horz" wrap="none" lIns="38100" tIns="19050" rIns="38100" bIns="19050" anchor="ctr" anchorCtr="0">
                  <a:spAutoFit/>
                </a:bodyPr>
                <a:lstStyle/>
                <a:p>
                  <a:pPr algn="ctr">
                    <a:defRPr lang="en-US" altLang="ja-JP" sz="800" b="1" i="0" u="none" strike="noStrike" kern="1200" baseline="0">
                      <a:solidFill>
                        <a:srgbClr val="FB0000"/>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5-6C66-4464-8146-5D9A5EBE1517}"/>
                </c:ext>
              </c:extLst>
            </c:dLbl>
            <c:dLbl>
              <c:idx val="5"/>
              <c:layout>
                <c:manualLayout>
                  <c:x val="7.9947806366770818E-2"/>
                  <c:y val="-4.5285352761606494E-2"/>
                </c:manualLayout>
              </c:layout>
              <c:numFmt formatCode="#,##0.0\ &quot;億&quot;&quot;円&quot;;[Red]\-#,##0.0\ &quot;億&quot;&quot;円&quot;" sourceLinked="0"/>
              <c:spPr>
                <a:noFill/>
                <a:ln>
                  <a:noFill/>
                </a:ln>
                <a:effectLst/>
              </c:spPr>
              <c:txPr>
                <a:bodyPr rot="0" spcFirstLastPara="1" vertOverflow="ellipsis" vert="horz" wrap="none" lIns="38100" tIns="19050" rIns="38100" bIns="19050" anchor="ctr" anchorCtr="0">
                  <a:spAutoFit/>
                </a:bodyPr>
                <a:lstStyle/>
                <a:p>
                  <a:pPr algn="ctr">
                    <a:defRPr lang="en-US" altLang="ja-JP" sz="800" b="1" i="0" u="none" strike="noStrike" kern="1200" baseline="0">
                      <a:solidFill>
                        <a:srgbClr val="FB0000"/>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7-6C66-4464-8146-5D9A5EBE1517}"/>
                </c:ext>
              </c:extLst>
            </c:dLbl>
            <c:spPr>
              <a:noFill/>
              <a:ln>
                <a:noFill/>
              </a:ln>
              <a:effectLst/>
            </c:spPr>
            <c:txPr>
              <a:bodyPr wrap="square" lIns="38100" tIns="19050" rIns="38100" bIns="19050" anchor="ctr" anchorCtr="0">
                <a:spAutoFit/>
              </a:bodyPr>
              <a:lstStyle/>
              <a:p>
                <a:pPr algn="ctr">
                  <a:defRPr lang="en-US" altLang="ja-JP" sz="1050" b="1" i="0" u="none" strike="noStrike" kern="1200" baseline="0">
                    <a:solidFill>
                      <a:schemeClr val="accent1">
                        <a:lumMod val="75000"/>
                      </a:schemeClr>
                    </a:solidFill>
                    <a:effectLst>
                      <a:glow rad="152400">
                        <a:schemeClr val="bg1"/>
                      </a:glow>
                    </a:effectLst>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s>
          <c:cat>
            <c:strRef>
              <c:f>'【本】4.観光消費額1_P38'!$R$9:$R$14</c:f>
              <c:strCache>
                <c:ptCount val="6"/>
                <c:pt idx="0">
                  <c:v>日本人</c:v>
                </c:pt>
                <c:pt idx="1">
                  <c:v>日帰り</c:v>
                </c:pt>
                <c:pt idx="2">
                  <c:v>宿泊</c:v>
                </c:pt>
                <c:pt idx="3">
                  <c:v>外国人</c:v>
                </c:pt>
                <c:pt idx="4">
                  <c:v>日帰り</c:v>
                </c:pt>
                <c:pt idx="5">
                  <c:v>宿泊</c:v>
                </c:pt>
              </c:strCache>
            </c:strRef>
          </c:cat>
          <c:val>
            <c:numRef>
              <c:f>'【本】4.観光消費額1_P38'!$S$9:$S$14</c:f>
              <c:numCache>
                <c:formatCode>#,##0.0\ "億""円";[Red]\-#,##0.0\ "億""円"</c:formatCode>
                <c:ptCount val="6"/>
                <c:pt idx="1">
                  <c:v>1075.4676075554512</c:v>
                </c:pt>
                <c:pt idx="2">
                  <c:v>2148.852917770751</c:v>
                </c:pt>
                <c:pt idx="4">
                  <c:v>8.2267844369902008</c:v>
                </c:pt>
                <c:pt idx="5">
                  <c:v>499.95794182170596</c:v>
                </c:pt>
              </c:numCache>
            </c:numRef>
          </c:val>
          <c:extLst>
            <c:ext xmlns:c16="http://schemas.microsoft.com/office/drawing/2014/chart" uri="{C3380CC4-5D6E-409C-BE32-E72D297353CC}">
              <c16:uniqueId val="{00000008-6C66-4464-8146-5D9A5EBE1517}"/>
            </c:ext>
          </c:extLst>
        </c:ser>
        <c:ser>
          <c:idx val="2"/>
          <c:order val="1"/>
          <c:spPr>
            <a:noFill/>
            <a:ln>
              <a:noFill/>
            </a:ln>
            <a:effectLst/>
          </c:spPr>
          <c:dPt>
            <c:idx val="0"/>
            <c:bubble3D val="0"/>
            <c:spPr>
              <a:solidFill>
                <a:schemeClr val="accent1"/>
              </a:solidFill>
              <a:ln>
                <a:solidFill>
                  <a:schemeClr val="bg1"/>
                </a:solidFill>
              </a:ln>
              <a:effectLst/>
            </c:spPr>
            <c:extLst>
              <c:ext xmlns:c16="http://schemas.microsoft.com/office/drawing/2014/chart" uri="{C3380CC4-5D6E-409C-BE32-E72D297353CC}">
                <c16:uniqueId val="{0000000A-6C66-4464-8146-5D9A5EBE1517}"/>
              </c:ext>
            </c:extLst>
          </c:dPt>
          <c:dPt>
            <c:idx val="3"/>
            <c:bubble3D val="0"/>
            <c:spPr>
              <a:solidFill>
                <a:schemeClr val="accent2"/>
              </a:solidFill>
              <a:ln>
                <a:solidFill>
                  <a:schemeClr val="bg1"/>
                </a:solidFill>
              </a:ln>
              <a:effectLst/>
            </c:spPr>
            <c:extLst>
              <c:ext xmlns:c16="http://schemas.microsoft.com/office/drawing/2014/chart" uri="{C3380CC4-5D6E-409C-BE32-E72D297353CC}">
                <c16:uniqueId val="{0000000C-6C66-4464-8146-5D9A5EBE1517}"/>
              </c:ext>
            </c:extLst>
          </c:dPt>
          <c:dPt>
            <c:idx val="7"/>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0E-6C66-4464-8146-5D9A5EBE1517}"/>
              </c:ext>
            </c:extLst>
          </c:dPt>
          <c:dPt>
            <c:idx val="8"/>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10-6C66-4464-8146-5D9A5EBE1517}"/>
              </c:ext>
            </c:extLst>
          </c:dPt>
          <c:dLbls>
            <c:dLbl>
              <c:idx val="0"/>
              <c:layout>
                <c:manualLayout>
                  <c:x val="0.11148197774622599"/>
                  <c:y val="-3.404383947740091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A-6C66-4464-8146-5D9A5EBE1517}"/>
                </c:ext>
              </c:extLst>
            </c:dLbl>
            <c:dLbl>
              <c:idx val="3"/>
              <c:layout>
                <c:manualLayout>
                  <c:x val="-0.21062945805818017"/>
                  <c:y val="-7.5540926577592898E-2"/>
                </c:manualLayout>
              </c:layout>
              <c:numFmt formatCode="#,##0.0\ &quot;億&quot;&quot;円&quot;;[Red]\-#,##0.0\ &quot;億&quot;&quot;円&quot;" sourceLinked="0"/>
              <c:spPr>
                <a:noFill/>
                <a:ln>
                  <a:noFill/>
                </a:ln>
                <a:effectLst/>
              </c:spPr>
              <c:txPr>
                <a:bodyPr rot="0" spcFirstLastPara="1" vertOverflow="ellipsis" vert="horz" wrap="none" lIns="38100" tIns="19050" rIns="38100" bIns="19050" anchor="ctr" anchorCtr="1">
                  <a:spAutoFit/>
                </a:bodyPr>
                <a:lstStyle/>
                <a:p>
                  <a:pPr>
                    <a:defRPr sz="1050" b="1" i="0" u="none" strike="noStrike" kern="1200" baseline="0">
                      <a:solidFill>
                        <a:srgbClr val="FB0000"/>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C-6C66-4464-8146-5D9A5EBE1517}"/>
                </c:ext>
              </c:extLst>
            </c:dLbl>
            <c:dLbl>
              <c:idx val="7"/>
              <c:layout>
                <c:manualLayout>
                  <c:x val="-0.24787539220225924"/>
                  <c:y val="-9.4269631390415817E-2"/>
                </c:manualLayout>
              </c:layout>
              <c:numFmt formatCode="#,##0.0\ &quot;億&quot;&quot;円&quot;;[Red]\-#,##0.0\ &quot;億&quot;&quot;円&quot;" sourceLinked="0"/>
              <c:spPr>
                <a:noFill/>
                <a:ln>
                  <a:noFill/>
                </a:ln>
                <a:effectLst/>
              </c:spPr>
              <c:txPr>
                <a:bodyPr rot="0" spcFirstLastPara="1" vertOverflow="ellipsis" vert="horz" wrap="none" lIns="38100" tIns="19050" rIns="38100" bIns="19050" anchor="ctr" anchorCtr="1">
                  <a:spAutoFit/>
                </a:bodyPr>
                <a:lstStyle/>
                <a:p>
                  <a:pPr>
                    <a:defRPr sz="800" b="1" i="0" u="none" strike="noStrike" kern="1200" baseline="0">
                      <a:solidFill>
                        <a:schemeClr val="accent2">
                          <a:lumMod val="75000"/>
                        </a:schemeClr>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E-6C66-4464-8146-5D9A5EBE1517}"/>
                </c:ext>
              </c:extLst>
            </c:dLbl>
            <c:dLbl>
              <c:idx val="8"/>
              <c:layout>
                <c:manualLayout>
                  <c:x val="0.16433667868215981"/>
                  <c:y val="-0.22044561464517251"/>
                </c:manualLayout>
              </c:layout>
              <c:numFmt formatCode="#,##0.0\ &quot;億&quot;&quot;円&quot;;[Red]\-#,##0.0\ &quot;億&quot;&quot;円&quot;" sourceLinked="0"/>
              <c:spPr>
                <a:noFill/>
                <a:ln>
                  <a:noFill/>
                </a:ln>
                <a:effectLst/>
              </c:spPr>
              <c:txPr>
                <a:bodyPr rot="0" spcFirstLastPara="1" vertOverflow="ellipsis" vert="horz" wrap="none" lIns="38100" tIns="19050" rIns="38100" bIns="19050" anchor="ctr" anchorCtr="1">
                  <a:spAutoFit/>
                </a:bodyPr>
                <a:lstStyle/>
                <a:p>
                  <a:pPr>
                    <a:defRPr sz="800" b="1" i="0" u="none" strike="noStrike" kern="1200" baseline="0">
                      <a:solidFill>
                        <a:schemeClr val="accent2">
                          <a:lumMod val="75000"/>
                        </a:schemeClr>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10-6C66-4464-8146-5D9A5EBE1517}"/>
                </c:ext>
              </c:extLst>
            </c:dLbl>
            <c:numFmt formatCode="#,##0.0\ &quot;億&quot;&quot;円&quot;;[Red]\-#,##0.0\ &quot;億&quot;&quot;円&quot;" sourceLinked="0"/>
            <c:spPr>
              <a:noFill/>
              <a:ln>
                <a:noFill/>
              </a:ln>
              <a:effectLst/>
            </c:spPr>
            <c:txPr>
              <a:bodyPr rot="0" spcFirstLastPara="1" vertOverflow="ellipsis" vert="horz" wrap="none" lIns="38100" tIns="19050" rIns="38100" bIns="19050" anchor="ctr" anchorCtr="1">
                <a:spAutoFit/>
              </a:bodyPr>
              <a:lstStyle/>
              <a:p>
                <a:pPr>
                  <a:defRPr sz="1050" b="1" i="0" u="none" strike="noStrike" kern="1200" baseline="0">
                    <a:solidFill>
                      <a:schemeClr val="accent1">
                        <a:lumMod val="75000"/>
                      </a:schemeClr>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showLeaderLines val="1"/>
            <c:leaderLines>
              <c:spPr>
                <a:ln w="6350" cap="flat" cmpd="sng" algn="ctr">
                  <a:solidFill>
                    <a:schemeClr val="accent2">
                      <a:lumMod val="60000"/>
                      <a:lumOff val="40000"/>
                    </a:schemeClr>
                  </a:solidFill>
                  <a:prstDash val="solid"/>
                  <a:miter lim="800000"/>
                </a:ln>
                <a:effectLst/>
              </c:spPr>
            </c:leaderLines>
            <c:extLst>
              <c:ext xmlns:c15="http://schemas.microsoft.com/office/drawing/2012/chart" uri="{CE6537A1-D6FC-4f65-9D91-7224C49458BB}">
                <c15:spPr xmlns:c15="http://schemas.microsoft.com/office/drawing/2012/chart">
                  <a:prstGeom prst="rect">
                    <a:avLst/>
                  </a:prstGeom>
                </c15:spPr>
              </c:ext>
            </c:extLst>
          </c:dLbls>
          <c:cat>
            <c:strRef>
              <c:f>'【本】4.観光消費額1_P38'!$R$9:$R$14</c:f>
              <c:strCache>
                <c:ptCount val="6"/>
                <c:pt idx="0">
                  <c:v>日本人</c:v>
                </c:pt>
                <c:pt idx="1">
                  <c:v>日帰り</c:v>
                </c:pt>
                <c:pt idx="2">
                  <c:v>宿泊</c:v>
                </c:pt>
                <c:pt idx="3">
                  <c:v>外国人</c:v>
                </c:pt>
                <c:pt idx="4">
                  <c:v>日帰り</c:v>
                </c:pt>
                <c:pt idx="5">
                  <c:v>宿泊</c:v>
                </c:pt>
              </c:strCache>
            </c:strRef>
          </c:cat>
          <c:val>
            <c:numRef>
              <c:f>'【本】4.観光消費額1_P38'!$T$9:$T$14</c:f>
              <c:numCache>
                <c:formatCode>#,##0.0\ "億""円";[Red]\-#,##0.0\ "億""円"</c:formatCode>
                <c:ptCount val="6"/>
                <c:pt idx="0">
                  <c:v>3224.3205253262022</c:v>
                </c:pt>
                <c:pt idx="3">
                  <c:v>508.18472625869617</c:v>
                </c:pt>
              </c:numCache>
            </c:numRef>
          </c:val>
          <c:extLst>
            <c:ext xmlns:c16="http://schemas.microsoft.com/office/drawing/2014/chart" uri="{C3380CC4-5D6E-409C-BE32-E72D297353CC}">
              <c16:uniqueId val="{00000011-6C66-4464-8146-5D9A5EBE1517}"/>
            </c:ext>
          </c:extLst>
        </c:ser>
        <c:dLbls>
          <c:showLegendKey val="0"/>
          <c:showVal val="0"/>
          <c:showCatName val="0"/>
          <c:showSerName val="0"/>
          <c:showPercent val="0"/>
          <c:showBubbleSize val="0"/>
          <c:showLeaderLines val="1"/>
        </c:dLbls>
        <c:firstSliceAng val="0"/>
        <c:holeSize val="50"/>
      </c:doughnutChart>
      <c:spPr>
        <a:noFill/>
        <a:ln>
          <a:noFill/>
        </a:ln>
        <a:effectLst/>
      </c:spPr>
    </c:plotArea>
    <c:plotVisOnly val="1"/>
    <c:dispBlanksAs val="gap"/>
    <c:showDLblsOverMax val="0"/>
    <c:extLst/>
  </c:chart>
  <c:spPr>
    <a:noFill/>
    <a:ln w="9525" cap="flat" cmpd="sng" algn="ctr">
      <a:noFill/>
      <a:prstDash val="solid"/>
      <a:round/>
    </a:ln>
    <a:effectLst/>
  </c:spPr>
  <c:txPr>
    <a:bodyPr/>
    <a:lstStyle/>
    <a:p>
      <a:pPr>
        <a:defRPr/>
      </a:pPr>
      <a:endParaRPr lang="ja-JP"/>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630989129315742"/>
          <c:y val="0.12632237913811439"/>
          <c:w val="0.80954742636337129"/>
          <c:h val="0.76917844434599936"/>
        </c:manualLayout>
      </c:layout>
      <c:barChart>
        <c:barDir val="col"/>
        <c:grouping val="stacked"/>
        <c:varyColors val="0"/>
        <c:ser>
          <c:idx val="4"/>
          <c:order val="0"/>
          <c:tx>
            <c:strRef>
              <c:f>'【本】4.観光消費額2_P39'!$R$22</c:f>
              <c:strCache>
                <c:ptCount val="1"/>
                <c:pt idx="0">
                  <c:v>宿泊客</c:v>
                </c:pt>
              </c:strCache>
            </c:strRef>
          </c:tx>
          <c:spPr>
            <a:solidFill>
              <a:srgbClr val="44546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'【本】4.観光消費額2_P39'!$S$20:$W$20</c:f>
              <c:strCache>
                <c:ptCount val="5"/>
                <c:pt idx="0">
                  <c:v>H31・R1</c:v>
                </c:pt>
                <c:pt idx="1">
                  <c:v>R2</c:v>
                </c:pt>
                <c:pt idx="2">
                  <c:v>R3</c:v>
                </c:pt>
                <c:pt idx="3">
                  <c:v>R4</c:v>
                </c:pt>
                <c:pt idx="4">
                  <c:v>R5</c:v>
                </c:pt>
              </c:strCache>
            </c:strRef>
          </c:cat>
          <c:val>
            <c:numRef>
              <c:f>'【本】4.観光消費額2_P39'!$S$22:$W$22</c:f>
              <c:numCache>
                <c:formatCode>#,##0_);[Red]\(#,##0\)</c:formatCode>
                <c:ptCount val="5"/>
                <c:pt idx="0">
                  <c:v>213044.84482241693</c:v>
                </c:pt>
                <c:pt idx="1">
                  <c:v>106537.96256569748</c:v>
                </c:pt>
                <c:pt idx="2">
                  <c:v>113133.77637751141</c:v>
                </c:pt>
                <c:pt idx="3">
                  <c:v>172037.09539446793</c:v>
                </c:pt>
                <c:pt idx="4">
                  <c:v>264881.08595924568</c:v>
                </c:pt>
              </c:numCache>
            </c:numRef>
          </c:val>
          <c:extLst>
            <c:ext xmlns:c16="http://schemas.microsoft.com/office/drawing/2014/chart" uri="{C3380CC4-5D6E-409C-BE32-E72D297353CC}">
              <c16:uniqueId val="{00000003-D80A-4F25-ADB1-C8FF8DE69D00}"/>
            </c:ext>
          </c:extLst>
        </c:ser>
        <c:ser>
          <c:idx val="3"/>
          <c:order val="1"/>
          <c:tx>
            <c:strRef>
              <c:f>'【本】4.観光消費額2_P39'!$R$21</c:f>
              <c:strCache>
                <c:ptCount val="1"/>
                <c:pt idx="0">
                  <c:v>日帰り客</c:v>
                </c:pt>
              </c:strCache>
            </c:strRef>
          </c:tx>
          <c:spPr>
            <a:solidFill>
              <a:srgbClr val="ADB9C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'【本】4.観光消費額2_P39'!$S$20:$W$20</c:f>
              <c:strCache>
                <c:ptCount val="5"/>
                <c:pt idx="0">
                  <c:v>H31・R1</c:v>
                </c:pt>
                <c:pt idx="1">
                  <c:v>R2</c:v>
                </c:pt>
                <c:pt idx="2">
                  <c:v>R3</c:v>
                </c:pt>
                <c:pt idx="3">
                  <c:v>R4</c:v>
                </c:pt>
                <c:pt idx="4">
                  <c:v>R5</c:v>
                </c:pt>
              </c:strCache>
            </c:strRef>
          </c:cat>
          <c:val>
            <c:numRef>
              <c:f>'【本】4.観光消費額2_P39'!$S$21:$W$21</c:f>
              <c:numCache>
                <c:formatCode>#,##0_);[Red]\(#,##0\)</c:formatCode>
                <c:ptCount val="5"/>
                <c:pt idx="0">
                  <c:v>108965.68495017408</c:v>
                </c:pt>
                <c:pt idx="1">
                  <c:v>70956.456216373175</c:v>
                </c:pt>
                <c:pt idx="2">
                  <c:v>77442.601667069088</c:v>
                </c:pt>
                <c:pt idx="3">
                  <c:v>145202.9025936898</c:v>
                </c:pt>
                <c:pt idx="4">
                  <c:v>108369.43919924412</c:v>
                </c:pt>
              </c:numCache>
            </c:numRef>
          </c:val>
          <c:extLst>
            <c:ext xmlns:c16="http://schemas.microsoft.com/office/drawing/2014/chart" uri="{C3380CC4-5D6E-409C-BE32-E72D297353CC}">
              <c16:uniqueId val="{00000002-D80A-4F25-ADB1-C8FF8DE69D00}"/>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2"/>
          <c:order val="2"/>
          <c:tx>
            <c:strRef>
              <c:f>'【本】4.観光消費額2_P39'!$R$23</c:f>
              <c:strCache>
                <c:ptCount val="1"/>
                <c:pt idx="0">
                  <c:v>計</c:v>
                </c:pt>
              </c:strCache>
            </c:strRef>
          </c:tx>
          <c:spPr>
            <a:ln w="31750" cap="rnd">
              <a:noFill/>
              <a:round/>
            </a:ln>
            <a:effectLst/>
          </c:spPr>
          <c:marker>
            <c:symbol val="none"/>
          </c:marker>
          <c:dLbls>
            <c:dLbl>
              <c:idx val="1"/>
              <c:layout>
                <c:manualLayout>
                  <c:x val="-6.5925849485995197E-2"/>
                  <c:y val="-3.68042880798841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36E0-4A5B-8F01-73F20DFD4E9E}"/>
                </c:ext>
              </c:extLst>
            </c:dLbl>
            <c:dLbl>
              <c:idx val="2"/>
              <c:layout>
                <c:manualLayout>
                  <c:x val="-6.1320867313568825E-2"/>
                  <c:y val="-3.198731423801769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36E0-4A5B-8F01-73F20DFD4E9E}"/>
                </c:ext>
              </c:extLst>
            </c:dLbl>
            <c:dLbl>
              <c:idx val="3"/>
              <c:layout>
                <c:manualLayout>
                  <c:x val="-6.767353561052783E-2"/>
                  <c:y val="-2.979884720349726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E3F-43B6-AF82-225781911976}"/>
                </c:ext>
              </c:extLst>
            </c:dLbl>
            <c:dLbl>
              <c:idx val="4"/>
              <c:layout>
                <c:manualLayout>
                  <c:x val="-6.4222231933629872E-2"/>
                  <c:y val="-2.73563187441942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E3F-43B6-AF82-225781911976}"/>
                </c:ext>
              </c:extLst>
            </c:dLbl>
            <c:dLbl>
              <c:idx val="5"/>
              <c:layout>
                <c:manualLayout>
                  <c:x val="-6.4761888323627836E-2"/>
                  <c:y val="-2.70568686015851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6E0-4A5B-8F01-73F20DFD4E9E}"/>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'【本】4.観光消費額2_P39'!$S$20:$W$20</c:f>
              <c:strCache>
                <c:ptCount val="5"/>
                <c:pt idx="0">
                  <c:v>H31・R1</c:v>
                </c:pt>
                <c:pt idx="1">
                  <c:v>R2</c:v>
                </c:pt>
                <c:pt idx="2">
                  <c:v>R3</c:v>
                </c:pt>
                <c:pt idx="3">
                  <c:v>R4</c:v>
                </c:pt>
                <c:pt idx="4">
                  <c:v>R5</c:v>
                </c:pt>
              </c:strCache>
            </c:strRef>
          </c:cat>
          <c:val>
            <c:numRef>
              <c:f>'【本】4.観光消費額2_P39'!$S$23:$W$23</c:f>
              <c:numCache>
                <c:formatCode>#,##0_);[Red]\(#,##0\)</c:formatCode>
                <c:ptCount val="5"/>
                <c:pt idx="0">
                  <c:v>322010.52977259102</c:v>
                </c:pt>
                <c:pt idx="1">
                  <c:v>177494.41878207066</c:v>
                </c:pt>
                <c:pt idx="2">
                  <c:v>190576.37804458052</c:v>
                </c:pt>
                <c:pt idx="3">
                  <c:v>317239.99798815773</c:v>
                </c:pt>
                <c:pt idx="4">
                  <c:v>373250.52515848982</c:v>
                </c:pt>
              </c:numCache>
            </c:numRef>
          </c:val>
          <c:smooth val="0"/>
          <c:extLst>
            <c:ext xmlns:c16="http://schemas.microsoft.com/office/drawing/2014/chart" uri="{C3380CC4-5D6E-409C-BE32-E72D297353CC}">
              <c16:uniqueId val="{00000004-D80A-4F25-ADB1-C8FF8DE69D00}"/>
            </c:ext>
          </c:extLst>
        </c:ser>
        <c:dLbls>
          <c:showLegendKey val="0"/>
          <c:showVal val="0"/>
          <c:showCatName val="0"/>
          <c:showSerName val="0"/>
          <c:showPercent val="0"/>
          <c:showBubbleSize val="0"/>
        </c:dLbls>
        <c:marker val="1"/>
        <c:smooth val="0"/>
        <c:axId val="1995764432"/>
        <c:axId val="1813033232"/>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0" spcFirstLastPara="1" vertOverflow="ellipsis"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1"/>
      </c:catAx>
      <c:valAx>
        <c:axId val="816796655"/>
        <c:scaling>
          <c:orientation val="minMax"/>
          <c:min val="0"/>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rgbClr val="404040"/>
                    </a:solidFill>
                    <a:latin typeface="+mj-ea"/>
                    <a:ea typeface="+mj-ea"/>
                    <a:cs typeface="+mn-cs"/>
                  </a:defRPr>
                </a:pPr>
                <a:r>
                  <a:rPr lang="ja-JP" altLang="en-US"/>
                  <a:t>（ 百万円 ）</a:t>
                </a:r>
              </a:p>
            </c:rich>
          </c:tx>
          <c:layout>
            <c:manualLayout>
              <c:xMode val="edge"/>
              <c:yMode val="edge"/>
              <c:x val="1.715285589301337E-2"/>
              <c:y val="5.9666652376256964E-2"/>
            </c:manualLayout>
          </c:layout>
          <c:overlay val="0"/>
          <c:spPr>
            <a:noFill/>
            <a:ln>
              <a:noFill/>
            </a:ln>
            <a:effectLst/>
          </c:spPr>
          <c:txPr>
            <a:bodyPr rot="0" spcFirstLastPara="1" vertOverflow="ellipsis" wrap="square" anchor="ctr" anchorCtr="1"/>
            <a:lstStyle/>
            <a:p>
              <a:pPr>
                <a:defRPr sz="700" b="1" i="0" u="none" strike="noStrike" kern="1200" baseline="0">
                  <a:solidFill>
                    <a:srgbClr val="404040"/>
                  </a:solidFill>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valAx>
        <c:axId val="1813033232"/>
        <c:scaling>
          <c:orientation val="minMax"/>
        </c:scaling>
        <c:delete val="1"/>
        <c:axPos val="r"/>
        <c:numFmt formatCode="#,##0_);[Red]\(#,##0\)" sourceLinked="1"/>
        <c:majorTickMark val="out"/>
        <c:minorTickMark val="none"/>
        <c:tickLblPos val="nextTo"/>
        <c:crossAx val="1995764432"/>
        <c:crosses val="max"/>
        <c:crossBetween val="between"/>
      </c:valAx>
      <c:catAx>
        <c:axId val="1995764432"/>
        <c:scaling>
          <c:orientation val="minMax"/>
        </c:scaling>
        <c:delete val="1"/>
        <c:axPos val="b"/>
        <c:numFmt formatCode="General" sourceLinked="1"/>
        <c:majorTickMark val="out"/>
        <c:minorTickMark val="none"/>
        <c:tickLblPos val="nextTo"/>
        <c:crossAx val="1813033232"/>
        <c:crosses val="autoZero"/>
        <c:auto val="1"/>
        <c:lblAlgn val="ctr"/>
        <c:lblOffset val="100"/>
        <c:noMultiLvlLbl val="1"/>
      </c:cat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orientation="portrait"/>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9422572178477692E-2"/>
          <c:y val="0.13087394968077504"/>
          <c:w val="0.8186984179060951"/>
          <c:h val="0.77419629182507788"/>
        </c:manualLayout>
      </c:layout>
      <c:barChart>
        <c:barDir val="col"/>
        <c:grouping val="stacked"/>
        <c:varyColors val="0"/>
        <c:ser>
          <c:idx val="6"/>
          <c:order val="0"/>
          <c:tx>
            <c:strRef>
              <c:f>'【本】4.観光消費額_内訳_P40'!$S$16</c:f>
              <c:strCache>
                <c:ptCount val="1"/>
                <c:pt idx="0">
                  <c:v>交通費</c:v>
                </c:pt>
              </c:strCache>
            </c:strRef>
          </c:tx>
          <c:spPr>
            <a:solidFill>
              <a:srgbClr val="44546A">
                <a:lumMod val="75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H31・R1</c:v>
                </c:pt>
                <c:pt idx="1">
                  <c:v>R2</c:v>
                </c:pt>
                <c:pt idx="2">
                  <c:v>R3</c:v>
                </c:pt>
                <c:pt idx="3">
                  <c:v>R4</c:v>
                </c:pt>
                <c:pt idx="4">
                  <c:v>R5</c:v>
                </c:pt>
              </c:strCache>
            </c:strRef>
          </c:cat>
          <c:val>
            <c:numRef>
              <c:f>'【本】4.観光消費額_内訳_P40'!$T$16:$X$16</c:f>
              <c:numCache>
                <c:formatCode>#,##0_);[Red]\(#,##0\)</c:formatCode>
                <c:ptCount val="5"/>
                <c:pt idx="0">
                  <c:v>1285.2352357578366</c:v>
                </c:pt>
                <c:pt idx="1">
                  <c:v>974.0026600191934</c:v>
                </c:pt>
                <c:pt idx="2">
                  <c:v>860.8453417329265</c:v>
                </c:pt>
                <c:pt idx="3">
                  <c:v>1591.055652113447</c:v>
                </c:pt>
                <c:pt idx="4">
                  <c:v>1145.1842742815413</c:v>
                </c:pt>
              </c:numCache>
            </c:numRef>
          </c:val>
          <c:extLst>
            <c:ext xmlns:c16="http://schemas.microsoft.com/office/drawing/2014/chart" uri="{C3380CC4-5D6E-409C-BE32-E72D297353CC}">
              <c16:uniqueId val="{00000000-F3E0-4958-9B41-2902D6B7DF7A}"/>
            </c:ext>
          </c:extLst>
        </c:ser>
        <c:ser>
          <c:idx val="7"/>
          <c:order val="1"/>
          <c:tx>
            <c:strRef>
              <c:f>'【本】4.観光消費額_内訳_P40'!$S$17</c:f>
              <c:strCache>
                <c:ptCount val="1"/>
                <c:pt idx="0">
                  <c:v>土産代</c:v>
                </c:pt>
              </c:strCache>
            </c:strRef>
          </c:tx>
          <c:spPr>
            <a:solidFill>
              <a:srgbClr val="44546A">
                <a:lumMod val="60000"/>
                <a:lumOff val="4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H31・R1</c:v>
                </c:pt>
                <c:pt idx="1">
                  <c:v>R2</c:v>
                </c:pt>
                <c:pt idx="2">
                  <c:v>R3</c:v>
                </c:pt>
                <c:pt idx="3">
                  <c:v>R4</c:v>
                </c:pt>
                <c:pt idx="4">
                  <c:v>R5</c:v>
                </c:pt>
              </c:strCache>
            </c:strRef>
          </c:cat>
          <c:val>
            <c:numRef>
              <c:f>'【本】4.観光消費額_内訳_P40'!$T$17:$X$17</c:f>
              <c:numCache>
                <c:formatCode>#,##0_);[Red]\(#,##0\)</c:formatCode>
                <c:ptCount val="5"/>
                <c:pt idx="0">
                  <c:v>2029.4046528650676</c:v>
                </c:pt>
                <c:pt idx="1">
                  <c:v>1808.074901690436</c:v>
                </c:pt>
                <c:pt idx="2">
                  <c:v>1167.9282779511188</c:v>
                </c:pt>
                <c:pt idx="3">
                  <c:v>1512.2108638744455</c:v>
                </c:pt>
                <c:pt idx="4">
                  <c:v>1342.4814155688969</c:v>
                </c:pt>
              </c:numCache>
            </c:numRef>
          </c:val>
          <c:extLst>
            <c:ext xmlns:c16="http://schemas.microsoft.com/office/drawing/2014/chart" uri="{C3380CC4-5D6E-409C-BE32-E72D297353CC}">
              <c16:uniqueId val="{00000001-F3E0-4958-9B41-2902D6B7DF7A}"/>
            </c:ext>
          </c:extLst>
        </c:ser>
        <c:ser>
          <c:idx val="8"/>
          <c:order val="2"/>
          <c:tx>
            <c:strRef>
              <c:f>'【本】4.観光消費額_内訳_P40'!$S$18</c:f>
              <c:strCache>
                <c:ptCount val="1"/>
                <c:pt idx="0">
                  <c:v>飲食費</c:v>
                </c:pt>
              </c:strCache>
            </c:strRef>
          </c:tx>
          <c:spPr>
            <a:solidFill>
              <a:srgbClr val="44546A">
                <a:lumMod val="40000"/>
                <a:lumOff val="6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H31・R1</c:v>
                </c:pt>
                <c:pt idx="1">
                  <c:v>R2</c:v>
                </c:pt>
                <c:pt idx="2">
                  <c:v>R3</c:v>
                </c:pt>
                <c:pt idx="3">
                  <c:v>R4</c:v>
                </c:pt>
                <c:pt idx="4">
                  <c:v>R5</c:v>
                </c:pt>
              </c:strCache>
            </c:strRef>
          </c:cat>
          <c:val>
            <c:numRef>
              <c:f>'【本】4.観光消費額_内訳_P40'!$T$18:$X$18</c:f>
              <c:numCache>
                <c:formatCode>#,##0_);[Red]\(#,##0\)</c:formatCode>
                <c:ptCount val="5"/>
                <c:pt idx="0">
                  <c:v>1906.2757542263212</c:v>
                </c:pt>
                <c:pt idx="1">
                  <c:v>1493.6885673973363</c:v>
                </c:pt>
                <c:pt idx="2">
                  <c:v>1171.0079909109504</c:v>
                </c:pt>
                <c:pt idx="3">
                  <c:v>1771.246572419212</c:v>
                </c:pt>
                <c:pt idx="4">
                  <c:v>1632.9034741969529</c:v>
                </c:pt>
              </c:numCache>
            </c:numRef>
          </c:val>
          <c:extLst>
            <c:ext xmlns:c16="http://schemas.microsoft.com/office/drawing/2014/chart" uri="{C3380CC4-5D6E-409C-BE32-E72D297353CC}">
              <c16:uniqueId val="{00000002-F3E0-4958-9B41-2902D6B7DF7A}"/>
            </c:ext>
          </c:extLst>
        </c:ser>
        <c:ser>
          <c:idx val="9"/>
          <c:order val="3"/>
          <c:tx>
            <c:strRef>
              <c:f>'【本】4.観光消費額_内訳_P40'!$S$19</c:f>
              <c:strCache>
                <c:ptCount val="1"/>
                <c:pt idx="0">
                  <c:v>入場料</c:v>
                </c:pt>
              </c:strCache>
            </c:strRef>
          </c:tx>
          <c:spPr>
            <a:solidFill>
              <a:srgbClr val="44546A">
                <a:lumMod val="20000"/>
                <a:lumOff val="8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H31・R1</c:v>
                </c:pt>
                <c:pt idx="1">
                  <c:v>R2</c:v>
                </c:pt>
                <c:pt idx="2">
                  <c:v>R3</c:v>
                </c:pt>
                <c:pt idx="3">
                  <c:v>R4</c:v>
                </c:pt>
                <c:pt idx="4">
                  <c:v>R5</c:v>
                </c:pt>
              </c:strCache>
            </c:strRef>
          </c:cat>
          <c:val>
            <c:numRef>
              <c:f>'【本】4.観光消費額_内訳_P40'!$T$19:$X$19</c:f>
              <c:numCache>
                <c:formatCode>#,##0_);[Red]\(#,##0\)</c:formatCode>
                <c:ptCount val="5"/>
                <c:pt idx="0">
                  <c:v>897.08691972937436</c:v>
                </c:pt>
                <c:pt idx="1">
                  <c:v>767.89415228739358</c:v>
                </c:pt>
                <c:pt idx="2">
                  <c:v>881.73436123939462</c:v>
                </c:pt>
                <c:pt idx="3">
                  <c:v>1791.4235237816983</c:v>
                </c:pt>
                <c:pt idx="4">
                  <c:v>1261.618733098471</c:v>
                </c:pt>
              </c:numCache>
            </c:numRef>
          </c:val>
          <c:extLst>
            <c:ext xmlns:c16="http://schemas.microsoft.com/office/drawing/2014/chart" uri="{C3380CC4-5D6E-409C-BE32-E72D297353CC}">
              <c16:uniqueId val="{00000003-F3E0-4958-9B41-2902D6B7DF7A}"/>
            </c:ext>
          </c:extLst>
        </c:ser>
        <c:ser>
          <c:idx val="10"/>
          <c:order val="4"/>
          <c:tx>
            <c:strRef>
              <c:f>'【本】4.観光消費額_内訳_P40'!$S$20</c:f>
              <c:strCache>
                <c:ptCount val="1"/>
                <c:pt idx="0">
                  <c:v>その他</c:v>
                </c:pt>
              </c:strCache>
            </c:strRef>
          </c:tx>
          <c:spPr>
            <a:solidFill>
              <a:sysClr val="window" lastClr="FFFFFF">
                <a:lumMod val="7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H31・R1</c:v>
                </c:pt>
                <c:pt idx="1">
                  <c:v>R2</c:v>
                </c:pt>
                <c:pt idx="2">
                  <c:v>R3</c:v>
                </c:pt>
                <c:pt idx="3">
                  <c:v>R4</c:v>
                </c:pt>
                <c:pt idx="4">
                  <c:v>R5</c:v>
                </c:pt>
              </c:strCache>
            </c:strRef>
          </c:cat>
          <c:val>
            <c:numRef>
              <c:f>'【本】4.観光消費額_内訳_P40'!$T$20:$X$20</c:f>
              <c:numCache>
                <c:formatCode>#,##0_);[Red]\(#,##0\)</c:formatCode>
                <c:ptCount val="5"/>
                <c:pt idx="0">
                  <c:v>177.60416632542078</c:v>
                </c:pt>
                <c:pt idx="1">
                  <c:v>59.596739148238932</c:v>
                </c:pt>
                <c:pt idx="2">
                  <c:v>284.08065007619308</c:v>
                </c:pt>
                <c:pt idx="3">
                  <c:v>574.25197611636418</c:v>
                </c:pt>
                <c:pt idx="4">
                  <c:v>404.73017993225722</c:v>
                </c:pt>
              </c:numCache>
            </c:numRef>
          </c:val>
          <c:extLst>
            <c:ext xmlns:c16="http://schemas.microsoft.com/office/drawing/2014/chart" uri="{C3380CC4-5D6E-409C-BE32-E72D297353CC}">
              <c16:uniqueId val="{00000004-F3E0-4958-9B41-2902D6B7DF7A}"/>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0"/>
          <c:order val="5"/>
          <c:tx>
            <c:strRef>
              <c:f>'【本】4.観光消費額_内訳_P40'!$S$21</c:f>
              <c:strCache>
                <c:ptCount val="1"/>
                <c:pt idx="0">
                  <c:v>計</c:v>
                </c:pt>
              </c:strCache>
            </c:strRef>
          </c:tx>
          <c:spPr>
            <a:ln w="31750" cap="rnd">
              <a:noFill/>
              <a:round/>
            </a:ln>
            <a:effectLst/>
          </c:spPr>
          <c:marker>
            <c:symbol val="none"/>
          </c:marker>
          <c:dLbls>
            <c:spPr>
              <a:noFill/>
              <a:ln>
                <a:noFill/>
              </a:ln>
              <a:effectLst/>
            </c:spPr>
            <c:txPr>
              <a:bodyPr rot="0" spcFirstLastPara="1" vertOverflow="ellipsis" vert="horz" wrap="square" lIns="38100" tIns="19050" rIns="38100" bIns="19050" anchor="ctr" anchorCtr="0">
                <a:spAutoFit/>
              </a:bodyPr>
              <a:lstStyle/>
              <a:p>
                <a:pPr algn="ctr">
                  <a:defRPr lang="en-US" altLang="ja-JP"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H31・R1</c:v>
                </c:pt>
                <c:pt idx="1">
                  <c:v>R2</c:v>
                </c:pt>
                <c:pt idx="2">
                  <c:v>R3</c:v>
                </c:pt>
                <c:pt idx="3">
                  <c:v>R4</c:v>
                </c:pt>
                <c:pt idx="4">
                  <c:v>R5</c:v>
                </c:pt>
              </c:strCache>
            </c:strRef>
          </c:cat>
          <c:val>
            <c:numRef>
              <c:f>'【本】4.観光消費額_内訳_P40'!$T$21:$X$21</c:f>
              <c:numCache>
                <c:formatCode>#,##0_);[Red]\(#,##0\)</c:formatCode>
                <c:ptCount val="5"/>
                <c:pt idx="0">
                  <c:v>6295.6067289040211</c:v>
                </c:pt>
                <c:pt idx="1">
                  <c:v>5103.2570205425991</c:v>
                </c:pt>
                <c:pt idx="2">
                  <c:v>4365.596621910584</c:v>
                </c:pt>
                <c:pt idx="3">
                  <c:v>7240.1885883051664</c:v>
                </c:pt>
                <c:pt idx="4">
                  <c:v>5786.9180770781186</c:v>
                </c:pt>
              </c:numCache>
            </c:numRef>
          </c:val>
          <c:smooth val="0"/>
          <c:extLst>
            <c:ext xmlns:c16="http://schemas.microsoft.com/office/drawing/2014/chart" uri="{C3380CC4-5D6E-409C-BE32-E72D297353CC}">
              <c16:uniqueId val="{00000000-D177-48B8-AE22-63E5D785BF7E}"/>
            </c:ext>
          </c:extLst>
        </c:ser>
        <c:dLbls>
          <c:showLegendKey val="0"/>
          <c:showVal val="0"/>
          <c:showCatName val="0"/>
          <c:showSerName val="0"/>
          <c:showPercent val="0"/>
          <c:showBubbleSize val="0"/>
        </c:dLbls>
        <c:marker val="1"/>
        <c:smooth val="0"/>
        <c:axId val="859010607"/>
        <c:axId val="816796655"/>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rgbClr val="404040"/>
                    </a:solidFill>
                    <a:latin typeface="+mj-ea"/>
                    <a:ea typeface="+mj-ea"/>
                    <a:cs typeface="+mn-cs"/>
                  </a:defRPr>
                </a:pPr>
                <a:r>
                  <a:rPr lang="ja-JP" altLang="en-US" sz="700"/>
                  <a:t>（ 円 ）</a:t>
                </a:r>
              </a:p>
            </c:rich>
          </c:tx>
          <c:layout>
            <c:manualLayout>
              <c:xMode val="edge"/>
              <c:yMode val="edge"/>
              <c:x val="3.5114464858559347E-2"/>
              <c:y val="4.7917500015015282E-2"/>
            </c:manualLayout>
          </c:layout>
          <c:overlay val="0"/>
          <c:spPr>
            <a:noFill/>
            <a:ln>
              <a:noFill/>
            </a:ln>
            <a:effectLst/>
          </c:spPr>
          <c:txPr>
            <a:bodyPr rot="0" spcFirstLastPara="1" vertOverflow="ellipsis" wrap="square" anchor="ctr" anchorCtr="1"/>
            <a:lstStyle/>
            <a:p>
              <a:pPr>
                <a:defRPr sz="700" b="1" i="0" u="none" strike="noStrike" kern="1200" baseline="0">
                  <a:solidFill>
                    <a:srgbClr val="404040"/>
                  </a:solidFill>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orientation="portrait"/>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7107737504544614E-2"/>
          <c:y val="0.16746874464382649"/>
          <c:w val="0.82101323272090987"/>
          <c:h val="0.77419159518489145"/>
        </c:manualLayout>
      </c:layout>
      <c:barChart>
        <c:barDir val="col"/>
        <c:grouping val="stacked"/>
        <c:varyColors val="0"/>
        <c:ser>
          <c:idx val="7"/>
          <c:order val="0"/>
          <c:tx>
            <c:strRef>
              <c:f>'【本】4.観光消費額_内訳_P40'!$S$40</c:f>
              <c:strCache>
                <c:ptCount val="1"/>
                <c:pt idx="0">
                  <c:v>交通費</c:v>
                </c:pt>
              </c:strCache>
            </c:strRef>
          </c:tx>
          <c:spPr>
            <a:solidFill>
              <a:srgbClr val="44546A">
                <a:lumMod val="75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H31・R1</c:v>
                </c:pt>
                <c:pt idx="1">
                  <c:v>R2</c:v>
                </c:pt>
                <c:pt idx="2">
                  <c:v>R3</c:v>
                </c:pt>
                <c:pt idx="3">
                  <c:v>R4</c:v>
                </c:pt>
                <c:pt idx="4">
                  <c:v>R5</c:v>
                </c:pt>
              </c:strCache>
            </c:strRef>
          </c:cat>
          <c:val>
            <c:numRef>
              <c:f>'【本】4.観光消費額_内訳_P40'!$T$40:$X$40</c:f>
              <c:numCache>
                <c:formatCode>#,##0_);[Red]\(#,##0\)</c:formatCode>
                <c:ptCount val="5"/>
                <c:pt idx="0">
                  <c:v>3899.6998704773773</c:v>
                </c:pt>
                <c:pt idx="1">
                  <c:v>3922.3595528294245</c:v>
                </c:pt>
                <c:pt idx="2">
                  <c:v>4718.383772210891</c:v>
                </c:pt>
                <c:pt idx="3">
                  <c:v>7557.8863971516657</c:v>
                </c:pt>
                <c:pt idx="4">
                  <c:v>7681.59349386545</c:v>
                </c:pt>
              </c:numCache>
            </c:numRef>
          </c:val>
          <c:extLst>
            <c:ext xmlns:c16="http://schemas.microsoft.com/office/drawing/2014/chart" uri="{C3380CC4-5D6E-409C-BE32-E72D297353CC}">
              <c16:uniqueId val="{00000000-C9A0-4A21-ABEC-C28DA4AE868C}"/>
            </c:ext>
          </c:extLst>
        </c:ser>
        <c:ser>
          <c:idx val="8"/>
          <c:order val="1"/>
          <c:tx>
            <c:strRef>
              <c:f>'【本】4.観光消費額_内訳_P40'!$S$41</c:f>
              <c:strCache>
                <c:ptCount val="1"/>
                <c:pt idx="0">
                  <c:v>宿泊費</c:v>
                </c:pt>
              </c:strCache>
            </c:strRef>
          </c:tx>
          <c:spPr>
            <a:solidFill>
              <a:srgbClr val="44546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H31・R1</c:v>
                </c:pt>
                <c:pt idx="1">
                  <c:v>R2</c:v>
                </c:pt>
                <c:pt idx="2">
                  <c:v>R3</c:v>
                </c:pt>
                <c:pt idx="3">
                  <c:v>R4</c:v>
                </c:pt>
                <c:pt idx="4">
                  <c:v>R5</c:v>
                </c:pt>
              </c:strCache>
            </c:strRef>
          </c:cat>
          <c:val>
            <c:numRef>
              <c:f>'【本】4.観光消費額_内訳_P40'!$T$41:$X$41</c:f>
              <c:numCache>
                <c:formatCode>#,##0_);[Red]\(#,##0\)</c:formatCode>
                <c:ptCount val="5"/>
                <c:pt idx="0">
                  <c:v>14342.091190162524</c:v>
                </c:pt>
                <c:pt idx="1">
                  <c:v>10942.245611272823</c:v>
                </c:pt>
                <c:pt idx="2">
                  <c:v>12078.105036945979</c:v>
                </c:pt>
                <c:pt idx="3">
                  <c:v>14175.514970434786</c:v>
                </c:pt>
                <c:pt idx="4">
                  <c:v>14686.986102127721</c:v>
                </c:pt>
              </c:numCache>
            </c:numRef>
          </c:val>
          <c:extLst>
            <c:ext xmlns:c16="http://schemas.microsoft.com/office/drawing/2014/chart" uri="{C3380CC4-5D6E-409C-BE32-E72D297353CC}">
              <c16:uniqueId val="{00000001-C9A0-4A21-ABEC-C28DA4AE868C}"/>
            </c:ext>
          </c:extLst>
        </c:ser>
        <c:ser>
          <c:idx val="9"/>
          <c:order val="2"/>
          <c:tx>
            <c:strRef>
              <c:f>'【本】4.観光消費額_内訳_P40'!$S$42</c:f>
              <c:strCache>
                <c:ptCount val="1"/>
                <c:pt idx="0">
                  <c:v>土産代</c:v>
                </c:pt>
              </c:strCache>
            </c:strRef>
          </c:tx>
          <c:spPr>
            <a:solidFill>
              <a:srgbClr val="44546A">
                <a:lumMod val="60000"/>
                <a:lumOff val="4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H31・R1</c:v>
                </c:pt>
                <c:pt idx="1">
                  <c:v>R2</c:v>
                </c:pt>
                <c:pt idx="2">
                  <c:v>R3</c:v>
                </c:pt>
                <c:pt idx="3">
                  <c:v>R4</c:v>
                </c:pt>
                <c:pt idx="4">
                  <c:v>R5</c:v>
                </c:pt>
              </c:strCache>
            </c:strRef>
          </c:cat>
          <c:val>
            <c:numRef>
              <c:f>'【本】4.観光消費額_内訳_P40'!$T$42:$X$42</c:f>
              <c:numCache>
                <c:formatCode>#,##0_);[Red]\(#,##0\)</c:formatCode>
                <c:ptCount val="5"/>
                <c:pt idx="0">
                  <c:v>4604.1813263107051</c:v>
                </c:pt>
                <c:pt idx="1">
                  <c:v>4149.2380061622916</c:v>
                </c:pt>
                <c:pt idx="2">
                  <c:v>3428.4182421683645</c:v>
                </c:pt>
                <c:pt idx="3">
                  <c:v>4694.8916423915225</c:v>
                </c:pt>
                <c:pt idx="4">
                  <c:v>4331.9401433266821</c:v>
                </c:pt>
              </c:numCache>
            </c:numRef>
          </c:val>
          <c:extLst>
            <c:ext xmlns:c16="http://schemas.microsoft.com/office/drawing/2014/chart" uri="{C3380CC4-5D6E-409C-BE32-E72D297353CC}">
              <c16:uniqueId val="{00000002-C9A0-4A21-ABEC-C28DA4AE868C}"/>
            </c:ext>
          </c:extLst>
        </c:ser>
        <c:ser>
          <c:idx val="10"/>
          <c:order val="3"/>
          <c:tx>
            <c:strRef>
              <c:f>'【本】4.観光消費額_内訳_P40'!$S$43</c:f>
              <c:strCache>
                <c:ptCount val="1"/>
                <c:pt idx="0">
                  <c:v>飲食費</c:v>
                </c:pt>
              </c:strCache>
            </c:strRef>
          </c:tx>
          <c:spPr>
            <a:solidFill>
              <a:srgbClr val="44546A">
                <a:lumMod val="40000"/>
                <a:lumOff val="6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H31・R1</c:v>
                </c:pt>
                <c:pt idx="1">
                  <c:v>R2</c:v>
                </c:pt>
                <c:pt idx="2">
                  <c:v>R3</c:v>
                </c:pt>
                <c:pt idx="3">
                  <c:v>R4</c:v>
                </c:pt>
                <c:pt idx="4">
                  <c:v>R5</c:v>
                </c:pt>
              </c:strCache>
            </c:strRef>
          </c:cat>
          <c:val>
            <c:numRef>
              <c:f>'【本】4.観光消費額_内訳_P40'!$T$43:$X$43</c:f>
              <c:numCache>
                <c:formatCode>#,##0_);[Red]\(#,##0\)</c:formatCode>
                <c:ptCount val="5"/>
                <c:pt idx="0">
                  <c:v>7080.2922365103368</c:v>
                </c:pt>
                <c:pt idx="1">
                  <c:v>5719.8866720773676</c:v>
                </c:pt>
                <c:pt idx="2">
                  <c:v>5387.8380487213526</c:v>
                </c:pt>
                <c:pt idx="3">
                  <c:v>6153.4437458022521</c:v>
                </c:pt>
                <c:pt idx="4">
                  <c:v>8581.7488167574193</c:v>
                </c:pt>
              </c:numCache>
            </c:numRef>
          </c:val>
          <c:extLst>
            <c:ext xmlns:c16="http://schemas.microsoft.com/office/drawing/2014/chart" uri="{C3380CC4-5D6E-409C-BE32-E72D297353CC}">
              <c16:uniqueId val="{00000003-C9A0-4A21-ABEC-C28DA4AE868C}"/>
            </c:ext>
          </c:extLst>
        </c:ser>
        <c:ser>
          <c:idx val="11"/>
          <c:order val="4"/>
          <c:tx>
            <c:strRef>
              <c:f>'【本】4.観光消費額_内訳_P40'!$S$44</c:f>
              <c:strCache>
                <c:ptCount val="1"/>
                <c:pt idx="0">
                  <c:v>入場料</c:v>
                </c:pt>
              </c:strCache>
            </c:strRef>
          </c:tx>
          <c:spPr>
            <a:solidFill>
              <a:srgbClr val="44546A">
                <a:lumMod val="20000"/>
                <a:lumOff val="80000"/>
              </a:srgbClr>
            </a:solidFill>
            <a:ln w="9525" cap="flat" cmpd="sng" algn="ctr">
              <a:solidFill>
                <a:schemeClr val="lt1">
                  <a:alpha val="50000"/>
                </a:schemeClr>
              </a:solidFill>
              <a:round/>
            </a:ln>
            <a:effectLst/>
          </c:spPr>
          <c:invertIfNegative val="0"/>
          <c:dLbls>
            <c:dLbl>
              <c:idx val="1"/>
              <c:layout>
                <c:manualLayout>
                  <c:x val="0"/>
                  <c:y val="6.27305161239653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E07-4858-8E27-A9171DD93867}"/>
                </c:ext>
              </c:extLst>
            </c:dLbl>
            <c:dLbl>
              <c:idx val="3"/>
              <c:layout>
                <c:manualLayout>
                  <c:x val="-8.5118067918374778E-17"/>
                  <c:y val="5.951249004091313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4E7-455D-B952-0C4A371B4965}"/>
                </c:ext>
              </c:extLst>
            </c:dLbl>
            <c:dLbl>
              <c:idx val="5"/>
              <c:layout>
                <c:manualLayout>
                  <c:x val="0"/>
                  <c:y val="9.087855952951116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4E7-455D-B952-0C4A371B4965}"/>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H31・R1</c:v>
                </c:pt>
                <c:pt idx="1">
                  <c:v>R2</c:v>
                </c:pt>
                <c:pt idx="2">
                  <c:v>R3</c:v>
                </c:pt>
                <c:pt idx="3">
                  <c:v>R4</c:v>
                </c:pt>
                <c:pt idx="4">
                  <c:v>R5</c:v>
                </c:pt>
              </c:strCache>
            </c:strRef>
          </c:cat>
          <c:val>
            <c:numRef>
              <c:f>'【本】4.観光消費額_内訳_P40'!$T$44:$X$44</c:f>
              <c:numCache>
                <c:formatCode>#,##0_);[Red]\(#,##0\)</c:formatCode>
                <c:ptCount val="5"/>
                <c:pt idx="0">
                  <c:v>1003.7869922110078</c:v>
                </c:pt>
                <c:pt idx="1">
                  <c:v>1320.7163539166304</c:v>
                </c:pt>
                <c:pt idx="2">
                  <c:v>834.10467404872486</c:v>
                </c:pt>
                <c:pt idx="3">
                  <c:v>900.41842550897036</c:v>
                </c:pt>
                <c:pt idx="4">
                  <c:v>846.09365281554119</c:v>
                </c:pt>
              </c:numCache>
            </c:numRef>
          </c:val>
          <c:extLst>
            <c:ext xmlns:c16="http://schemas.microsoft.com/office/drawing/2014/chart" uri="{C3380CC4-5D6E-409C-BE32-E72D297353CC}">
              <c16:uniqueId val="{00000004-C9A0-4A21-ABEC-C28DA4AE868C}"/>
            </c:ext>
          </c:extLst>
        </c:ser>
        <c:ser>
          <c:idx val="12"/>
          <c:order val="5"/>
          <c:tx>
            <c:strRef>
              <c:f>'【本】4.観光消費額_内訳_P40'!$S$45</c:f>
              <c:strCache>
                <c:ptCount val="1"/>
                <c:pt idx="0">
                  <c:v>その他</c:v>
                </c:pt>
              </c:strCache>
            </c:strRef>
          </c:tx>
          <c:spPr>
            <a:solidFill>
              <a:sysClr val="window" lastClr="FFFFFF">
                <a:lumMod val="75000"/>
              </a:sysClr>
            </a:solidFill>
            <a:ln w="9525" cap="flat" cmpd="sng" algn="ctr">
              <a:solidFill>
                <a:schemeClr val="lt1">
                  <a:alpha val="50000"/>
                </a:schemeClr>
              </a:solidFill>
              <a:round/>
            </a:ln>
            <a:effectLst/>
          </c:spPr>
          <c:invertIfNegative val="0"/>
          <c:dLbls>
            <c:dLbl>
              <c:idx val="1"/>
              <c:layout>
                <c:manualLayout>
                  <c:x val="0"/>
                  <c:y val="-1.88191548371896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E07-4858-8E27-A9171DD93867}"/>
                </c:ext>
              </c:extLst>
            </c:dLbl>
            <c:dLbl>
              <c:idx val="2"/>
              <c:layout>
                <c:manualLayout>
                  <c:x val="0"/>
                  <c:y val="-1.56826290309914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E07-4858-8E27-A9171DD93867}"/>
                </c:ext>
              </c:extLst>
            </c:dLbl>
            <c:dLbl>
              <c:idx val="3"/>
              <c:layout>
                <c:manualLayout>
                  <c:x val="-8.5118067918374778E-17"/>
                  <c:y val="-8.873404385110077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4E7-455D-B952-0C4A371B4965}"/>
                </c:ext>
              </c:extLst>
            </c:dLbl>
            <c:dLbl>
              <c:idx val="4"/>
              <c:layout>
                <c:manualLayout>
                  <c:x val="0"/>
                  <c:y val="-1.11111888797121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9A0-4A21-ABEC-C28DA4AE868C}"/>
                </c:ext>
              </c:extLst>
            </c:dLbl>
            <c:dLbl>
              <c:idx val="5"/>
              <c:layout>
                <c:manualLayout>
                  <c:x val="0"/>
                  <c:y val="-6.27305161239653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E07-4858-8E27-A9171DD93867}"/>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H31・R1</c:v>
                </c:pt>
                <c:pt idx="1">
                  <c:v>R2</c:v>
                </c:pt>
                <c:pt idx="2">
                  <c:v>R3</c:v>
                </c:pt>
                <c:pt idx="3">
                  <c:v>R4</c:v>
                </c:pt>
                <c:pt idx="4">
                  <c:v>R5</c:v>
                </c:pt>
              </c:strCache>
            </c:strRef>
          </c:cat>
          <c:val>
            <c:numRef>
              <c:f>'【本】4.観光消費額_内訳_P40'!$T$45:$X$45</c:f>
              <c:numCache>
                <c:formatCode>#,##0_);[Red]\(#,##0\)</c:formatCode>
                <c:ptCount val="5"/>
                <c:pt idx="0">
                  <c:v>547.05219924415201</c:v>
                </c:pt>
                <c:pt idx="1">
                  <c:v>55.427077834233835</c:v>
                </c:pt>
                <c:pt idx="2">
                  <c:v>465.50270981036255</c:v>
                </c:pt>
                <c:pt idx="3">
                  <c:v>380.43330908317881</c:v>
                </c:pt>
                <c:pt idx="4">
                  <c:v>641.15920332657606</c:v>
                </c:pt>
              </c:numCache>
            </c:numRef>
          </c:val>
          <c:extLst>
            <c:ext xmlns:c16="http://schemas.microsoft.com/office/drawing/2014/chart" uri="{C3380CC4-5D6E-409C-BE32-E72D297353CC}">
              <c16:uniqueId val="{00000005-C9A0-4A21-ABEC-C28DA4AE868C}"/>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6"/>
          <c:order val="6"/>
          <c:tx>
            <c:strRef>
              <c:f>'【本】4.観光消費額_内訳_P40'!$S$46</c:f>
              <c:strCache>
                <c:ptCount val="1"/>
                <c:pt idx="0">
                  <c:v>計</c:v>
                </c:pt>
              </c:strCache>
            </c:strRef>
          </c:tx>
          <c:spPr>
            <a:ln w="31750" cap="rnd">
              <a:noFill/>
              <a:round/>
            </a:ln>
            <a:effectLst/>
          </c:spPr>
          <c:marker>
            <c:symbol val="none"/>
          </c:marker>
          <c:dLbls>
            <c:dLbl>
              <c:idx val="1"/>
              <c:layout>
                <c:manualLayout>
                  <c:x val="-5.8082145307177105E-2"/>
                  <c:y val="-5.39482438666102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E07-4858-8E27-A9171DD93867}"/>
                </c:ext>
              </c:extLst>
            </c:dLbl>
            <c:dLbl>
              <c:idx val="2"/>
              <c:layout>
                <c:manualLayout>
                  <c:x val="-5.8082145307177105E-2"/>
                  <c:y val="-5.708476967280849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E07-4858-8E27-A9171DD93867}"/>
                </c:ext>
              </c:extLst>
            </c:dLbl>
            <c:dLbl>
              <c:idx val="3"/>
              <c:layout>
                <c:manualLayout>
                  <c:x val="-5.7777069366299325E-2"/>
                  <c:y val="-4.24796730900410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4E7-455D-B952-0C4A371B4965}"/>
                </c:ext>
              </c:extLst>
            </c:dLbl>
            <c:dLbl>
              <c:idx val="4"/>
              <c:layout>
                <c:manualLayout>
                  <c:x val="-5.6712962962962965E-2"/>
                  <c:y val="-4.219275763341596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EFE-47F6-B557-70FB45DE3034}"/>
                </c:ext>
              </c:extLst>
            </c:dLbl>
            <c:dLbl>
              <c:idx val="5"/>
              <c:layout>
                <c:manualLayout>
                  <c:x val="-6.2546234359374342E-2"/>
                  <c:y val="-4.36475967544120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4E7-455D-B952-0C4A371B4965}"/>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'【本】4.観光消費額_内訳_P40'!$T$39:$X$39</c:f>
              <c:strCache>
                <c:ptCount val="5"/>
                <c:pt idx="0">
                  <c:v>H31・R1</c:v>
                </c:pt>
                <c:pt idx="1">
                  <c:v>R2</c:v>
                </c:pt>
                <c:pt idx="2">
                  <c:v>R3</c:v>
                </c:pt>
                <c:pt idx="3">
                  <c:v>R4</c:v>
                </c:pt>
                <c:pt idx="4">
                  <c:v>R5</c:v>
                </c:pt>
              </c:strCache>
            </c:strRef>
          </c:cat>
          <c:val>
            <c:numRef>
              <c:f>'【本】4.観光消費額_内訳_P40'!$T$46:$X$46</c:f>
              <c:numCache>
                <c:formatCode>#,##0_);[Red]\(#,##0\)</c:formatCode>
                <c:ptCount val="5"/>
                <c:pt idx="0">
                  <c:v>31477.103814916103</c:v>
                </c:pt>
                <c:pt idx="1">
                  <c:v>26109.873274092766</c:v>
                </c:pt>
                <c:pt idx="2">
                  <c:v>26912.352483905677</c:v>
                </c:pt>
                <c:pt idx="3">
                  <c:v>33862.588490372371</c:v>
                </c:pt>
                <c:pt idx="4">
                  <c:v>36769.521412219394</c:v>
                </c:pt>
              </c:numCache>
            </c:numRef>
          </c:val>
          <c:smooth val="0"/>
          <c:extLst>
            <c:ext xmlns:c16="http://schemas.microsoft.com/office/drawing/2014/chart" uri="{C3380CC4-5D6E-409C-BE32-E72D297353CC}">
              <c16:uniqueId val="{00000000-8EFE-47F6-B557-70FB45DE3034}"/>
            </c:ext>
          </c:extLst>
        </c:ser>
        <c:dLbls>
          <c:showLegendKey val="0"/>
          <c:showVal val="0"/>
          <c:showCatName val="0"/>
          <c:showSerName val="0"/>
          <c:showPercent val="0"/>
          <c:showBubbleSize val="0"/>
        </c:dLbls>
        <c:marker val="1"/>
        <c:smooth val="0"/>
        <c:axId val="1208828815"/>
        <c:axId val="717256511"/>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rgbClr val="404040"/>
                    </a:solidFill>
                    <a:latin typeface="+mj-ea"/>
                    <a:ea typeface="+mj-ea"/>
                    <a:cs typeface="+mn-cs"/>
                  </a:defRPr>
                </a:pPr>
                <a:r>
                  <a:rPr lang="ja-JP" altLang="en-US" sz="700"/>
                  <a:t>（ 円 ）</a:t>
                </a:r>
              </a:p>
            </c:rich>
          </c:tx>
          <c:layout>
            <c:manualLayout>
              <c:xMode val="edge"/>
              <c:yMode val="edge"/>
              <c:x val="3.5114464858559347E-2"/>
              <c:y val="4.4867968956486218E-2"/>
            </c:manualLayout>
          </c:layout>
          <c:overlay val="0"/>
          <c:spPr>
            <a:noFill/>
            <a:ln>
              <a:noFill/>
            </a:ln>
            <a:effectLst/>
          </c:spPr>
          <c:txPr>
            <a:bodyPr rot="0" spcFirstLastPara="1" vertOverflow="ellipsis" wrap="square" anchor="ctr" anchorCtr="1"/>
            <a:lstStyle/>
            <a:p>
              <a:pPr>
                <a:defRPr sz="700" b="1" i="0" u="none" strike="noStrike" kern="1200" baseline="0">
                  <a:solidFill>
                    <a:srgbClr val="404040"/>
                  </a:solidFill>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valAx>
        <c:axId val="717256511"/>
        <c:scaling>
          <c:orientation val="minMax"/>
        </c:scaling>
        <c:delete val="1"/>
        <c:axPos val="r"/>
        <c:numFmt formatCode="#,##0_);[Red]\(#,##0\)" sourceLinked="1"/>
        <c:majorTickMark val="out"/>
        <c:minorTickMark val="none"/>
        <c:tickLblPos val="nextTo"/>
        <c:crossAx val="1208828815"/>
        <c:crosses val="max"/>
        <c:crossBetween val="between"/>
      </c:valAx>
      <c:catAx>
        <c:axId val="1208828815"/>
        <c:scaling>
          <c:orientation val="minMax"/>
        </c:scaling>
        <c:delete val="1"/>
        <c:axPos val="b"/>
        <c:numFmt formatCode="General" sourceLinked="1"/>
        <c:majorTickMark val="out"/>
        <c:minorTickMark val="none"/>
        <c:tickLblPos val="nextTo"/>
        <c:crossAx val="717256511"/>
        <c:crosses val="autoZero"/>
        <c:auto val="1"/>
        <c:lblAlgn val="ctr"/>
        <c:lblOffset val="100"/>
        <c:noMultiLvlLbl val="1"/>
      </c:cat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orientation="portrait"/>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7.9308407304857484E-2"/>
          <c:y val="5.7502460067291518E-2"/>
          <c:w val="0.85802298474945538"/>
          <c:h val="0.88346010366093253"/>
        </c:manualLayout>
      </c:layout>
      <c:barChart>
        <c:barDir val="col"/>
        <c:grouping val="stacked"/>
        <c:varyColors val="0"/>
        <c:ser>
          <c:idx val="2"/>
          <c:order val="0"/>
          <c:tx>
            <c:strRef>
              <c:f>'【本】5.教育旅行（地域別推移）_P47'!$S$8</c:f>
              <c:strCache>
                <c:ptCount val="1"/>
                <c:pt idx="0">
                  <c:v>熊本市</c:v>
                </c:pt>
              </c:strCache>
            </c:strRef>
          </c:tx>
          <c:spPr>
            <a:solidFill>
              <a:schemeClr val="accent1"/>
            </a:solidFill>
            <a:ln w="9525" cap="flat" cmpd="sng" algn="ctr">
              <a:solidFill>
                <a:schemeClr val="lt1">
                  <a:alpha val="50000"/>
                </a:schemeClr>
              </a:solidFill>
              <a:round/>
            </a:ln>
            <a:effectLst/>
          </c:spPr>
          <c:invertIfNegative val="0"/>
          <c:dLbls>
            <c:dLbl>
              <c:idx val="1"/>
              <c:layout>
                <c:manualLayout>
                  <c:x val="1.417505320109534E-3"/>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100-4CC3-82CB-CDB1E63E1CB0}"/>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H31・R1</c:v>
                </c:pt>
                <c:pt idx="1">
                  <c:v>R2</c:v>
                </c:pt>
                <c:pt idx="2">
                  <c:v>R3</c:v>
                </c:pt>
                <c:pt idx="3">
                  <c:v>R4</c:v>
                </c:pt>
                <c:pt idx="4">
                  <c:v>R5</c:v>
                </c:pt>
              </c:strCache>
            </c:strRef>
          </c:cat>
          <c:val>
            <c:numRef>
              <c:f>'【本】5.教育旅行（地域別推移）_P47'!$T$8:$X$8</c:f>
              <c:numCache>
                <c:formatCode>#,##0_);[Red]\(#,##0\)</c:formatCode>
                <c:ptCount val="5"/>
                <c:pt idx="0">
                  <c:v>4058</c:v>
                </c:pt>
                <c:pt idx="1">
                  <c:v>1559</c:v>
                </c:pt>
                <c:pt idx="2">
                  <c:v>9731</c:v>
                </c:pt>
                <c:pt idx="3">
                  <c:v>13013</c:v>
                </c:pt>
                <c:pt idx="4">
                  <c:v>8465</c:v>
                </c:pt>
              </c:numCache>
            </c:numRef>
          </c:val>
          <c:extLst>
            <c:ext xmlns:c16="http://schemas.microsoft.com/office/drawing/2014/chart" uri="{C3380CC4-5D6E-409C-BE32-E72D297353CC}">
              <c16:uniqueId val="{00000001-3100-4CC3-82CB-CDB1E63E1CB0}"/>
            </c:ext>
          </c:extLst>
        </c:ser>
        <c:ser>
          <c:idx val="3"/>
          <c:order val="1"/>
          <c:tx>
            <c:strRef>
              <c:f>'【本】5.教育旅行（地域別推移）_P47'!$S$9</c:f>
              <c:strCache>
                <c:ptCount val="1"/>
                <c:pt idx="0">
                  <c:v>阿蘇地域</c:v>
                </c:pt>
              </c:strCache>
            </c:strRef>
          </c:tx>
          <c:spPr>
            <a:solidFill>
              <a:schemeClr val="accent1">
                <a:lumMod val="60000"/>
                <a:lumOff val="40000"/>
              </a:schemeClr>
            </a:solidFill>
            <a:ln w="9525" cap="flat" cmpd="sng" algn="ctr">
              <a:solidFill>
                <a:schemeClr val="lt1">
                  <a:alpha val="50000"/>
                </a:schemeClr>
              </a:solidFill>
              <a:round/>
            </a:ln>
            <a:effectLst/>
          </c:spPr>
          <c:invertIfNegative val="0"/>
          <c:dLbls>
            <c:dLbl>
              <c:idx val="1"/>
              <c:layout>
                <c:manualLayout>
                  <c:x val="-1.4175053201095861E-3"/>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3100-4CC3-82CB-CDB1E63E1CB0}"/>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H31・R1</c:v>
                </c:pt>
                <c:pt idx="1">
                  <c:v>R2</c:v>
                </c:pt>
                <c:pt idx="2">
                  <c:v>R3</c:v>
                </c:pt>
                <c:pt idx="3">
                  <c:v>R4</c:v>
                </c:pt>
                <c:pt idx="4">
                  <c:v>R5</c:v>
                </c:pt>
              </c:strCache>
            </c:strRef>
          </c:cat>
          <c:val>
            <c:numRef>
              <c:f>'【本】5.教育旅行（地域別推移）_P47'!$T$9:$X$9</c:f>
              <c:numCache>
                <c:formatCode>#,##0_);[Red]\(#,##0\)</c:formatCode>
                <c:ptCount val="5"/>
                <c:pt idx="0">
                  <c:v>12610</c:v>
                </c:pt>
                <c:pt idx="1">
                  <c:v>9128</c:v>
                </c:pt>
                <c:pt idx="2">
                  <c:v>32829</c:v>
                </c:pt>
                <c:pt idx="3">
                  <c:v>29755</c:v>
                </c:pt>
                <c:pt idx="4">
                  <c:v>23492</c:v>
                </c:pt>
              </c:numCache>
            </c:numRef>
          </c:val>
          <c:extLst>
            <c:ext xmlns:c16="http://schemas.microsoft.com/office/drawing/2014/chart" uri="{C3380CC4-5D6E-409C-BE32-E72D297353CC}">
              <c16:uniqueId val="{00000003-3100-4CC3-82CB-CDB1E63E1CB0}"/>
            </c:ext>
          </c:extLst>
        </c:ser>
        <c:ser>
          <c:idx val="4"/>
          <c:order val="2"/>
          <c:tx>
            <c:strRef>
              <c:f>'【本】5.教育旅行（地域別推移）_P47'!$S$10</c:f>
              <c:strCache>
                <c:ptCount val="1"/>
                <c:pt idx="0">
                  <c:v>天草地域</c:v>
                </c:pt>
              </c:strCache>
            </c:strRef>
          </c:tx>
          <c:spPr>
            <a:solidFill>
              <a:schemeClr val="accent1">
                <a:lumMod val="40000"/>
                <a:lumOff val="60000"/>
              </a:schemeClr>
            </a:solidFill>
            <a:ln w="9525" cap="flat" cmpd="sng" algn="ctr">
              <a:solidFill>
                <a:schemeClr val="lt1">
                  <a:alpha val="50000"/>
                </a:schemeClr>
              </a:solidFill>
              <a:round/>
            </a:ln>
            <a:effectLst/>
          </c:spPr>
          <c:invertIfNegative val="0"/>
          <c:dLbls>
            <c:dLbl>
              <c:idx val="0"/>
              <c:delete val="1"/>
              <c:extLst>
                <c:ext xmlns:c15="http://schemas.microsoft.com/office/drawing/2012/chart" uri="{CE6537A1-D6FC-4f65-9D91-7224C49458BB}">
                  <c15:layout>
                    <c:manualLayout>
                      <c:w val="3.9041040195314278E-2"/>
                      <c:h val="2.7182400327235196E-2"/>
                    </c:manualLayout>
                  </c15:layout>
                </c:ext>
                <c:ext xmlns:c16="http://schemas.microsoft.com/office/drawing/2014/chart" uri="{C3380CC4-5D6E-409C-BE32-E72D297353CC}">
                  <c16:uniqueId val="{00000001-A60A-4407-A9A1-BEAB431B0E0E}"/>
                </c:ext>
              </c:extLst>
            </c:dLbl>
            <c:dLbl>
              <c:idx val="1"/>
              <c:delete val="1"/>
              <c:extLst>
                <c:ext xmlns:c15="http://schemas.microsoft.com/office/drawing/2012/chart" uri="{CE6537A1-D6FC-4f65-9D91-7224C49458BB}"/>
                <c:ext xmlns:c16="http://schemas.microsoft.com/office/drawing/2014/chart" uri="{C3380CC4-5D6E-409C-BE32-E72D297353CC}">
                  <c16:uniqueId val="{00000004-3100-4CC3-82CB-CDB1E63E1CB0}"/>
                </c:ext>
              </c:extLst>
            </c:dLbl>
            <c:dLbl>
              <c:idx val="2"/>
              <c:delete val="1"/>
              <c:extLst>
                <c:ext xmlns:c15="http://schemas.microsoft.com/office/drawing/2012/chart" uri="{CE6537A1-D6FC-4f65-9D91-7224C49458BB}"/>
                <c:ext xmlns:c16="http://schemas.microsoft.com/office/drawing/2014/chart" uri="{C3380CC4-5D6E-409C-BE32-E72D297353CC}">
                  <c16:uniqueId val="{00000005-3100-4CC3-82CB-CDB1E63E1CB0}"/>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H31・R1</c:v>
                </c:pt>
                <c:pt idx="1">
                  <c:v>R2</c:v>
                </c:pt>
                <c:pt idx="2">
                  <c:v>R3</c:v>
                </c:pt>
                <c:pt idx="3">
                  <c:v>R4</c:v>
                </c:pt>
                <c:pt idx="4">
                  <c:v>R5</c:v>
                </c:pt>
              </c:strCache>
            </c:strRef>
          </c:cat>
          <c:val>
            <c:numRef>
              <c:f>'【本】5.教育旅行（地域別推移）_P47'!$T$10:$X$10</c:f>
              <c:numCache>
                <c:formatCode>#,##0_);[Red]\(#,##0\)</c:formatCode>
                <c:ptCount val="5"/>
                <c:pt idx="0">
                  <c:v>13</c:v>
                </c:pt>
                <c:pt idx="1">
                  <c:v>351</c:v>
                </c:pt>
                <c:pt idx="2">
                  <c:v>2784</c:v>
                </c:pt>
                <c:pt idx="3">
                  <c:v>3579</c:v>
                </c:pt>
                <c:pt idx="4">
                  <c:v>1500</c:v>
                </c:pt>
              </c:numCache>
            </c:numRef>
          </c:val>
          <c:extLst>
            <c:ext xmlns:c16="http://schemas.microsoft.com/office/drawing/2014/chart" uri="{C3380CC4-5D6E-409C-BE32-E72D297353CC}">
              <c16:uniqueId val="{00000006-3100-4CC3-82CB-CDB1E63E1CB0}"/>
            </c:ext>
          </c:extLst>
        </c:ser>
        <c:ser>
          <c:idx val="5"/>
          <c:order val="3"/>
          <c:tx>
            <c:strRef>
              <c:f>'【本】5.教育旅行（地域別推移）_P47'!$S$11</c:f>
              <c:strCache>
                <c:ptCount val="1"/>
                <c:pt idx="0">
                  <c:v>山鹿市</c:v>
                </c:pt>
              </c:strCache>
            </c:strRef>
          </c:tx>
          <c:spPr>
            <a:solidFill>
              <a:schemeClr val="accent1">
                <a:lumMod val="20000"/>
                <a:lumOff val="80000"/>
              </a:schemeClr>
            </a:solidFill>
            <a:ln w="9525" cap="flat" cmpd="sng" algn="ctr">
              <a:solidFill>
                <a:schemeClr val="lt1">
                  <a:alpha val="50000"/>
                </a:schemeClr>
              </a:solidFill>
              <a:round/>
            </a:ln>
            <a:effectLst/>
          </c:spPr>
          <c:invertIfNegative val="0"/>
          <c:dLbls>
            <c:dLbl>
              <c:idx val="0"/>
              <c:layout>
                <c:manualLayout>
                  <c:x val="0"/>
                  <c:y val="-7.550666757565331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60A-4407-A9A1-BEAB431B0E0E}"/>
                </c:ext>
              </c:extLst>
            </c:dLbl>
            <c:dLbl>
              <c:idx val="1"/>
              <c:layout>
                <c:manualLayout>
                  <c:x val="5.5443238556357874E-3"/>
                  <c:y val="-2.4865598503210269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3100-4CC3-82CB-CDB1E63E1CB0}"/>
                </c:ext>
              </c:extLst>
            </c:dLbl>
            <c:dLbl>
              <c:idx val="2"/>
              <c:delete val="1"/>
              <c:extLst>
                <c:ext xmlns:c15="http://schemas.microsoft.com/office/drawing/2012/chart" uri="{CE6537A1-D6FC-4f65-9D91-7224C49458BB}"/>
                <c:ext xmlns:c16="http://schemas.microsoft.com/office/drawing/2014/chart" uri="{C3380CC4-5D6E-409C-BE32-E72D297353CC}">
                  <c16:uniqueId val="{00000003-A60A-4407-A9A1-BEAB431B0E0E}"/>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H31・R1</c:v>
                </c:pt>
                <c:pt idx="1">
                  <c:v>R2</c:v>
                </c:pt>
                <c:pt idx="2">
                  <c:v>R3</c:v>
                </c:pt>
                <c:pt idx="3">
                  <c:v>R4</c:v>
                </c:pt>
                <c:pt idx="4">
                  <c:v>R5</c:v>
                </c:pt>
              </c:strCache>
            </c:strRef>
          </c:cat>
          <c:val>
            <c:numRef>
              <c:f>'【本】5.教育旅行（地域別推移）_P47'!$T$11:$X$11</c:f>
              <c:numCache>
                <c:formatCode>#,##0_);[Red]\(#,##0\)</c:formatCode>
                <c:ptCount val="5"/>
                <c:pt idx="0">
                  <c:v>1401</c:v>
                </c:pt>
                <c:pt idx="1">
                  <c:v>514</c:v>
                </c:pt>
                <c:pt idx="2">
                  <c:v>1850</c:v>
                </c:pt>
                <c:pt idx="3">
                  <c:v>3782</c:v>
                </c:pt>
                <c:pt idx="4">
                  <c:v>3626</c:v>
                </c:pt>
              </c:numCache>
            </c:numRef>
          </c:val>
          <c:extLst>
            <c:ext xmlns:c16="http://schemas.microsoft.com/office/drawing/2014/chart" uri="{C3380CC4-5D6E-409C-BE32-E72D297353CC}">
              <c16:uniqueId val="{00000008-3100-4CC3-82CB-CDB1E63E1CB0}"/>
            </c:ext>
          </c:extLst>
        </c:ser>
        <c:ser>
          <c:idx val="6"/>
          <c:order val="4"/>
          <c:tx>
            <c:strRef>
              <c:f>'【本】5.教育旅行（地域別推移）_P47'!$S$12</c:f>
              <c:strCache>
                <c:ptCount val="1"/>
                <c:pt idx="0">
                  <c:v>荒尾・玉名地域</c:v>
                </c:pt>
              </c:strCache>
            </c:strRef>
          </c:tx>
          <c:spPr>
            <a:solidFill>
              <a:schemeClr val="bg1">
                <a:lumMod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H31・R1</c:v>
                </c:pt>
                <c:pt idx="1">
                  <c:v>R2</c:v>
                </c:pt>
                <c:pt idx="2">
                  <c:v>R3</c:v>
                </c:pt>
                <c:pt idx="3">
                  <c:v>R4</c:v>
                </c:pt>
                <c:pt idx="4">
                  <c:v>R5</c:v>
                </c:pt>
              </c:strCache>
            </c:strRef>
          </c:cat>
          <c:val>
            <c:numRef>
              <c:f>'【本】5.教育旅行（地域別推移）_P47'!$T$12:$X$12</c:f>
              <c:numCache>
                <c:formatCode>#,##0_);[Red]\(#,##0\)</c:formatCode>
                <c:ptCount val="5"/>
                <c:pt idx="0">
                  <c:v>16787</c:v>
                </c:pt>
                <c:pt idx="1">
                  <c:v>6734</c:v>
                </c:pt>
                <c:pt idx="2">
                  <c:v>26850</c:v>
                </c:pt>
                <c:pt idx="3">
                  <c:v>45133</c:v>
                </c:pt>
                <c:pt idx="4">
                  <c:v>32493</c:v>
                </c:pt>
              </c:numCache>
            </c:numRef>
          </c:val>
          <c:extLst>
            <c:ext xmlns:c16="http://schemas.microsoft.com/office/drawing/2014/chart" uri="{C3380CC4-5D6E-409C-BE32-E72D297353CC}">
              <c16:uniqueId val="{00000009-3100-4CC3-82CB-CDB1E63E1CB0}"/>
            </c:ext>
          </c:extLst>
        </c:ser>
        <c:ser>
          <c:idx val="7"/>
          <c:order val="5"/>
          <c:tx>
            <c:strRef>
              <c:f>'【本】5.教育旅行（地域別推移）_P47'!$S$13</c:f>
              <c:strCache>
                <c:ptCount val="1"/>
                <c:pt idx="0">
                  <c:v>菊池地域</c:v>
                </c:pt>
              </c:strCache>
            </c:strRef>
          </c:tx>
          <c:spPr>
            <a:solidFill>
              <a:schemeClr val="bg1">
                <a:lumMod val="75000"/>
              </a:schemeClr>
            </a:solidFill>
            <a:ln w="9525" cap="flat" cmpd="sng" algn="ctr">
              <a:solidFill>
                <a:schemeClr val="lt1">
                  <a:alpha val="50000"/>
                </a:schemeClr>
              </a:solidFill>
              <a:round/>
            </a:ln>
            <a:effectLst/>
          </c:spPr>
          <c:invertIfNegative val="0"/>
          <c:cat>
            <c:strRef>
              <c:f>'【本】5.教育旅行（地域別推移）_P47'!$T$7:$X$7</c:f>
              <c:strCache>
                <c:ptCount val="5"/>
                <c:pt idx="0">
                  <c:v>H31・R1</c:v>
                </c:pt>
                <c:pt idx="1">
                  <c:v>R2</c:v>
                </c:pt>
                <c:pt idx="2">
                  <c:v>R3</c:v>
                </c:pt>
                <c:pt idx="3">
                  <c:v>R4</c:v>
                </c:pt>
                <c:pt idx="4">
                  <c:v>R5</c:v>
                </c:pt>
              </c:strCache>
            </c:strRef>
          </c:cat>
          <c:val>
            <c:numRef>
              <c:f>'【本】5.教育旅行（地域別推移）_P47'!$T$13:$X$13</c:f>
              <c:numCache>
                <c:formatCode>#,##0_);[Red]\(#,##0\)</c:formatCode>
                <c:ptCount val="5"/>
                <c:pt idx="0">
                  <c:v>540</c:v>
                </c:pt>
                <c:pt idx="1">
                  <c:v>0</c:v>
                </c:pt>
                <c:pt idx="2">
                  <c:v>981</c:v>
                </c:pt>
                <c:pt idx="3">
                  <c:v>1727</c:v>
                </c:pt>
                <c:pt idx="4">
                  <c:v>1154</c:v>
                </c:pt>
              </c:numCache>
            </c:numRef>
          </c:val>
          <c:extLst>
            <c:ext xmlns:c16="http://schemas.microsoft.com/office/drawing/2014/chart" uri="{C3380CC4-5D6E-409C-BE32-E72D297353CC}">
              <c16:uniqueId val="{0000000B-3100-4CC3-82CB-CDB1E63E1CB0}"/>
            </c:ext>
          </c:extLst>
        </c:ser>
        <c:ser>
          <c:idx val="8"/>
          <c:order val="6"/>
          <c:tx>
            <c:strRef>
              <c:f>'【本】5.教育旅行（地域別推移）_P47'!$S$14</c:f>
              <c:strCache>
                <c:ptCount val="1"/>
                <c:pt idx="0">
                  <c:v>八代地域</c:v>
                </c:pt>
              </c:strCache>
            </c:strRef>
          </c:tx>
          <c:spPr>
            <a:solidFill>
              <a:schemeClr val="bg1">
                <a:lumMod val="65000"/>
              </a:schemeClr>
            </a:solidFill>
            <a:ln w="9525" cap="flat" cmpd="sng" algn="ctr">
              <a:solidFill>
                <a:schemeClr val="lt1">
                  <a:alpha val="50000"/>
                </a:schemeClr>
              </a:solidFill>
              <a:round/>
            </a:ln>
            <a:effectLst/>
          </c:spPr>
          <c:invertIfNegative val="0"/>
          <c:cat>
            <c:strRef>
              <c:f>'【本】5.教育旅行（地域別推移）_P47'!$T$7:$X$7</c:f>
              <c:strCache>
                <c:ptCount val="5"/>
                <c:pt idx="0">
                  <c:v>H31・R1</c:v>
                </c:pt>
                <c:pt idx="1">
                  <c:v>R2</c:v>
                </c:pt>
                <c:pt idx="2">
                  <c:v>R3</c:v>
                </c:pt>
                <c:pt idx="3">
                  <c:v>R4</c:v>
                </c:pt>
                <c:pt idx="4">
                  <c:v>R5</c:v>
                </c:pt>
              </c:strCache>
            </c:strRef>
          </c:cat>
          <c:val>
            <c:numRef>
              <c:f>'【本】5.教育旅行（地域別推移）_P47'!$T$14:$X$14</c:f>
              <c:numCache>
                <c:formatCode>#,##0_);[Red]\(#,##0\)</c:formatCode>
                <c:ptCount val="5"/>
                <c:pt idx="0">
                  <c:v>0</c:v>
                </c:pt>
                <c:pt idx="1">
                  <c:v>0</c:v>
                </c:pt>
                <c:pt idx="2">
                  <c:v>0</c:v>
                </c:pt>
                <c:pt idx="3">
                  <c:v>0</c:v>
                </c:pt>
                <c:pt idx="4">
                  <c:v>0</c:v>
                </c:pt>
              </c:numCache>
            </c:numRef>
          </c:val>
          <c:extLst>
            <c:ext xmlns:c16="http://schemas.microsoft.com/office/drawing/2014/chart" uri="{C3380CC4-5D6E-409C-BE32-E72D297353CC}">
              <c16:uniqueId val="{0000000C-3100-4CC3-82CB-CDB1E63E1CB0}"/>
            </c:ext>
          </c:extLst>
        </c:ser>
        <c:ser>
          <c:idx val="9"/>
          <c:order val="7"/>
          <c:tx>
            <c:strRef>
              <c:f>'【本】5.教育旅行（地域別推移）_P47'!$S$15</c:f>
              <c:strCache>
                <c:ptCount val="1"/>
                <c:pt idx="0">
                  <c:v>人吉・球磨地域</c:v>
                </c:pt>
              </c:strCache>
            </c:strRef>
          </c:tx>
          <c:spPr>
            <a:solidFill>
              <a:schemeClr val="accent2"/>
            </a:solidFill>
            <a:ln w="9525" cap="flat" cmpd="sng" algn="ctr">
              <a:solidFill>
                <a:schemeClr val="lt1">
                  <a:alpha val="50000"/>
                </a:schemeClr>
              </a:solidFill>
              <a:round/>
            </a:ln>
            <a:effectLst/>
          </c:spPr>
          <c:invertIfNegative val="0"/>
          <c:cat>
            <c:strRef>
              <c:f>'【本】5.教育旅行（地域別推移）_P47'!$T$7:$X$7</c:f>
              <c:strCache>
                <c:ptCount val="5"/>
                <c:pt idx="0">
                  <c:v>H31・R1</c:v>
                </c:pt>
                <c:pt idx="1">
                  <c:v>R2</c:v>
                </c:pt>
                <c:pt idx="2">
                  <c:v>R3</c:v>
                </c:pt>
                <c:pt idx="3">
                  <c:v>R4</c:v>
                </c:pt>
                <c:pt idx="4">
                  <c:v>R5</c:v>
                </c:pt>
              </c:strCache>
            </c:strRef>
          </c:cat>
          <c:val>
            <c:numRef>
              <c:f>'【本】5.教育旅行（地域別推移）_P47'!$T$15:$X$15</c:f>
              <c:numCache>
                <c:formatCode>#,##0_);[Red]\(#,##0\)</c:formatCode>
                <c:ptCount val="5"/>
                <c:pt idx="0">
                  <c:v>832</c:v>
                </c:pt>
                <c:pt idx="1">
                  <c:v>0</c:v>
                </c:pt>
                <c:pt idx="2">
                  <c:v>812</c:v>
                </c:pt>
                <c:pt idx="3">
                  <c:v>2340</c:v>
                </c:pt>
                <c:pt idx="4">
                  <c:v>1199</c:v>
                </c:pt>
              </c:numCache>
            </c:numRef>
          </c:val>
          <c:extLst>
            <c:ext xmlns:c16="http://schemas.microsoft.com/office/drawing/2014/chart" uri="{C3380CC4-5D6E-409C-BE32-E72D297353CC}">
              <c16:uniqueId val="{0000000F-3100-4CC3-82CB-CDB1E63E1CB0}"/>
            </c:ext>
          </c:extLst>
        </c:ser>
        <c:ser>
          <c:idx val="10"/>
          <c:order val="8"/>
          <c:tx>
            <c:strRef>
              <c:f>'【本】5.教育旅行（地域別推移）_P47'!$S$16</c:f>
              <c:strCache>
                <c:ptCount val="1"/>
                <c:pt idx="0">
                  <c:v>水俣・芦北地域</c:v>
                </c:pt>
              </c:strCache>
            </c:strRef>
          </c:tx>
          <c:spPr>
            <a:solidFill>
              <a:schemeClr val="accent2">
                <a:lumMod val="60000"/>
                <a:lumOff val="40000"/>
              </a:schemeClr>
            </a:solidFill>
            <a:ln w="9525" cap="flat" cmpd="sng" algn="ctr">
              <a:solidFill>
                <a:schemeClr val="lt1">
                  <a:alpha val="50000"/>
                </a:schemeClr>
              </a:solidFill>
              <a:round/>
            </a:ln>
            <a:effectLst/>
          </c:spPr>
          <c:invertIfNegative val="0"/>
          <c:cat>
            <c:strRef>
              <c:f>'【本】5.教育旅行（地域別推移）_P47'!$T$7:$X$7</c:f>
              <c:strCache>
                <c:ptCount val="5"/>
                <c:pt idx="0">
                  <c:v>H31・R1</c:v>
                </c:pt>
                <c:pt idx="1">
                  <c:v>R2</c:v>
                </c:pt>
                <c:pt idx="2">
                  <c:v>R3</c:v>
                </c:pt>
                <c:pt idx="3">
                  <c:v>R4</c:v>
                </c:pt>
                <c:pt idx="4">
                  <c:v>R5</c:v>
                </c:pt>
              </c:strCache>
            </c:strRef>
          </c:cat>
          <c:val>
            <c:numRef>
              <c:f>'【本】5.教育旅行（地域別推移）_P47'!$T$16:$X$16</c:f>
              <c:numCache>
                <c:formatCode>#,##0_);[Red]\(#,##0\)</c:formatCode>
                <c:ptCount val="5"/>
                <c:pt idx="0">
                  <c:v>1164</c:v>
                </c:pt>
                <c:pt idx="1">
                  <c:v>158</c:v>
                </c:pt>
                <c:pt idx="2">
                  <c:v>663</c:v>
                </c:pt>
                <c:pt idx="3">
                  <c:v>1322</c:v>
                </c:pt>
                <c:pt idx="4">
                  <c:v>1066</c:v>
                </c:pt>
              </c:numCache>
            </c:numRef>
          </c:val>
          <c:extLst>
            <c:ext xmlns:c16="http://schemas.microsoft.com/office/drawing/2014/chart" uri="{C3380CC4-5D6E-409C-BE32-E72D297353CC}">
              <c16:uniqueId val="{00000010-3100-4CC3-82CB-CDB1E63E1CB0}"/>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extLst>
          <c:ext xmlns:c15="http://schemas.microsoft.com/office/drawing/2012/chart" uri="{02D57815-91ED-43cb-92C2-25804820EDAC}">
            <c15:filteredBarSeries>
              <c15:ser>
                <c:idx val="11"/>
                <c:order val="9"/>
                <c:tx>
                  <c:strRef>
                    <c:extLst>
                      <c:ext uri="{02D57815-91ED-43cb-92C2-25804820EDAC}">
                        <c15:formulaRef>
                          <c15:sqref>'【本】5.教育旅行（地域別推移）_P47'!$S$17</c15:sqref>
                        </c15:formulaRef>
                      </c:ext>
                    </c:extLst>
                    <c:strCache>
                      <c:ptCount val="1"/>
                      <c:pt idx="0">
                        <c:v>宇城地域</c:v>
                      </c:pt>
                    </c:strCache>
                  </c:strRef>
                </c:tx>
                <c:spPr>
                  <a:solidFill>
                    <a:schemeClr val="accent2">
                      <a:lumMod val="40000"/>
                      <a:lumOff val="60000"/>
                    </a:schemeClr>
                  </a:solidFill>
                  <a:ln w="9525" cap="flat" cmpd="sng" algn="ctr">
                    <a:solidFill>
                      <a:schemeClr val="lt1">
                        <a:alpha val="50000"/>
                      </a:schemeClr>
                    </a:solidFill>
                    <a:round/>
                  </a:ln>
                  <a:effectLst/>
                </c:spPr>
                <c:invertIfNegative val="0"/>
                <c:cat>
                  <c:strRef>
                    <c:extLst>
                      <c:ext uri="{02D57815-91ED-43cb-92C2-25804820EDAC}">
                        <c15:formulaRef>
                          <c15:sqref>'【本】5.教育旅行（地域別推移）_P47'!$T$7:$X$7</c15:sqref>
                        </c15:formulaRef>
                      </c:ext>
                    </c:extLst>
                    <c:strCache>
                      <c:ptCount val="5"/>
                      <c:pt idx="0">
                        <c:v>H31・R1</c:v>
                      </c:pt>
                      <c:pt idx="1">
                        <c:v>R2</c:v>
                      </c:pt>
                      <c:pt idx="2">
                        <c:v>R3</c:v>
                      </c:pt>
                      <c:pt idx="3">
                        <c:v>R4</c:v>
                      </c:pt>
                      <c:pt idx="4">
                        <c:v>R5</c:v>
                      </c:pt>
                    </c:strCache>
                  </c:strRef>
                </c:cat>
                <c:val>
                  <c:numRef>
                    <c:extLst>
                      <c:ext uri="{02D57815-91ED-43cb-92C2-25804820EDAC}">
                        <c15:formulaRef>
                          <c15:sqref>'【本】5.教育旅行（地域別推移）_P47'!$T$17:$X$17</c15:sqref>
                        </c15:formulaRef>
                      </c:ext>
                    </c:extLst>
                    <c:numCache>
                      <c:formatCode>#,##0_);[Red]\(#,##0\)</c:formatCode>
                      <c:ptCount val="5"/>
                      <c:pt idx="0">
                        <c:v>0</c:v>
                      </c:pt>
                      <c:pt idx="1">
                        <c:v>0</c:v>
                      </c:pt>
                      <c:pt idx="2">
                        <c:v>0</c:v>
                      </c:pt>
                      <c:pt idx="3">
                        <c:v>0</c:v>
                      </c:pt>
                      <c:pt idx="4">
                        <c:v>0</c:v>
                      </c:pt>
                    </c:numCache>
                  </c:numRef>
                </c:val>
                <c:extLst>
                  <c:ext xmlns:c16="http://schemas.microsoft.com/office/drawing/2014/chart" uri="{C3380CC4-5D6E-409C-BE32-E72D297353CC}">
                    <c16:uniqueId val="{00000026-3100-4CC3-82CB-CDB1E63E1CB0}"/>
                  </c:ext>
                </c:extLst>
              </c15:ser>
            </c15:filteredBarSeries>
            <c15:filteredBarSeries>
              <c15:ser>
                <c:idx val="12"/>
                <c:order val="10"/>
                <c:tx>
                  <c:strRef>
                    <c:extLst xmlns:c15="http://schemas.microsoft.com/office/drawing/2012/chart">
                      <c:ext xmlns:c15="http://schemas.microsoft.com/office/drawing/2012/chart" uri="{02D57815-91ED-43cb-92C2-25804820EDAC}">
                        <c15:formulaRef>
                          <c15:sqref>'【本】5.教育旅行（地域別推移）_P47'!$S$18</c15:sqref>
                        </c15:formulaRef>
                      </c:ext>
                    </c:extLst>
                    <c:strCache>
                      <c:ptCount val="1"/>
                      <c:pt idx="0">
                        <c:v>上益城地域</c:v>
                      </c:pt>
                    </c:strCache>
                  </c:strRef>
                </c:tx>
                <c:spPr>
                  <a:solidFill>
                    <a:schemeClr val="accent2">
                      <a:lumMod val="20000"/>
                      <a:lumOff val="80000"/>
                    </a:schemeClr>
                  </a:solidFill>
                  <a:ln w="9525" cap="flat" cmpd="sng" algn="ctr">
                    <a:solidFill>
                      <a:schemeClr val="lt1">
                        <a:alpha val="50000"/>
                      </a:schemeClr>
                    </a:solidFill>
                    <a:round/>
                  </a:ln>
                  <a:effectLst/>
                </c:spPr>
                <c:invertIfNegative val="0"/>
                <c:cat>
                  <c:strRef>
                    <c:extLst xmlns:c15="http://schemas.microsoft.com/office/drawing/2012/chart">
                      <c:ext xmlns:c15="http://schemas.microsoft.com/office/drawing/2012/chart" uri="{02D57815-91ED-43cb-92C2-25804820EDAC}">
                        <c15:formulaRef>
                          <c15:sqref>'【本】5.教育旅行（地域別推移）_P47'!$T$7:$X$7</c15:sqref>
                        </c15:formulaRef>
                      </c:ext>
                    </c:extLst>
                    <c:strCache>
                      <c:ptCount val="5"/>
                      <c:pt idx="0">
                        <c:v>H31・R1</c:v>
                      </c:pt>
                      <c:pt idx="1">
                        <c:v>R2</c:v>
                      </c:pt>
                      <c:pt idx="2">
                        <c:v>R3</c:v>
                      </c:pt>
                      <c:pt idx="3">
                        <c:v>R4</c:v>
                      </c:pt>
                      <c:pt idx="4">
                        <c:v>R5</c:v>
                      </c:pt>
                    </c:strCache>
                  </c:strRef>
                </c:cat>
                <c:val>
                  <c:numRef>
                    <c:extLst xmlns:c15="http://schemas.microsoft.com/office/drawing/2012/chart">
                      <c:ext xmlns:c15="http://schemas.microsoft.com/office/drawing/2012/chart" uri="{02D57815-91ED-43cb-92C2-25804820EDAC}">
                        <c15:formulaRef>
                          <c15:sqref>'【本】5.教育旅行（地域別推移）_P47'!$T$18:$X$18</c15:sqref>
                        </c15:formulaRef>
                      </c:ext>
                    </c:extLst>
                    <c:numCache>
                      <c:formatCode>#,##0_);[Red]\(#,##0\)</c:formatCode>
                      <c:ptCount val="5"/>
                      <c:pt idx="0">
                        <c:v>0</c:v>
                      </c:pt>
                      <c:pt idx="1">
                        <c:v>0</c:v>
                      </c:pt>
                      <c:pt idx="2">
                        <c:v>0</c:v>
                      </c:pt>
                      <c:pt idx="3">
                        <c:v>12</c:v>
                      </c:pt>
                      <c:pt idx="4">
                        <c:v>0</c:v>
                      </c:pt>
                    </c:numCache>
                  </c:numRef>
                </c:val>
                <c:extLst xmlns:c15="http://schemas.microsoft.com/office/drawing/2012/chart">
                  <c:ext xmlns:c16="http://schemas.microsoft.com/office/drawing/2014/chart" uri="{C3380CC4-5D6E-409C-BE32-E72D297353CC}">
                    <c16:uniqueId val="{00000027-3100-4CC3-82CB-CDB1E63E1CB0}"/>
                  </c:ext>
                </c:extLst>
              </c15:ser>
            </c15:filteredBarSeries>
          </c:ext>
        </c:extLst>
      </c:barChart>
      <c:lineChart>
        <c:grouping val="standard"/>
        <c:varyColors val="0"/>
        <c:ser>
          <c:idx val="0"/>
          <c:order val="11"/>
          <c:tx>
            <c:strRef>
              <c:f>'【本】5.教育旅行（地域別推移）_P47'!$S$19</c:f>
              <c:strCache>
                <c:ptCount val="1"/>
                <c:pt idx="0">
                  <c:v>計</c:v>
                </c:pt>
              </c:strCache>
            </c:strRef>
          </c:tx>
          <c:spPr>
            <a:ln w="31750" cap="rnd">
              <a:noFill/>
              <a:round/>
            </a:ln>
            <a:effectLst/>
          </c:spPr>
          <c:marker>
            <c:symbol val="none"/>
          </c:marker>
          <c:dLbls>
            <c:dLbl>
              <c:idx val="0"/>
              <c:layout>
                <c:manualLayout>
                  <c:x val="-3.3373990808761564E-2"/>
                  <c:y val="-1.697728605092737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3100-4CC3-82CB-CDB1E63E1CB0}"/>
                </c:ext>
              </c:extLst>
            </c:dLbl>
            <c:dLbl>
              <c:idx val="1"/>
              <c:layout>
                <c:manualLayout>
                  <c:x val="-3.5465983109140543E-2"/>
                  <c:y val="-2.494405520654847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3100-4CC3-82CB-CDB1E63E1CB0}"/>
                </c:ext>
              </c:extLst>
            </c:dLbl>
            <c:dLbl>
              <c:idx val="2"/>
              <c:layout>
                <c:manualLayout>
                  <c:x val="-3.5466012301781265E-2"/>
                  <c:y val="-2.630682425582363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3100-4CC3-82CB-CDB1E63E1CB0}"/>
                </c:ext>
              </c:extLst>
            </c:dLbl>
            <c:dLbl>
              <c:idx val="3"/>
              <c:layout>
                <c:manualLayout>
                  <c:x val="-3.5465983109140543E-2"/>
                  <c:y val="-2.76553655550863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3100-4CC3-82CB-CDB1E63E1CB0}"/>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H31・R1</c:v>
                </c:pt>
                <c:pt idx="1">
                  <c:v>R2</c:v>
                </c:pt>
                <c:pt idx="2">
                  <c:v>R3</c:v>
                </c:pt>
                <c:pt idx="3">
                  <c:v>R4</c:v>
                </c:pt>
                <c:pt idx="4">
                  <c:v>R5</c:v>
                </c:pt>
              </c:strCache>
            </c:strRef>
          </c:cat>
          <c:val>
            <c:numRef>
              <c:f>'【本】5.教育旅行（地域別推移）_P47'!$T$19:$X$19</c:f>
              <c:numCache>
                <c:formatCode>#,##0_);[Red]\(#,##0\)</c:formatCode>
                <c:ptCount val="5"/>
                <c:pt idx="0">
                  <c:v>37405</c:v>
                </c:pt>
                <c:pt idx="1">
                  <c:v>18444</c:v>
                </c:pt>
                <c:pt idx="2">
                  <c:v>76500</c:v>
                </c:pt>
                <c:pt idx="3">
                  <c:v>100663</c:v>
                </c:pt>
                <c:pt idx="4">
                  <c:v>72995</c:v>
                </c:pt>
              </c:numCache>
            </c:numRef>
          </c:val>
          <c:smooth val="0"/>
          <c:extLst>
            <c:ext xmlns:c16="http://schemas.microsoft.com/office/drawing/2014/chart" uri="{C3380CC4-5D6E-409C-BE32-E72D297353CC}">
              <c16:uniqueId val="{00000025-3100-4CC3-82CB-CDB1E63E1CB0}"/>
            </c:ext>
          </c:extLst>
        </c:ser>
        <c:dLbls>
          <c:showLegendKey val="0"/>
          <c:showVal val="0"/>
          <c:showCatName val="0"/>
          <c:showSerName val="0"/>
          <c:showPercent val="0"/>
          <c:showBubbleSize val="0"/>
        </c:dLbls>
        <c:marker val="1"/>
        <c:smooth val="0"/>
        <c:axId val="718897375"/>
        <c:axId val="1199137503"/>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effectLst/>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ltLang="en-US"/>
                  <a:t>（ 人 ）</a:t>
                </a:r>
              </a:p>
            </c:rich>
          </c:tx>
          <c:layout>
            <c:manualLayout>
              <c:xMode val="edge"/>
              <c:yMode val="edge"/>
              <c:x val="3.7538227251549892E-2"/>
              <c:y val="2.5740077429972892E-3"/>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859010607"/>
        <c:crosses val="autoZero"/>
        <c:crossBetween val="between"/>
      </c:valAx>
      <c:valAx>
        <c:axId val="1199137503"/>
        <c:scaling>
          <c:orientation val="minMax"/>
        </c:scaling>
        <c:delete val="1"/>
        <c:axPos val="r"/>
        <c:numFmt formatCode="#,##0_);[Red]\(#,##0\)" sourceLinked="1"/>
        <c:majorTickMark val="out"/>
        <c:minorTickMark val="none"/>
        <c:tickLblPos val="nextTo"/>
        <c:crossAx val="718897375"/>
        <c:crosses val="max"/>
        <c:crossBetween val="between"/>
      </c:valAx>
      <c:catAx>
        <c:axId val="718897375"/>
        <c:scaling>
          <c:orientation val="minMax"/>
        </c:scaling>
        <c:delete val="1"/>
        <c:axPos val="b"/>
        <c:numFmt formatCode="General" sourceLinked="1"/>
        <c:majorTickMark val="out"/>
        <c:minorTickMark val="none"/>
        <c:tickLblPos val="nextTo"/>
        <c:crossAx val="1199137503"/>
        <c:crosses val="autoZero"/>
        <c:auto val="1"/>
        <c:lblAlgn val="ctr"/>
        <c:lblOffset val="100"/>
        <c:noMultiLvlLbl val="1"/>
      </c:cat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orientation="portrait"/>
  </c:printSettings>
  <c:userShapes r:id="rId4"/>
</c:chartSpace>
</file>

<file path=xl/charts/colors1.xml><?xml version="1.0" encoding="utf-8"?>
<cs:colorStyle xmlns:cs="http://schemas.microsoft.com/office/drawing/2012/chartStyle" xmlns:a="http://schemas.openxmlformats.org/drawingml/2006/main" meth="withinLinear" id="16">
  <a:schemeClr val="accent3"/>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withinLinear" id="14">
  <a:schemeClr val="accent1"/>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withinLinear" id="14">
  <a:schemeClr val="accent1"/>
</cs:colorStyle>
</file>

<file path=xl/charts/colors7.xml><?xml version="1.0" encoding="utf-8"?>
<cs:colorStyle xmlns:cs="http://schemas.microsoft.com/office/drawing/2012/chartStyle" xmlns:a="http://schemas.openxmlformats.org/drawingml/2006/main" meth="withinLinearReversed" id="21">
  <a:schemeClr val="accent1"/>
</cs:colorStyle>
</file>

<file path=xl/charts/colors8.xml><?xml version="1.0" encoding="utf-8"?>
<cs:colorStyle xmlns:cs="http://schemas.microsoft.com/office/drawing/2012/chartStyle" xmlns:a="http://schemas.openxmlformats.org/drawingml/2006/main" meth="withinLinearReversed" id="22">
  <a:schemeClr val="accent2"/>
</cs:colorStyle>
</file>

<file path=xl/charts/colors9.xml><?xml version="1.0" encoding="utf-8"?>
<cs:colorStyle xmlns:cs="http://schemas.microsoft.com/office/drawing/2012/chartStyle" xmlns:a="http://schemas.openxmlformats.org/drawingml/2006/main" meth="withinLinearReversed" id="22">
  <a:schemeClr val="accent2"/>
</cs:colorStyle>
</file>

<file path=xl/charts/colors10.xml><?xml version="1.0" encoding="utf-8"?>
<cs:colorStyle xmlns:cs="http://schemas.microsoft.com/office/drawing/2012/chartStyle" xmlns:a="http://schemas.openxmlformats.org/drawingml/2006/main" meth="withinLinearReversed" id="21">
  <a:schemeClr val="accent1"/>
</cs:colorStyle>
</file>

<file path=xl/charts/colors11.xml><?xml version="1.0" encoding="utf-8"?>
<cs:colorStyle xmlns:cs="http://schemas.microsoft.com/office/drawing/2012/chartStyle" xmlns:a="http://schemas.openxmlformats.org/drawingml/2006/main" meth="withinLinearReversed" id="22">
  <a:schemeClr val="accent2"/>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withinLinear" id="14">
  <a:schemeClr val="accent1"/>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withinLinear" id="14">
  <a:schemeClr val="accent1"/>
</cs:colorStyle>
</file>

<file path=xl/charts/style1.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6.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3.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4.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300">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6.xml><?xml version="1.0" encoding="utf-8"?>
<cs:chartStyle xmlns:cs="http://schemas.microsoft.com/office/drawing/2012/chartStyle" xmlns:a="http://schemas.openxmlformats.org/drawingml/2006/main" id="300">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7.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8.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9.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0.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drawings/_rels/drawing1.xml.rels>&#65279;<?xml version="1.0" encoding="utf-8" standalone="yes"?>
<Relationships xmlns="http://schemas.openxmlformats.org/package/2006/relationships">
  <Relationship Id="rId3" Type="http://schemas.openxmlformats.org/officeDocument/2006/relationships/image" Target="../media/image3.jpeg" />
  <Relationship Id="rId2" Type="http://schemas.openxmlformats.org/officeDocument/2006/relationships/image" Target="../media/image2.jpeg" />
  <Relationship Id="rId1" Type="http://schemas.openxmlformats.org/officeDocument/2006/relationships/image" Target="../media/image1.jpg" />
  <Relationship Id="rId4" Type="http://schemas.openxmlformats.org/officeDocument/2006/relationships/image" Target="../media/image4.jpeg" />
</Relationships>
</file>

<file path=xl/drawings/_rels/drawing3.xml.rels>&#65279;<?xml version="1.0" encoding="utf-8" standalone="yes"?>
<Relationships xmlns="http://schemas.openxmlformats.org/package/2006/relationships">
  <Relationship Id="rId2" Type="http://schemas.microsoft.com/office/2007/relationships/hdphoto" Target="../media/hdphoto1.wdp" />
  <Relationship Id="rId1" Type="http://schemas.openxmlformats.org/officeDocument/2006/relationships/image" Target="../media/image5.png" />
</Relationships>
</file>

<file path=xl/drawings/_rels/drawing4.xml.rels>&#65279;<?xml version="1.0" encoding="utf-8" standalone="yes"?>
<Relationships xmlns="http://schemas.openxmlformats.org/package/2006/relationships">
  <Relationship Id="rId2" Type="http://schemas.openxmlformats.org/officeDocument/2006/relationships/image" Target="../media/image6.emf" />
  <Relationship Id="rId1" Type="http://schemas.openxmlformats.org/officeDocument/2006/relationships/chart" Target="../charts/chart1.xml" />
</Relationships>
</file>

<file path=xl/drawings/_rels/drawing6.xml.rels>&#65279;<?xml version="1.0" encoding="utf-8" standalone="yes"?>
<Relationships xmlns="http://schemas.openxmlformats.org/package/2006/relationships">
  <Relationship Id="rId1" Type="http://schemas.openxmlformats.org/officeDocument/2006/relationships/chart" Target="../charts/chart2.xml" />
</Relationships>
</file>

<file path=xl/drawings/_rels/drawing7.xml.rels>&#65279;<?xml version="1.0" encoding="utf-8" standalone="yes"?>
<Relationships xmlns="http://schemas.openxmlformats.org/package/2006/relationships">
  <Relationship Id="rId1" Type="http://schemas.openxmlformats.org/officeDocument/2006/relationships/chart" Target="../charts/chart3.xml" />
</Relationships>
</file>

<file path=xl/drawings/_rels/drawing8.xml.rels>&#65279;<?xml version="1.0" encoding="utf-8" standalone="yes"?>
<Relationships xmlns="http://schemas.openxmlformats.org/package/2006/relationships">
  <Relationship Id="rId1" Type="http://schemas.openxmlformats.org/officeDocument/2006/relationships/chart" Target="../charts/chart4.xml" />
</Relationships>
</file>

<file path=xl/drawings/_rels/drawing9.xml.rels>&#65279;<?xml version="1.0" encoding="utf-8" standalone="yes"?>
<Relationships xmlns="http://schemas.openxmlformats.org/package/2006/relationships">
  <Relationship Id="rId2" Type="http://schemas.openxmlformats.org/officeDocument/2006/relationships/chart" Target="../charts/chart6.xml" />
  <Relationship Id="rId1" Type="http://schemas.openxmlformats.org/officeDocument/2006/relationships/chart" Target="../charts/chart5.xml" />
</Relationships>
</file>

<file path=xl/drawings/_rels/drawing12.xml.rels>&#65279;<?xml version="1.0" encoding="utf-8" standalone="yes"?>
<Relationships xmlns="http://schemas.openxmlformats.org/package/2006/relationships">
  <Relationship Id="rId2" Type="http://schemas.openxmlformats.org/officeDocument/2006/relationships/chart" Target="../charts/chart8.xml" />
  <Relationship Id="rId1" Type="http://schemas.openxmlformats.org/officeDocument/2006/relationships/chart" Target="../charts/chart7.xml" />
</Relationships>
</file>

<file path=xl/drawings/_rels/drawing14.xml.rels>&#65279;<?xml version="1.0" encoding="utf-8" standalone="yes"?>
<Relationships xmlns="http://schemas.openxmlformats.org/package/2006/relationships">
  <Relationship Id="rId2" Type="http://schemas.openxmlformats.org/officeDocument/2006/relationships/image" Target="../media/image7.emf" />
  <Relationship Id="rId1" Type="http://schemas.openxmlformats.org/officeDocument/2006/relationships/chart" Target="../charts/chart9.xml" />
</Relationships>
</file>

<file path=xl/drawings/_rels/drawing15.xml.rels>&#65279;<?xml version="1.0" encoding="utf-8" standalone="yes"?>
<Relationships xmlns="http://schemas.openxmlformats.org/package/2006/relationships">
  <Relationship Id="rId2" Type="http://schemas.openxmlformats.org/officeDocument/2006/relationships/chart" Target="../charts/chart11.xml" />
  <Relationship Id="rId1" Type="http://schemas.openxmlformats.org/officeDocument/2006/relationships/chart" Target="../charts/chart10.xml" />
</Relationships>
</file>

<file path=xl/drawings/_rels/drawing16.xml.rels>&#65279;<?xml version="1.0" encoding="utf-8" standalone="yes"?>
<Relationships xmlns="http://schemas.openxmlformats.org/package/2006/relationships">
  <Relationship Id="rId1" Type="http://schemas.openxmlformats.org/officeDocument/2006/relationships/image" Target="../media/image8.png" />
</Relationships>
</file>

<file path=xl/drawings/_rels/drawing17.xml.rels>&#65279;<?xml version="1.0" encoding="utf-8" standalone="yes"?>
<Relationships xmlns="http://schemas.openxmlformats.org/package/2006/relationships">
  <Relationship Id="rId3" Type="http://schemas.openxmlformats.org/officeDocument/2006/relationships/chart" Target="../charts/chart14.xml" />
  <Relationship Id="rId2" Type="http://schemas.openxmlformats.org/officeDocument/2006/relationships/chart" Target="../charts/chart13.xml" />
  <Relationship Id="rId1" Type="http://schemas.openxmlformats.org/officeDocument/2006/relationships/chart" Target="../charts/chart12.xml" />
</Relationships>
</file>

<file path=xl/drawings/_rels/drawing18.xml.rels>&#65279;<?xml version="1.0" encoding="utf-8" standalone="yes"?>
<Relationships xmlns="http://schemas.openxmlformats.org/package/2006/relationships">
  <Relationship Id="rId1" Type="http://schemas.openxmlformats.org/officeDocument/2006/relationships/image" Target="../media/image9.png" />
</Relationships>
</file>

<file path=xl/drawings/_rels/drawing20.xml.rels>&#65279;<?xml version="1.0" encoding="utf-8" standalone="yes"?>
<Relationships xmlns="http://schemas.openxmlformats.org/package/2006/relationships">
  <Relationship Id="rId3" Type="http://schemas.openxmlformats.org/officeDocument/2006/relationships/image" Target="../media/image11.emf" />
  <Relationship Id="rId2" Type="http://schemas.openxmlformats.org/officeDocument/2006/relationships/image" Target="../media/image10.emf" />
  <Relationship Id="rId1" Type="http://schemas.openxmlformats.org/officeDocument/2006/relationships/chart" Target="../charts/chart15.xml" />
</Relationships>
</file>

<file path=xl/drawings/_rels/drawing21.xml.rels>&#65279;<?xml version="1.0" encoding="utf-8" standalone="yes"?>
<Relationships xmlns="http://schemas.openxmlformats.org/package/2006/relationships">
  <Relationship Id="rId2" Type="http://schemas.openxmlformats.org/officeDocument/2006/relationships/image" Target="../media/image12.emf" />
  <Relationship Id="rId1" Type="http://schemas.openxmlformats.org/officeDocument/2006/relationships/chart" Target="../charts/chart16.xml" />
</Relationships>
</file>

<file path=xl/drawings/_rels/drawing22.xml.rels>&#65279;<?xml version="1.0" encoding="utf-8" standalone="yes"?>
<Relationships xmlns="http://schemas.openxmlformats.org/package/2006/relationships">
  <Relationship Id="rId3" Type="http://schemas.openxmlformats.org/officeDocument/2006/relationships/image" Target="../media/image14.svg" />
  <Relationship Id="rId2" Type="http://schemas.openxmlformats.org/officeDocument/2006/relationships/image" Target="../media/image13.png" />
  <Relationship Id="rId1" Type="http://schemas.openxmlformats.org/officeDocument/2006/relationships/chart" Target="../charts/chart17.xml" />
</Relationships>
</file>

<file path=xl/drawings/_rels/drawing23.xml.rels>&#65279;<?xml version="1.0" encoding="utf-8" standalone="yes"?>
<Relationships xmlns="http://schemas.openxmlformats.org/package/2006/relationships">
  <Relationship Id="rId3" Type="http://schemas.openxmlformats.org/officeDocument/2006/relationships/chart" Target="../charts/chart20.xml" />
  <Relationship Id="rId2" Type="http://schemas.openxmlformats.org/officeDocument/2006/relationships/chart" Target="../charts/chart19.xml" />
  <Relationship Id="rId1" Type="http://schemas.openxmlformats.org/officeDocument/2006/relationships/chart" Target="../charts/chart18.xml" />
</Relationships>
</file>

<file path=xl/drawings/_rels/drawing25.xml.rels>&#65279;<?xml version="1.0" encoding="utf-8" standalone="yes"?>
<Relationships xmlns="http://schemas.openxmlformats.org/package/2006/relationships">
  <Relationship Id="rId1" Type="http://schemas.openxmlformats.org/officeDocument/2006/relationships/chart" Target="../charts/chart21.xml" />
</Relationships>
</file>

<file path=xl/drawings/_rels/drawing26.xml.rels>&#65279;<?xml version="1.0" encoding="utf-8" standalone="yes"?>
<Relationships xmlns="http://schemas.openxmlformats.org/package/2006/relationships">
  <Relationship Id="rId2" Type="http://schemas.openxmlformats.org/officeDocument/2006/relationships/chart" Target="../charts/chart23.xml" />
  <Relationship Id="rId1" Type="http://schemas.openxmlformats.org/officeDocument/2006/relationships/chart" Target="../charts/chart22.xml" />
</Relationships>
</file>

<file path=xl/drawings/_rels/drawing27.xml.rels>&#65279;<?xml version="1.0" encoding="utf-8" standalone="yes"?>
<Relationships xmlns="http://schemas.openxmlformats.org/package/2006/relationships">
  <Relationship Id="rId2" Type="http://schemas.openxmlformats.org/officeDocument/2006/relationships/image" Target="../media/image15.emf" />
  <Relationship Id="rId1" Type="http://schemas.openxmlformats.org/officeDocument/2006/relationships/chart" Target="../charts/chart24.xml" />
</Relationships>
</file>

<file path=xl/drawings/_rels/drawing29.xml.rels>&#65279;<?xml version="1.0" encoding="utf-8" standalone="yes"?>
<Relationships xmlns="http://schemas.openxmlformats.org/package/2006/relationships">
  <Relationship Id="rId1" Type="http://schemas.openxmlformats.org/officeDocument/2006/relationships/image" Target="../media/image16.png" />
</Relationships>
</file>

<file path=xl/drawings/_rels/drawing30.xml.rels>&#65279;<?xml version="1.0" encoding="utf-8" standalone="yes"?>
<Relationships xmlns="http://schemas.openxmlformats.org/package/2006/relationships">
  <Relationship Id="rId1" Type="http://schemas.openxmlformats.org/officeDocument/2006/relationships/image" Target="../media/image17.png" />
</Relationships>
</file>

<file path=xl/drawings/drawing1.xml><?xml version="1.0" encoding="utf-8"?>
<xdr:wsDr xmlns:xdr="http://schemas.openxmlformats.org/drawingml/2006/spreadsheetDrawing" xmlns:a="http://schemas.openxmlformats.org/drawingml/2006/main">
  <xdr:twoCellAnchor editAs="oneCell">
    <xdr:from>
      <xdr:col>1</xdr:col>
      <xdr:colOff>180347</xdr:colOff>
      <xdr:row>13</xdr:row>
      <xdr:rowOff>123472</xdr:rowOff>
    </xdr:from>
    <xdr:to>
      <xdr:col>10</xdr:col>
      <xdr:colOff>325912</xdr:colOff>
      <xdr:row>29</xdr:row>
      <xdr:rowOff>153385</xdr:rowOff>
    </xdr:to>
    <xdr:pic>
      <xdr:nvPicPr>
        <xdr:cNvPr id="2" name="図 1">
          <a:extLst>
            <a:ext uri="{FF2B5EF4-FFF2-40B4-BE49-F238E27FC236}">
              <a16:creationId xmlns:a16="http://schemas.microsoft.com/office/drawing/2014/main" id="{D1EFF4CF-1D7C-4A70-B821-48469A73A56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646" b="2646"/>
        <a:stretch/>
      </xdr:blipFill>
      <xdr:spPr>
        <a:xfrm>
          <a:off x="643523" y="2162943"/>
          <a:ext cx="4314154" cy="2540030"/>
        </a:xfrm>
        <a:prstGeom prst="rect">
          <a:avLst/>
        </a:prstGeom>
        <a:solidFill>
          <a:srgbClr val="FFFFFF">
            <a:shade val="85000"/>
          </a:srgbClr>
        </a:solidFill>
        <a:ln w="38100" cap="rnd">
          <a:solidFill>
            <a:srgbClr val="FFFFFF"/>
          </a:solidFill>
        </a:ln>
        <a:effectLst>
          <a:outerShdw blurRad="50000" algn="tl" rotWithShape="0">
            <a:srgbClr val="000000">
              <a:alpha val="41000"/>
            </a:srgbClr>
          </a:outerShdw>
        </a:effectLst>
        <a:scene3d>
          <a:camera prst="orthographicFront"/>
          <a:lightRig rig="twoPt" dir="t">
            <a:rot lat="0" lon="0" rev="7800000"/>
          </a:lightRig>
        </a:scene3d>
        <a:sp3d contourW="6350">
          <a:bevelT w="50800" h="16510"/>
          <a:contourClr>
            <a:srgbClr val="C0C0C0"/>
          </a:contourClr>
        </a:sp3d>
      </xdr:spPr>
    </xdr:pic>
    <xdr:clientData/>
  </xdr:twoCellAnchor>
  <xdr:twoCellAnchor editAs="oneCell">
    <xdr:from>
      <xdr:col>0</xdr:col>
      <xdr:colOff>443883</xdr:colOff>
      <xdr:row>31</xdr:row>
      <xdr:rowOff>38523</xdr:rowOff>
    </xdr:from>
    <xdr:to>
      <xdr:col>5</xdr:col>
      <xdr:colOff>284753</xdr:colOff>
      <xdr:row>39</xdr:row>
      <xdr:rowOff>154455</xdr:rowOff>
    </xdr:to>
    <xdr:pic>
      <xdr:nvPicPr>
        <xdr:cNvPr id="3" name="図 2">
          <a:extLst>
            <a:ext uri="{FF2B5EF4-FFF2-40B4-BE49-F238E27FC236}">
              <a16:creationId xmlns:a16="http://schemas.microsoft.com/office/drawing/2014/main" id="{C8A0CA71-E67C-425D-A861-E71FCE9EF34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3883" y="4901876"/>
          <a:ext cx="2156752" cy="1370991"/>
        </a:xfrm>
        <a:prstGeom prst="rect">
          <a:avLst/>
        </a:prstGeom>
        <a:solidFill>
          <a:srgbClr val="FFFFFF">
            <a:shade val="85000"/>
          </a:srgbClr>
        </a:solidFill>
        <a:ln w="38100" cap="sq">
          <a:solidFill>
            <a:schemeClr val="bg1">
              <a:lumMod val="95000"/>
            </a:schemeClr>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0</xdr:col>
      <xdr:colOff>443883</xdr:colOff>
      <xdr:row>41</xdr:row>
      <xdr:rowOff>77946</xdr:rowOff>
    </xdr:from>
    <xdr:to>
      <xdr:col>5</xdr:col>
      <xdr:colOff>284753</xdr:colOff>
      <xdr:row>49</xdr:row>
      <xdr:rowOff>92902</xdr:rowOff>
    </xdr:to>
    <xdr:pic>
      <xdr:nvPicPr>
        <xdr:cNvPr id="4" name="図 3">
          <a:extLst>
            <a:ext uri="{FF2B5EF4-FFF2-40B4-BE49-F238E27FC236}">
              <a16:creationId xmlns:a16="http://schemas.microsoft.com/office/drawing/2014/main" id="{2DD36C1A-9746-4E14-9BF4-E82D54A72F63}"/>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8386" b="8386"/>
        <a:stretch/>
      </xdr:blipFill>
      <xdr:spPr>
        <a:xfrm>
          <a:off x="443883" y="6510122"/>
          <a:ext cx="2156752" cy="1270015"/>
        </a:xfrm>
        <a:prstGeom prst="rect">
          <a:avLst/>
        </a:prstGeom>
        <a:solidFill>
          <a:srgbClr val="FFFFFF">
            <a:shade val="85000"/>
          </a:srgbClr>
        </a:solidFill>
        <a:ln w="38100" cap="sq">
          <a:solidFill>
            <a:schemeClr val="bg1">
              <a:lumMod val="95000"/>
            </a:schemeClr>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6</xdr:col>
      <xdr:colOff>221506</xdr:colOff>
      <xdr:row>31</xdr:row>
      <xdr:rowOff>46686</xdr:rowOff>
    </xdr:from>
    <xdr:to>
      <xdr:col>11</xdr:col>
      <xdr:colOff>62376</xdr:colOff>
      <xdr:row>40</xdr:row>
      <xdr:rowOff>924</xdr:rowOff>
    </xdr:to>
    <xdr:pic>
      <xdr:nvPicPr>
        <xdr:cNvPr id="5" name="図 4">
          <a:extLst>
            <a:ext uri="{FF2B5EF4-FFF2-40B4-BE49-F238E27FC236}">
              <a16:creationId xmlns:a16="http://schemas.microsoft.com/office/drawing/2014/main" id="{1EE9AF82-8BEC-406D-9C29-523F3DA6B97E}"/>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7735" r="7327"/>
        <a:stretch/>
      </xdr:blipFill>
      <xdr:spPr>
        <a:xfrm>
          <a:off x="3000565" y="4910039"/>
          <a:ext cx="2156752" cy="1366179"/>
        </a:xfrm>
        <a:prstGeom prst="rect">
          <a:avLst/>
        </a:prstGeom>
        <a:solidFill>
          <a:srgbClr val="FFFFFF">
            <a:shade val="85000"/>
          </a:srgbClr>
        </a:solidFill>
        <a:ln w="381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685185</xdr:colOff>
      <xdr:row>21</xdr:row>
      <xdr:rowOff>6146</xdr:rowOff>
    </xdr:from>
    <xdr:to>
      <xdr:col>3</xdr:col>
      <xdr:colOff>0</xdr:colOff>
      <xdr:row>22</xdr:row>
      <xdr:rowOff>159204</xdr:rowOff>
    </xdr:to>
    <xdr:cxnSp macro="">
      <xdr:nvCxnSpPr>
        <xdr:cNvPr id="3" name="直線コネクタ 2">
          <a:extLst>
            <a:ext uri="{FF2B5EF4-FFF2-40B4-BE49-F238E27FC236}">
              <a16:creationId xmlns:a16="http://schemas.microsoft.com/office/drawing/2014/main" id="{450B75FE-7967-6598-7AF9-35A28BFC08CF}"/>
            </a:ext>
          </a:extLst>
        </xdr:cNvPr>
        <xdr:cNvCxnSpPr/>
      </xdr:nvCxnSpPr>
      <xdr:spPr>
        <a:xfrm>
          <a:off x="943282" y="3813073"/>
          <a:ext cx="1192162" cy="315905"/>
        </a:xfrm>
        <a:prstGeom prst="line">
          <a:avLst/>
        </a:prstGeom>
        <a:ln w="9525">
          <a:solidFill>
            <a:schemeClr val="accent3"/>
          </a:solidFill>
        </a:ln>
      </xdr:spPr>
      <xdr:style>
        <a:lnRef idx="1">
          <a:schemeClr val="dk1"/>
        </a:lnRef>
        <a:fillRef idx="0">
          <a:schemeClr val="dk1"/>
        </a:fillRef>
        <a:effectRef idx="0">
          <a:schemeClr val="dk1"/>
        </a:effectRef>
        <a:fontRef idx="minor">
          <a:schemeClr val="tx1"/>
        </a:fontRef>
      </xdr:style>
    </xdr:cxnSp>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414553</xdr:colOff>
      <xdr:row>5</xdr:row>
      <xdr:rowOff>28575</xdr:rowOff>
    </xdr:from>
    <xdr:to>
      <xdr:col>8</xdr:col>
      <xdr:colOff>372282</xdr:colOff>
      <xdr:row>32</xdr:row>
      <xdr:rowOff>2250</xdr:rowOff>
    </xdr:to>
    <xdr:grpSp>
      <xdr:nvGrpSpPr>
        <xdr:cNvPr id="27" name="グループ化 26">
          <a:extLst>
            <a:ext uri="{FF2B5EF4-FFF2-40B4-BE49-F238E27FC236}">
              <a16:creationId xmlns:a16="http://schemas.microsoft.com/office/drawing/2014/main" id="{00000000-0008-0000-0400-00001B000000}"/>
            </a:ext>
          </a:extLst>
        </xdr:cNvPr>
        <xdr:cNvGrpSpPr>
          <a:grpSpLocks noChangeAspect="1"/>
        </xdr:cNvGrpSpPr>
      </xdr:nvGrpSpPr>
      <xdr:grpSpPr>
        <a:xfrm>
          <a:off x="649503" y="917575"/>
          <a:ext cx="4790079" cy="4774275"/>
          <a:chOff x="0" y="1285875"/>
          <a:chExt cx="5705474" cy="5507658"/>
        </a:xfrm>
      </xdr:grpSpPr>
      <xdr:grpSp>
        <xdr:nvGrpSpPr>
          <xdr:cNvPr id="14" name="グループ化 13">
            <a:extLst>
              <a:ext uri="{FF2B5EF4-FFF2-40B4-BE49-F238E27FC236}">
                <a16:creationId xmlns:a16="http://schemas.microsoft.com/office/drawing/2014/main" id="{00000000-0008-0000-0400-00000E000000}"/>
              </a:ext>
            </a:extLst>
          </xdr:cNvPr>
          <xdr:cNvGrpSpPr/>
        </xdr:nvGrpSpPr>
        <xdr:grpSpPr>
          <a:xfrm>
            <a:off x="0" y="1285875"/>
            <a:ext cx="5705474" cy="5507658"/>
            <a:chOff x="0" y="1285875"/>
            <a:chExt cx="5705474" cy="5507658"/>
          </a:xfrm>
        </xdr:grpSpPr>
        <xdr:pic>
          <xdr:nvPicPr>
            <xdr:cNvPr id="2" name="図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50000"/>
                      </a14:imgEffect>
                    </a14:imgLayer>
                  </a14:imgProps>
                </a:ext>
                <a:ext uri="{28A0092B-C50C-407E-A947-70E740481C1C}">
                  <a14:useLocalDpi xmlns:a14="http://schemas.microsoft.com/office/drawing/2010/main"/>
                </a:ext>
              </a:extLst>
            </a:blip>
            <a:srcRect/>
            <a:stretch>
              <a:fillRect/>
            </a:stretch>
          </xdr:blipFill>
          <xdr:spPr bwMode="auto">
            <a:xfrm>
              <a:off x="0" y="1285875"/>
              <a:ext cx="5705474" cy="5507658"/>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 name="フリーフォーム: 図形 2">
              <a:extLst>
                <a:ext uri="{FF2B5EF4-FFF2-40B4-BE49-F238E27FC236}">
                  <a16:creationId xmlns:a16="http://schemas.microsoft.com/office/drawing/2014/main" id="{00000000-0008-0000-0400-000003000000}"/>
                </a:ext>
              </a:extLst>
            </xdr:cNvPr>
            <xdr:cNvSpPr/>
          </xdr:nvSpPr>
          <xdr:spPr>
            <a:xfrm>
              <a:off x="2810324" y="1752370"/>
              <a:ext cx="875682" cy="875531"/>
            </a:xfrm>
            <a:custGeom>
              <a:avLst/>
              <a:gdLst>
                <a:gd name="connsiteX0" fmla="*/ 99874 w 876913"/>
                <a:gd name="connsiteY0" fmla="*/ 0 h 873140"/>
                <a:gd name="connsiteX1" fmla="*/ 124939 w 876913"/>
                <a:gd name="connsiteY1" fmla="*/ 75198 h 873140"/>
                <a:gd name="connsiteX2" fmla="*/ 19663 w 876913"/>
                <a:gd name="connsiteY2" fmla="*/ 180474 h 873140"/>
                <a:gd name="connsiteX3" fmla="*/ 29689 w 876913"/>
                <a:gd name="connsiteY3" fmla="*/ 290763 h 873140"/>
                <a:gd name="connsiteX4" fmla="*/ 99874 w 876913"/>
                <a:gd name="connsiteY4" fmla="*/ 300790 h 873140"/>
                <a:gd name="connsiteX5" fmla="*/ 44729 w 876913"/>
                <a:gd name="connsiteY5" fmla="*/ 426119 h 873140"/>
                <a:gd name="connsiteX6" fmla="*/ 39716 w 876913"/>
                <a:gd name="connsiteY6" fmla="*/ 456198 h 873140"/>
                <a:gd name="connsiteX7" fmla="*/ 74808 w 876913"/>
                <a:gd name="connsiteY7" fmla="*/ 516356 h 873140"/>
                <a:gd name="connsiteX8" fmla="*/ 54755 w 876913"/>
                <a:gd name="connsiteY8" fmla="*/ 616619 h 873140"/>
                <a:gd name="connsiteX9" fmla="*/ 94860 w 876913"/>
                <a:gd name="connsiteY9" fmla="*/ 706856 h 873140"/>
                <a:gd name="connsiteX10" fmla="*/ 24676 w 876913"/>
                <a:gd name="connsiteY10" fmla="*/ 716882 h 873140"/>
                <a:gd name="connsiteX11" fmla="*/ 4624 w 876913"/>
                <a:gd name="connsiteY11" fmla="*/ 797092 h 873140"/>
                <a:gd name="connsiteX12" fmla="*/ 104887 w 876913"/>
                <a:gd name="connsiteY12" fmla="*/ 867277 h 873140"/>
                <a:gd name="connsiteX13" fmla="*/ 144992 w 876913"/>
                <a:gd name="connsiteY13" fmla="*/ 857250 h 873140"/>
                <a:gd name="connsiteX14" fmla="*/ 190110 w 876913"/>
                <a:gd name="connsiteY14" fmla="*/ 762000 h 873140"/>
                <a:gd name="connsiteX15" fmla="*/ 270321 w 876913"/>
                <a:gd name="connsiteY15" fmla="*/ 736934 h 873140"/>
                <a:gd name="connsiteX16" fmla="*/ 330479 w 876913"/>
                <a:gd name="connsiteY16" fmla="*/ 656724 h 873140"/>
                <a:gd name="connsiteX17" fmla="*/ 430742 w 876913"/>
                <a:gd name="connsiteY17" fmla="*/ 661737 h 873140"/>
                <a:gd name="connsiteX18" fmla="*/ 566097 w 876913"/>
                <a:gd name="connsiteY18" fmla="*/ 561474 h 873140"/>
                <a:gd name="connsiteX19" fmla="*/ 626255 w 876913"/>
                <a:gd name="connsiteY19" fmla="*/ 571500 h 873140"/>
                <a:gd name="connsiteX20" fmla="*/ 736545 w 876913"/>
                <a:gd name="connsiteY20" fmla="*/ 456198 h 873140"/>
                <a:gd name="connsiteX21" fmla="*/ 771637 w 876913"/>
                <a:gd name="connsiteY21" fmla="*/ 250658 h 873140"/>
                <a:gd name="connsiteX22" fmla="*/ 856860 w 876913"/>
                <a:gd name="connsiteY22" fmla="*/ 140369 h 873140"/>
                <a:gd name="connsiteX23" fmla="*/ 876913 w 876913"/>
                <a:gd name="connsiteY23" fmla="*/ 85224 h 87314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Lst>
              <a:rect l="l" t="t" r="r" b="b"/>
              <a:pathLst>
                <a:path w="876913" h="873140">
                  <a:moveTo>
                    <a:pt x="99874" y="0"/>
                  </a:moveTo>
                  <a:cubicBezTo>
                    <a:pt x="119091" y="22559"/>
                    <a:pt x="138308" y="45119"/>
                    <a:pt x="124939" y="75198"/>
                  </a:cubicBezTo>
                  <a:cubicBezTo>
                    <a:pt x="111571" y="105277"/>
                    <a:pt x="35538" y="144547"/>
                    <a:pt x="19663" y="180474"/>
                  </a:cubicBezTo>
                  <a:cubicBezTo>
                    <a:pt x="3788" y="216401"/>
                    <a:pt x="16320" y="270710"/>
                    <a:pt x="29689" y="290763"/>
                  </a:cubicBezTo>
                  <a:cubicBezTo>
                    <a:pt x="43057" y="310816"/>
                    <a:pt x="97367" y="278231"/>
                    <a:pt x="99874" y="300790"/>
                  </a:cubicBezTo>
                  <a:cubicBezTo>
                    <a:pt x="102381" y="323349"/>
                    <a:pt x="54755" y="400218"/>
                    <a:pt x="44729" y="426119"/>
                  </a:cubicBezTo>
                  <a:cubicBezTo>
                    <a:pt x="34703" y="452020"/>
                    <a:pt x="34703" y="441159"/>
                    <a:pt x="39716" y="456198"/>
                  </a:cubicBezTo>
                  <a:cubicBezTo>
                    <a:pt x="44729" y="471237"/>
                    <a:pt x="72301" y="489619"/>
                    <a:pt x="74808" y="516356"/>
                  </a:cubicBezTo>
                  <a:cubicBezTo>
                    <a:pt x="77314" y="543093"/>
                    <a:pt x="51413" y="584869"/>
                    <a:pt x="54755" y="616619"/>
                  </a:cubicBezTo>
                  <a:cubicBezTo>
                    <a:pt x="58097" y="648369"/>
                    <a:pt x="99873" y="690146"/>
                    <a:pt x="94860" y="706856"/>
                  </a:cubicBezTo>
                  <a:cubicBezTo>
                    <a:pt x="89847" y="723566"/>
                    <a:pt x="39715" y="701843"/>
                    <a:pt x="24676" y="716882"/>
                  </a:cubicBezTo>
                  <a:cubicBezTo>
                    <a:pt x="9637" y="731921"/>
                    <a:pt x="-8744" y="772026"/>
                    <a:pt x="4624" y="797092"/>
                  </a:cubicBezTo>
                  <a:cubicBezTo>
                    <a:pt x="17992" y="822158"/>
                    <a:pt x="81492" y="857251"/>
                    <a:pt x="104887" y="867277"/>
                  </a:cubicBezTo>
                  <a:cubicBezTo>
                    <a:pt x="128282" y="877303"/>
                    <a:pt x="130788" y="874796"/>
                    <a:pt x="144992" y="857250"/>
                  </a:cubicBezTo>
                  <a:cubicBezTo>
                    <a:pt x="159196" y="839704"/>
                    <a:pt x="169222" y="782053"/>
                    <a:pt x="190110" y="762000"/>
                  </a:cubicBezTo>
                  <a:cubicBezTo>
                    <a:pt x="210998" y="741947"/>
                    <a:pt x="246926" y="754480"/>
                    <a:pt x="270321" y="736934"/>
                  </a:cubicBezTo>
                  <a:cubicBezTo>
                    <a:pt x="293716" y="719388"/>
                    <a:pt x="303742" y="669257"/>
                    <a:pt x="330479" y="656724"/>
                  </a:cubicBezTo>
                  <a:cubicBezTo>
                    <a:pt x="357216" y="644191"/>
                    <a:pt x="391472" y="677612"/>
                    <a:pt x="430742" y="661737"/>
                  </a:cubicBezTo>
                  <a:cubicBezTo>
                    <a:pt x="470012" y="645862"/>
                    <a:pt x="533512" y="576513"/>
                    <a:pt x="566097" y="561474"/>
                  </a:cubicBezTo>
                  <a:cubicBezTo>
                    <a:pt x="598682" y="546435"/>
                    <a:pt x="597847" y="589046"/>
                    <a:pt x="626255" y="571500"/>
                  </a:cubicBezTo>
                  <a:cubicBezTo>
                    <a:pt x="654663" y="553954"/>
                    <a:pt x="712315" y="509672"/>
                    <a:pt x="736545" y="456198"/>
                  </a:cubicBezTo>
                  <a:cubicBezTo>
                    <a:pt x="760775" y="402724"/>
                    <a:pt x="751585" y="303296"/>
                    <a:pt x="771637" y="250658"/>
                  </a:cubicBezTo>
                  <a:cubicBezTo>
                    <a:pt x="791689" y="198020"/>
                    <a:pt x="839314" y="167941"/>
                    <a:pt x="856860" y="140369"/>
                  </a:cubicBezTo>
                  <a:cubicBezTo>
                    <a:pt x="874406" y="112797"/>
                    <a:pt x="875659" y="99010"/>
                    <a:pt x="876913" y="85224"/>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4" name="フリーフォーム: 図形 3">
              <a:extLst>
                <a:ext uri="{FF2B5EF4-FFF2-40B4-BE49-F238E27FC236}">
                  <a16:creationId xmlns:a16="http://schemas.microsoft.com/office/drawing/2014/main" id="{00000000-0008-0000-0400-000004000000}"/>
                </a:ext>
              </a:extLst>
            </xdr:cNvPr>
            <xdr:cNvSpPr/>
          </xdr:nvSpPr>
          <xdr:spPr>
            <a:xfrm>
              <a:off x="2564545" y="2625197"/>
              <a:ext cx="340547" cy="444216"/>
            </a:xfrm>
            <a:custGeom>
              <a:avLst/>
              <a:gdLst>
                <a:gd name="connsiteX0" fmla="*/ 320931 w 341026"/>
                <a:gd name="connsiteY0" fmla="*/ 0 h 426119"/>
                <a:gd name="connsiteX1" fmla="*/ 270799 w 341026"/>
                <a:gd name="connsiteY1" fmla="*/ 45119 h 426119"/>
                <a:gd name="connsiteX2" fmla="*/ 340983 w 341026"/>
                <a:gd name="connsiteY2" fmla="*/ 175461 h 426119"/>
                <a:gd name="connsiteX3" fmla="*/ 280826 w 341026"/>
                <a:gd name="connsiteY3" fmla="*/ 300790 h 426119"/>
                <a:gd name="connsiteX4" fmla="*/ 250747 w 341026"/>
                <a:gd name="connsiteY4" fmla="*/ 335882 h 426119"/>
                <a:gd name="connsiteX5" fmla="*/ 215655 w 341026"/>
                <a:gd name="connsiteY5" fmla="*/ 411079 h 426119"/>
                <a:gd name="connsiteX6" fmla="*/ 35181 w 341026"/>
                <a:gd name="connsiteY6" fmla="*/ 381000 h 426119"/>
                <a:gd name="connsiteX7" fmla="*/ 89 w 341026"/>
                <a:gd name="connsiteY7" fmla="*/ 426119 h 426119"/>
                <a:gd name="connsiteX0" fmla="*/ 351010 w 351010"/>
                <a:gd name="connsiteY0" fmla="*/ 0 h 456198"/>
                <a:gd name="connsiteX1" fmla="*/ 270799 w 351010"/>
                <a:gd name="connsiteY1" fmla="*/ 75198 h 456198"/>
                <a:gd name="connsiteX2" fmla="*/ 340983 w 351010"/>
                <a:gd name="connsiteY2" fmla="*/ 205540 h 456198"/>
                <a:gd name="connsiteX3" fmla="*/ 280826 w 351010"/>
                <a:gd name="connsiteY3" fmla="*/ 330869 h 456198"/>
                <a:gd name="connsiteX4" fmla="*/ 250747 w 351010"/>
                <a:gd name="connsiteY4" fmla="*/ 365961 h 456198"/>
                <a:gd name="connsiteX5" fmla="*/ 215655 w 351010"/>
                <a:gd name="connsiteY5" fmla="*/ 441158 h 456198"/>
                <a:gd name="connsiteX6" fmla="*/ 35181 w 351010"/>
                <a:gd name="connsiteY6" fmla="*/ 411079 h 456198"/>
                <a:gd name="connsiteX7" fmla="*/ 89 w 351010"/>
                <a:gd name="connsiteY7" fmla="*/ 456198 h 456198"/>
                <a:gd name="connsiteX0" fmla="*/ 319590 w 341027"/>
                <a:gd name="connsiteY0" fmla="*/ 0 h 429807"/>
                <a:gd name="connsiteX1" fmla="*/ 270799 w 341027"/>
                <a:gd name="connsiteY1" fmla="*/ 48807 h 429807"/>
                <a:gd name="connsiteX2" fmla="*/ 340983 w 341027"/>
                <a:gd name="connsiteY2" fmla="*/ 179149 h 429807"/>
                <a:gd name="connsiteX3" fmla="*/ 280826 w 341027"/>
                <a:gd name="connsiteY3" fmla="*/ 304478 h 429807"/>
                <a:gd name="connsiteX4" fmla="*/ 250747 w 341027"/>
                <a:gd name="connsiteY4" fmla="*/ 339570 h 429807"/>
                <a:gd name="connsiteX5" fmla="*/ 215655 w 341027"/>
                <a:gd name="connsiteY5" fmla="*/ 414767 h 429807"/>
                <a:gd name="connsiteX6" fmla="*/ 35181 w 341027"/>
                <a:gd name="connsiteY6" fmla="*/ 384688 h 429807"/>
                <a:gd name="connsiteX7" fmla="*/ 89 w 341027"/>
                <a:gd name="connsiteY7" fmla="*/ 429807 h 429807"/>
                <a:gd name="connsiteX0" fmla="*/ 312607 w 341026"/>
                <a:gd name="connsiteY0" fmla="*/ 0 h 443002"/>
                <a:gd name="connsiteX1" fmla="*/ 270799 w 341026"/>
                <a:gd name="connsiteY1" fmla="*/ 62002 h 443002"/>
                <a:gd name="connsiteX2" fmla="*/ 340983 w 341026"/>
                <a:gd name="connsiteY2" fmla="*/ 192344 h 443002"/>
                <a:gd name="connsiteX3" fmla="*/ 280826 w 341026"/>
                <a:gd name="connsiteY3" fmla="*/ 317673 h 443002"/>
                <a:gd name="connsiteX4" fmla="*/ 250747 w 341026"/>
                <a:gd name="connsiteY4" fmla="*/ 352765 h 443002"/>
                <a:gd name="connsiteX5" fmla="*/ 215655 w 341026"/>
                <a:gd name="connsiteY5" fmla="*/ 427962 h 443002"/>
                <a:gd name="connsiteX6" fmla="*/ 35181 w 341026"/>
                <a:gd name="connsiteY6" fmla="*/ 397883 h 443002"/>
                <a:gd name="connsiteX7" fmla="*/ 89 w 341026"/>
                <a:gd name="connsiteY7" fmla="*/ 443002 h 44300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341026" h="443002">
                  <a:moveTo>
                    <a:pt x="312607" y="0"/>
                  </a:moveTo>
                  <a:cubicBezTo>
                    <a:pt x="285870" y="7938"/>
                    <a:pt x="266070" y="29945"/>
                    <a:pt x="270799" y="62002"/>
                  </a:cubicBezTo>
                  <a:cubicBezTo>
                    <a:pt x="275528" y="94059"/>
                    <a:pt x="339312" y="149732"/>
                    <a:pt x="340983" y="192344"/>
                  </a:cubicBezTo>
                  <a:cubicBezTo>
                    <a:pt x="342654" y="234956"/>
                    <a:pt x="295865" y="290936"/>
                    <a:pt x="280826" y="317673"/>
                  </a:cubicBezTo>
                  <a:cubicBezTo>
                    <a:pt x="265787" y="344410"/>
                    <a:pt x="261609" y="334384"/>
                    <a:pt x="250747" y="352765"/>
                  </a:cubicBezTo>
                  <a:cubicBezTo>
                    <a:pt x="239885" y="371146"/>
                    <a:pt x="251583" y="420442"/>
                    <a:pt x="215655" y="427962"/>
                  </a:cubicBezTo>
                  <a:cubicBezTo>
                    <a:pt x="179727" y="435482"/>
                    <a:pt x="71109" y="395376"/>
                    <a:pt x="35181" y="397883"/>
                  </a:cubicBezTo>
                  <a:cubicBezTo>
                    <a:pt x="-747" y="400390"/>
                    <a:pt x="-329" y="421696"/>
                    <a:pt x="89" y="443002"/>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5" name="フリーフォーム: 図形 4">
              <a:extLst>
                <a:ext uri="{FF2B5EF4-FFF2-40B4-BE49-F238E27FC236}">
                  <a16:creationId xmlns:a16="http://schemas.microsoft.com/office/drawing/2014/main" id="{00000000-0008-0000-0400-000005000000}"/>
                </a:ext>
              </a:extLst>
            </xdr:cNvPr>
            <xdr:cNvSpPr/>
          </xdr:nvSpPr>
          <xdr:spPr>
            <a:xfrm>
              <a:off x="3187427" y="2169601"/>
              <a:ext cx="1084315" cy="1002591"/>
            </a:xfrm>
            <a:custGeom>
              <a:avLst/>
              <a:gdLst>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3846 w 1085839"/>
                <a:gd name="connsiteY25" fmla="*/ 852237 h 999853"/>
                <a:gd name="connsiteX26" fmla="*/ 258649 w 1085839"/>
                <a:gd name="connsiteY26" fmla="*/ 817145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28043 w 1085839"/>
                <a:gd name="connsiteY34" fmla="*/ 270711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3846 w 1085839"/>
                <a:gd name="connsiteY25" fmla="*/ 852237 h 999853"/>
                <a:gd name="connsiteX26" fmla="*/ 258649 w 1085839"/>
                <a:gd name="connsiteY26" fmla="*/ 817145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8517 w 1085839"/>
                <a:gd name="connsiteY34" fmla="*/ 293803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3846 w 1085839"/>
                <a:gd name="connsiteY25" fmla="*/ 852237 h 999853"/>
                <a:gd name="connsiteX26" fmla="*/ 258649 w 1085839"/>
                <a:gd name="connsiteY26" fmla="*/ 817145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1535 w 1085839"/>
                <a:gd name="connsiteY34" fmla="*/ 274009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7336 w 1085839"/>
                <a:gd name="connsiteY25" fmla="*/ 872030 h 999853"/>
                <a:gd name="connsiteX26" fmla="*/ 258649 w 1085839"/>
                <a:gd name="connsiteY26" fmla="*/ 817145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1535 w 1085839"/>
                <a:gd name="connsiteY34" fmla="*/ 274009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7336 w 1085839"/>
                <a:gd name="connsiteY25" fmla="*/ 872030 h 999853"/>
                <a:gd name="connsiteX26" fmla="*/ 258649 w 1085839"/>
                <a:gd name="connsiteY26" fmla="*/ 836939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1535 w 1085839"/>
                <a:gd name="connsiteY34" fmla="*/ 274009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7336 w 1085839"/>
                <a:gd name="connsiteY25" fmla="*/ 872030 h 999853"/>
                <a:gd name="connsiteX26" fmla="*/ 258649 w 1085839"/>
                <a:gd name="connsiteY26" fmla="*/ 836939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1535 w 1085839"/>
                <a:gd name="connsiteY34" fmla="*/ 274009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26863 w 1085839"/>
                <a:gd name="connsiteY25" fmla="*/ 878627 h 999853"/>
                <a:gd name="connsiteX26" fmla="*/ 258649 w 1085839"/>
                <a:gd name="connsiteY26" fmla="*/ 836939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1535 w 1085839"/>
                <a:gd name="connsiteY34" fmla="*/ 274009 h 99985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Lst>
              <a:rect l="l" t="t" r="r" b="b"/>
              <a:pathLst>
                <a:path w="1085839" h="999853">
                  <a:moveTo>
                    <a:pt x="1015635" y="0"/>
                  </a:moveTo>
                  <a:cubicBezTo>
                    <a:pt x="988062" y="43865"/>
                    <a:pt x="960490" y="87730"/>
                    <a:pt x="950464" y="125329"/>
                  </a:cubicBezTo>
                  <a:cubicBezTo>
                    <a:pt x="940438" y="162928"/>
                    <a:pt x="962997" y="195513"/>
                    <a:pt x="955477" y="225592"/>
                  </a:cubicBezTo>
                  <a:cubicBezTo>
                    <a:pt x="947957" y="255671"/>
                    <a:pt x="902004" y="283244"/>
                    <a:pt x="905346" y="305803"/>
                  </a:cubicBezTo>
                  <a:cubicBezTo>
                    <a:pt x="908688" y="328362"/>
                    <a:pt x="962162" y="338389"/>
                    <a:pt x="975530" y="360948"/>
                  </a:cubicBezTo>
                  <a:cubicBezTo>
                    <a:pt x="988898" y="383507"/>
                    <a:pt x="986391" y="411079"/>
                    <a:pt x="985556" y="441158"/>
                  </a:cubicBezTo>
                  <a:cubicBezTo>
                    <a:pt x="984721" y="471237"/>
                    <a:pt x="959655" y="511342"/>
                    <a:pt x="970517" y="541421"/>
                  </a:cubicBezTo>
                  <a:cubicBezTo>
                    <a:pt x="981379" y="571500"/>
                    <a:pt x="1049891" y="601579"/>
                    <a:pt x="1050727" y="621632"/>
                  </a:cubicBezTo>
                  <a:cubicBezTo>
                    <a:pt x="1051563" y="641685"/>
                    <a:pt x="996418" y="642520"/>
                    <a:pt x="975530" y="661737"/>
                  </a:cubicBezTo>
                  <a:cubicBezTo>
                    <a:pt x="954642" y="680954"/>
                    <a:pt x="915373" y="724402"/>
                    <a:pt x="925399" y="736935"/>
                  </a:cubicBezTo>
                  <a:cubicBezTo>
                    <a:pt x="935425" y="749468"/>
                    <a:pt x="1035688" y="736935"/>
                    <a:pt x="1035688" y="736935"/>
                  </a:cubicBezTo>
                  <a:cubicBezTo>
                    <a:pt x="1062425" y="736935"/>
                    <a:pt x="1084985" y="727744"/>
                    <a:pt x="1085820" y="736935"/>
                  </a:cubicBezTo>
                  <a:cubicBezTo>
                    <a:pt x="1086656" y="746126"/>
                    <a:pt x="1060754" y="788737"/>
                    <a:pt x="1040701" y="792079"/>
                  </a:cubicBezTo>
                  <a:cubicBezTo>
                    <a:pt x="1020648" y="795421"/>
                    <a:pt x="998925" y="756152"/>
                    <a:pt x="965504" y="756987"/>
                  </a:cubicBezTo>
                  <a:cubicBezTo>
                    <a:pt x="932083" y="757823"/>
                    <a:pt x="877774" y="787901"/>
                    <a:pt x="840175" y="797092"/>
                  </a:cubicBezTo>
                  <a:cubicBezTo>
                    <a:pt x="802576" y="806283"/>
                    <a:pt x="756622" y="800435"/>
                    <a:pt x="739912" y="812132"/>
                  </a:cubicBezTo>
                  <a:cubicBezTo>
                    <a:pt x="723202" y="823829"/>
                    <a:pt x="747432" y="854744"/>
                    <a:pt x="739912" y="867277"/>
                  </a:cubicBezTo>
                  <a:cubicBezTo>
                    <a:pt x="732392" y="879810"/>
                    <a:pt x="713175" y="877303"/>
                    <a:pt x="694793" y="887329"/>
                  </a:cubicBezTo>
                  <a:cubicBezTo>
                    <a:pt x="676411" y="897355"/>
                    <a:pt x="643826" y="924928"/>
                    <a:pt x="629622" y="927435"/>
                  </a:cubicBezTo>
                  <a:cubicBezTo>
                    <a:pt x="615418" y="929942"/>
                    <a:pt x="631294" y="899027"/>
                    <a:pt x="609570" y="902369"/>
                  </a:cubicBezTo>
                  <a:cubicBezTo>
                    <a:pt x="587846" y="905711"/>
                    <a:pt x="525181" y="931612"/>
                    <a:pt x="499280" y="947487"/>
                  </a:cubicBezTo>
                  <a:cubicBezTo>
                    <a:pt x="473379" y="963362"/>
                    <a:pt x="454162" y="997619"/>
                    <a:pt x="454162" y="997619"/>
                  </a:cubicBezTo>
                  <a:cubicBezTo>
                    <a:pt x="443300" y="1003468"/>
                    <a:pt x="440793" y="997618"/>
                    <a:pt x="434109" y="982579"/>
                  </a:cubicBezTo>
                  <a:cubicBezTo>
                    <a:pt x="427425" y="967540"/>
                    <a:pt x="429931" y="919915"/>
                    <a:pt x="414056" y="907382"/>
                  </a:cubicBezTo>
                  <a:cubicBezTo>
                    <a:pt x="398181" y="894849"/>
                    <a:pt x="353391" y="912174"/>
                    <a:pt x="338859" y="907382"/>
                  </a:cubicBezTo>
                  <a:cubicBezTo>
                    <a:pt x="324327" y="902590"/>
                    <a:pt x="340231" y="890368"/>
                    <a:pt x="326863" y="878627"/>
                  </a:cubicBezTo>
                  <a:cubicBezTo>
                    <a:pt x="313495" y="866886"/>
                    <a:pt x="288400" y="844679"/>
                    <a:pt x="258649" y="836939"/>
                  </a:cubicBezTo>
                  <a:cubicBezTo>
                    <a:pt x="228898" y="829199"/>
                    <a:pt x="172589" y="836320"/>
                    <a:pt x="148359" y="832185"/>
                  </a:cubicBezTo>
                  <a:cubicBezTo>
                    <a:pt x="124129" y="828051"/>
                    <a:pt x="134991" y="807955"/>
                    <a:pt x="113267" y="812132"/>
                  </a:cubicBezTo>
                  <a:cubicBezTo>
                    <a:pt x="91543" y="816310"/>
                    <a:pt x="28879" y="871454"/>
                    <a:pt x="18017" y="857250"/>
                  </a:cubicBezTo>
                  <a:cubicBezTo>
                    <a:pt x="7155" y="843046"/>
                    <a:pt x="50603" y="762000"/>
                    <a:pt x="48096" y="726908"/>
                  </a:cubicBezTo>
                  <a:cubicBezTo>
                    <a:pt x="45589" y="691816"/>
                    <a:pt x="9661" y="673435"/>
                    <a:pt x="2977" y="646698"/>
                  </a:cubicBezTo>
                  <a:cubicBezTo>
                    <a:pt x="-3707" y="619961"/>
                    <a:pt x="2142" y="594895"/>
                    <a:pt x="7991" y="566487"/>
                  </a:cubicBezTo>
                  <a:cubicBezTo>
                    <a:pt x="13840" y="538079"/>
                    <a:pt x="34728" y="525546"/>
                    <a:pt x="38070" y="476250"/>
                  </a:cubicBezTo>
                  <a:cubicBezTo>
                    <a:pt x="41412" y="426954"/>
                    <a:pt x="38219" y="352130"/>
                    <a:pt x="31535" y="274009"/>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6" name="フリーフォーム: 図形 5">
              <a:extLst>
                <a:ext uri="{FF2B5EF4-FFF2-40B4-BE49-F238E27FC236}">
                  <a16:creationId xmlns:a16="http://schemas.microsoft.com/office/drawing/2014/main" id="{00000000-0008-0000-0400-000006000000}"/>
                </a:ext>
              </a:extLst>
            </xdr:cNvPr>
            <xdr:cNvSpPr/>
          </xdr:nvSpPr>
          <xdr:spPr>
            <a:xfrm>
              <a:off x="3805776" y="3122471"/>
              <a:ext cx="1472176" cy="384282"/>
            </a:xfrm>
            <a:custGeom>
              <a:avLst/>
              <a:gdLst>
                <a:gd name="connsiteX0" fmla="*/ 21184 w 1474999"/>
                <a:gd name="connsiteY0" fmla="*/ 0 h 365960"/>
                <a:gd name="connsiteX1" fmla="*/ 1131 w 1474999"/>
                <a:gd name="connsiteY1" fmla="*/ 110289 h 365960"/>
                <a:gd name="connsiteX2" fmla="*/ 51262 w 1474999"/>
                <a:gd name="connsiteY2" fmla="*/ 205539 h 365960"/>
                <a:gd name="connsiteX3" fmla="*/ 216697 w 1474999"/>
                <a:gd name="connsiteY3" fmla="*/ 210552 h 365960"/>
                <a:gd name="connsiteX4" fmla="*/ 266828 w 1474999"/>
                <a:gd name="connsiteY4" fmla="*/ 225592 h 365960"/>
                <a:gd name="connsiteX5" fmla="*/ 316960 w 1474999"/>
                <a:gd name="connsiteY5" fmla="*/ 185487 h 365960"/>
                <a:gd name="connsiteX6" fmla="*/ 367091 w 1474999"/>
                <a:gd name="connsiteY6" fmla="*/ 200526 h 365960"/>
                <a:gd name="connsiteX7" fmla="*/ 487407 w 1474999"/>
                <a:gd name="connsiteY7" fmla="*/ 120316 h 365960"/>
                <a:gd name="connsiteX8" fmla="*/ 542552 w 1474999"/>
                <a:gd name="connsiteY8" fmla="*/ 180474 h 365960"/>
                <a:gd name="connsiteX9" fmla="*/ 642815 w 1474999"/>
                <a:gd name="connsiteY9" fmla="*/ 185487 h 365960"/>
                <a:gd name="connsiteX10" fmla="*/ 682920 w 1474999"/>
                <a:gd name="connsiteY10" fmla="*/ 200526 h 365960"/>
                <a:gd name="connsiteX11" fmla="*/ 788197 w 1474999"/>
                <a:gd name="connsiteY11" fmla="*/ 165434 h 365960"/>
                <a:gd name="connsiteX12" fmla="*/ 888460 w 1474999"/>
                <a:gd name="connsiteY12" fmla="*/ 165434 h 365960"/>
                <a:gd name="connsiteX13" fmla="*/ 988723 w 1474999"/>
                <a:gd name="connsiteY13" fmla="*/ 160421 h 365960"/>
                <a:gd name="connsiteX14" fmla="*/ 1083973 w 1474999"/>
                <a:gd name="connsiteY14" fmla="*/ 115302 h 365960"/>
                <a:gd name="connsiteX15" fmla="*/ 1119065 w 1474999"/>
                <a:gd name="connsiteY15" fmla="*/ 35092 h 365960"/>
                <a:gd name="connsiteX16" fmla="*/ 1169197 w 1474999"/>
                <a:gd name="connsiteY16" fmla="*/ 35092 h 365960"/>
                <a:gd name="connsiteX17" fmla="*/ 1249407 w 1474999"/>
                <a:gd name="connsiteY17" fmla="*/ 100263 h 365960"/>
                <a:gd name="connsiteX18" fmla="*/ 1344657 w 1474999"/>
                <a:gd name="connsiteY18" fmla="*/ 160421 h 365960"/>
                <a:gd name="connsiteX19" fmla="*/ 1344657 w 1474999"/>
                <a:gd name="connsiteY19" fmla="*/ 260684 h 365960"/>
                <a:gd name="connsiteX20" fmla="*/ 1374736 w 1474999"/>
                <a:gd name="connsiteY20" fmla="*/ 320842 h 365960"/>
                <a:gd name="connsiteX21" fmla="*/ 1394789 w 1474999"/>
                <a:gd name="connsiteY21" fmla="*/ 330868 h 365960"/>
                <a:gd name="connsiteX22" fmla="*/ 1474999 w 1474999"/>
                <a:gd name="connsiteY22" fmla="*/ 365960 h 365960"/>
                <a:gd name="connsiteX0" fmla="*/ 40174 w 1473937"/>
                <a:gd name="connsiteY0" fmla="*/ 0 h 426118"/>
                <a:gd name="connsiteX1" fmla="*/ 69 w 1473937"/>
                <a:gd name="connsiteY1" fmla="*/ 170447 h 426118"/>
                <a:gd name="connsiteX2" fmla="*/ 50200 w 1473937"/>
                <a:gd name="connsiteY2" fmla="*/ 265697 h 426118"/>
                <a:gd name="connsiteX3" fmla="*/ 215635 w 1473937"/>
                <a:gd name="connsiteY3" fmla="*/ 270710 h 426118"/>
                <a:gd name="connsiteX4" fmla="*/ 265766 w 1473937"/>
                <a:gd name="connsiteY4" fmla="*/ 285750 h 426118"/>
                <a:gd name="connsiteX5" fmla="*/ 315898 w 1473937"/>
                <a:gd name="connsiteY5" fmla="*/ 245645 h 426118"/>
                <a:gd name="connsiteX6" fmla="*/ 366029 w 1473937"/>
                <a:gd name="connsiteY6" fmla="*/ 260684 h 426118"/>
                <a:gd name="connsiteX7" fmla="*/ 486345 w 1473937"/>
                <a:gd name="connsiteY7" fmla="*/ 180474 h 426118"/>
                <a:gd name="connsiteX8" fmla="*/ 541490 w 1473937"/>
                <a:gd name="connsiteY8" fmla="*/ 240632 h 426118"/>
                <a:gd name="connsiteX9" fmla="*/ 641753 w 1473937"/>
                <a:gd name="connsiteY9" fmla="*/ 245645 h 426118"/>
                <a:gd name="connsiteX10" fmla="*/ 681858 w 1473937"/>
                <a:gd name="connsiteY10" fmla="*/ 260684 h 426118"/>
                <a:gd name="connsiteX11" fmla="*/ 787135 w 1473937"/>
                <a:gd name="connsiteY11" fmla="*/ 225592 h 426118"/>
                <a:gd name="connsiteX12" fmla="*/ 887398 w 1473937"/>
                <a:gd name="connsiteY12" fmla="*/ 225592 h 426118"/>
                <a:gd name="connsiteX13" fmla="*/ 987661 w 1473937"/>
                <a:gd name="connsiteY13" fmla="*/ 220579 h 426118"/>
                <a:gd name="connsiteX14" fmla="*/ 1082911 w 1473937"/>
                <a:gd name="connsiteY14" fmla="*/ 175460 h 426118"/>
                <a:gd name="connsiteX15" fmla="*/ 1118003 w 1473937"/>
                <a:gd name="connsiteY15" fmla="*/ 95250 h 426118"/>
                <a:gd name="connsiteX16" fmla="*/ 1168135 w 1473937"/>
                <a:gd name="connsiteY16" fmla="*/ 95250 h 426118"/>
                <a:gd name="connsiteX17" fmla="*/ 1248345 w 1473937"/>
                <a:gd name="connsiteY17" fmla="*/ 160421 h 426118"/>
                <a:gd name="connsiteX18" fmla="*/ 1343595 w 1473937"/>
                <a:gd name="connsiteY18" fmla="*/ 220579 h 426118"/>
                <a:gd name="connsiteX19" fmla="*/ 1343595 w 1473937"/>
                <a:gd name="connsiteY19" fmla="*/ 320842 h 426118"/>
                <a:gd name="connsiteX20" fmla="*/ 1373674 w 1473937"/>
                <a:gd name="connsiteY20" fmla="*/ 381000 h 426118"/>
                <a:gd name="connsiteX21" fmla="*/ 1393727 w 1473937"/>
                <a:gd name="connsiteY21" fmla="*/ 391026 h 426118"/>
                <a:gd name="connsiteX22" fmla="*/ 1473937 w 1473937"/>
                <a:gd name="connsiteY22" fmla="*/ 426118 h 426118"/>
                <a:gd name="connsiteX0" fmla="*/ 30010 w 1474246"/>
                <a:gd name="connsiteY0" fmla="*/ 0 h 370038"/>
                <a:gd name="connsiteX1" fmla="*/ 378 w 1474246"/>
                <a:gd name="connsiteY1" fmla="*/ 114367 h 370038"/>
                <a:gd name="connsiteX2" fmla="*/ 50509 w 1474246"/>
                <a:gd name="connsiteY2" fmla="*/ 209617 h 370038"/>
                <a:gd name="connsiteX3" fmla="*/ 215944 w 1474246"/>
                <a:gd name="connsiteY3" fmla="*/ 214630 h 370038"/>
                <a:gd name="connsiteX4" fmla="*/ 266075 w 1474246"/>
                <a:gd name="connsiteY4" fmla="*/ 229670 h 370038"/>
                <a:gd name="connsiteX5" fmla="*/ 316207 w 1474246"/>
                <a:gd name="connsiteY5" fmla="*/ 189565 h 370038"/>
                <a:gd name="connsiteX6" fmla="*/ 366338 w 1474246"/>
                <a:gd name="connsiteY6" fmla="*/ 204604 h 370038"/>
                <a:gd name="connsiteX7" fmla="*/ 486654 w 1474246"/>
                <a:gd name="connsiteY7" fmla="*/ 124394 h 370038"/>
                <a:gd name="connsiteX8" fmla="*/ 541799 w 1474246"/>
                <a:gd name="connsiteY8" fmla="*/ 184552 h 370038"/>
                <a:gd name="connsiteX9" fmla="*/ 642062 w 1474246"/>
                <a:gd name="connsiteY9" fmla="*/ 189565 h 370038"/>
                <a:gd name="connsiteX10" fmla="*/ 682167 w 1474246"/>
                <a:gd name="connsiteY10" fmla="*/ 204604 h 370038"/>
                <a:gd name="connsiteX11" fmla="*/ 787444 w 1474246"/>
                <a:gd name="connsiteY11" fmla="*/ 169512 h 370038"/>
                <a:gd name="connsiteX12" fmla="*/ 887707 w 1474246"/>
                <a:gd name="connsiteY12" fmla="*/ 169512 h 370038"/>
                <a:gd name="connsiteX13" fmla="*/ 987970 w 1474246"/>
                <a:gd name="connsiteY13" fmla="*/ 164499 h 370038"/>
                <a:gd name="connsiteX14" fmla="*/ 1083220 w 1474246"/>
                <a:gd name="connsiteY14" fmla="*/ 119380 h 370038"/>
                <a:gd name="connsiteX15" fmla="*/ 1118312 w 1474246"/>
                <a:gd name="connsiteY15" fmla="*/ 39170 h 370038"/>
                <a:gd name="connsiteX16" fmla="*/ 1168444 w 1474246"/>
                <a:gd name="connsiteY16" fmla="*/ 39170 h 370038"/>
                <a:gd name="connsiteX17" fmla="*/ 1248654 w 1474246"/>
                <a:gd name="connsiteY17" fmla="*/ 104341 h 370038"/>
                <a:gd name="connsiteX18" fmla="*/ 1343904 w 1474246"/>
                <a:gd name="connsiteY18" fmla="*/ 164499 h 370038"/>
                <a:gd name="connsiteX19" fmla="*/ 1343904 w 1474246"/>
                <a:gd name="connsiteY19" fmla="*/ 264762 h 370038"/>
                <a:gd name="connsiteX20" fmla="*/ 1373983 w 1474246"/>
                <a:gd name="connsiteY20" fmla="*/ 324920 h 370038"/>
                <a:gd name="connsiteX21" fmla="*/ 1394036 w 1474246"/>
                <a:gd name="connsiteY21" fmla="*/ 334946 h 370038"/>
                <a:gd name="connsiteX22" fmla="*/ 1474246 w 1474246"/>
                <a:gd name="connsiteY22" fmla="*/ 370038 h 370038"/>
                <a:gd name="connsiteX0" fmla="*/ 30010 w 1474246"/>
                <a:gd name="connsiteY0" fmla="*/ 0 h 383233"/>
                <a:gd name="connsiteX1" fmla="*/ 378 w 1474246"/>
                <a:gd name="connsiteY1" fmla="*/ 127562 h 383233"/>
                <a:gd name="connsiteX2" fmla="*/ 50509 w 1474246"/>
                <a:gd name="connsiteY2" fmla="*/ 222812 h 383233"/>
                <a:gd name="connsiteX3" fmla="*/ 215944 w 1474246"/>
                <a:gd name="connsiteY3" fmla="*/ 227825 h 383233"/>
                <a:gd name="connsiteX4" fmla="*/ 266075 w 1474246"/>
                <a:gd name="connsiteY4" fmla="*/ 242865 h 383233"/>
                <a:gd name="connsiteX5" fmla="*/ 316207 w 1474246"/>
                <a:gd name="connsiteY5" fmla="*/ 202760 h 383233"/>
                <a:gd name="connsiteX6" fmla="*/ 366338 w 1474246"/>
                <a:gd name="connsiteY6" fmla="*/ 217799 h 383233"/>
                <a:gd name="connsiteX7" fmla="*/ 486654 w 1474246"/>
                <a:gd name="connsiteY7" fmla="*/ 137589 h 383233"/>
                <a:gd name="connsiteX8" fmla="*/ 541799 w 1474246"/>
                <a:gd name="connsiteY8" fmla="*/ 197747 h 383233"/>
                <a:gd name="connsiteX9" fmla="*/ 642062 w 1474246"/>
                <a:gd name="connsiteY9" fmla="*/ 202760 h 383233"/>
                <a:gd name="connsiteX10" fmla="*/ 682167 w 1474246"/>
                <a:gd name="connsiteY10" fmla="*/ 217799 h 383233"/>
                <a:gd name="connsiteX11" fmla="*/ 787444 w 1474246"/>
                <a:gd name="connsiteY11" fmla="*/ 182707 h 383233"/>
                <a:gd name="connsiteX12" fmla="*/ 887707 w 1474246"/>
                <a:gd name="connsiteY12" fmla="*/ 182707 h 383233"/>
                <a:gd name="connsiteX13" fmla="*/ 987970 w 1474246"/>
                <a:gd name="connsiteY13" fmla="*/ 177694 h 383233"/>
                <a:gd name="connsiteX14" fmla="*/ 1083220 w 1474246"/>
                <a:gd name="connsiteY14" fmla="*/ 132575 h 383233"/>
                <a:gd name="connsiteX15" fmla="*/ 1118312 w 1474246"/>
                <a:gd name="connsiteY15" fmla="*/ 52365 h 383233"/>
                <a:gd name="connsiteX16" fmla="*/ 1168444 w 1474246"/>
                <a:gd name="connsiteY16" fmla="*/ 52365 h 383233"/>
                <a:gd name="connsiteX17" fmla="*/ 1248654 w 1474246"/>
                <a:gd name="connsiteY17" fmla="*/ 117536 h 383233"/>
                <a:gd name="connsiteX18" fmla="*/ 1343904 w 1474246"/>
                <a:gd name="connsiteY18" fmla="*/ 177694 h 383233"/>
                <a:gd name="connsiteX19" fmla="*/ 1343904 w 1474246"/>
                <a:gd name="connsiteY19" fmla="*/ 277957 h 383233"/>
                <a:gd name="connsiteX20" fmla="*/ 1373983 w 1474246"/>
                <a:gd name="connsiteY20" fmla="*/ 338115 h 383233"/>
                <a:gd name="connsiteX21" fmla="*/ 1394036 w 1474246"/>
                <a:gd name="connsiteY21" fmla="*/ 348141 h 383233"/>
                <a:gd name="connsiteX22" fmla="*/ 1474246 w 1474246"/>
                <a:gd name="connsiteY22" fmla="*/ 383233 h 38323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Lst>
              <a:rect l="l" t="t" r="r" b="b"/>
              <a:pathLst>
                <a:path w="1474246" h="383233">
                  <a:moveTo>
                    <a:pt x="30010" y="0"/>
                  </a:moveTo>
                  <a:cubicBezTo>
                    <a:pt x="17477" y="38016"/>
                    <a:pt x="-3038" y="90427"/>
                    <a:pt x="378" y="127562"/>
                  </a:cubicBezTo>
                  <a:cubicBezTo>
                    <a:pt x="3794" y="164697"/>
                    <a:pt x="14581" y="206102"/>
                    <a:pt x="50509" y="222812"/>
                  </a:cubicBezTo>
                  <a:cubicBezTo>
                    <a:pt x="86437" y="239522"/>
                    <a:pt x="180016" y="224483"/>
                    <a:pt x="215944" y="227825"/>
                  </a:cubicBezTo>
                  <a:cubicBezTo>
                    <a:pt x="251872" y="231167"/>
                    <a:pt x="249365" y="247042"/>
                    <a:pt x="266075" y="242865"/>
                  </a:cubicBezTo>
                  <a:cubicBezTo>
                    <a:pt x="282785" y="238688"/>
                    <a:pt x="299497" y="206938"/>
                    <a:pt x="316207" y="202760"/>
                  </a:cubicBezTo>
                  <a:cubicBezTo>
                    <a:pt x="332917" y="198582"/>
                    <a:pt x="337930" y="228661"/>
                    <a:pt x="366338" y="217799"/>
                  </a:cubicBezTo>
                  <a:cubicBezTo>
                    <a:pt x="394746" y="206937"/>
                    <a:pt x="457411" y="140931"/>
                    <a:pt x="486654" y="137589"/>
                  </a:cubicBezTo>
                  <a:cubicBezTo>
                    <a:pt x="515897" y="134247"/>
                    <a:pt x="515898" y="186885"/>
                    <a:pt x="541799" y="197747"/>
                  </a:cubicBezTo>
                  <a:cubicBezTo>
                    <a:pt x="567700" y="208609"/>
                    <a:pt x="618667" y="199418"/>
                    <a:pt x="642062" y="202760"/>
                  </a:cubicBezTo>
                  <a:cubicBezTo>
                    <a:pt x="665457" y="206102"/>
                    <a:pt x="657937" y="221141"/>
                    <a:pt x="682167" y="217799"/>
                  </a:cubicBezTo>
                  <a:cubicBezTo>
                    <a:pt x="706397" y="214457"/>
                    <a:pt x="753187" y="188556"/>
                    <a:pt x="787444" y="182707"/>
                  </a:cubicBezTo>
                  <a:cubicBezTo>
                    <a:pt x="821701" y="176858"/>
                    <a:pt x="854286" y="183543"/>
                    <a:pt x="887707" y="182707"/>
                  </a:cubicBezTo>
                  <a:cubicBezTo>
                    <a:pt x="921128" y="181872"/>
                    <a:pt x="955385" y="186049"/>
                    <a:pt x="987970" y="177694"/>
                  </a:cubicBezTo>
                  <a:cubicBezTo>
                    <a:pt x="1020555" y="169339"/>
                    <a:pt x="1061496" y="153463"/>
                    <a:pt x="1083220" y="132575"/>
                  </a:cubicBezTo>
                  <a:cubicBezTo>
                    <a:pt x="1104944" y="111687"/>
                    <a:pt x="1104108" y="65733"/>
                    <a:pt x="1118312" y="52365"/>
                  </a:cubicBezTo>
                  <a:cubicBezTo>
                    <a:pt x="1132516" y="38997"/>
                    <a:pt x="1146721" y="41503"/>
                    <a:pt x="1168444" y="52365"/>
                  </a:cubicBezTo>
                  <a:cubicBezTo>
                    <a:pt x="1190167" y="63227"/>
                    <a:pt x="1219411" y="96648"/>
                    <a:pt x="1248654" y="117536"/>
                  </a:cubicBezTo>
                  <a:cubicBezTo>
                    <a:pt x="1277897" y="138424"/>
                    <a:pt x="1328029" y="150957"/>
                    <a:pt x="1343904" y="177694"/>
                  </a:cubicBezTo>
                  <a:cubicBezTo>
                    <a:pt x="1359779" y="204431"/>
                    <a:pt x="1338891" y="251220"/>
                    <a:pt x="1343904" y="277957"/>
                  </a:cubicBezTo>
                  <a:cubicBezTo>
                    <a:pt x="1348917" y="304694"/>
                    <a:pt x="1365628" y="326418"/>
                    <a:pt x="1373983" y="338115"/>
                  </a:cubicBezTo>
                  <a:cubicBezTo>
                    <a:pt x="1382338" y="349812"/>
                    <a:pt x="1377326" y="340621"/>
                    <a:pt x="1394036" y="348141"/>
                  </a:cubicBezTo>
                  <a:cubicBezTo>
                    <a:pt x="1410746" y="355661"/>
                    <a:pt x="1442496" y="369447"/>
                    <a:pt x="1474246" y="383233"/>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7" name="フリーフォーム: 図形 6">
              <a:extLst>
                <a:ext uri="{FF2B5EF4-FFF2-40B4-BE49-F238E27FC236}">
                  <a16:creationId xmlns:a16="http://schemas.microsoft.com/office/drawing/2014/main" id="{00000000-0008-0000-0400-000007000000}"/>
                </a:ext>
              </a:extLst>
            </xdr:cNvPr>
            <xdr:cNvSpPr/>
          </xdr:nvSpPr>
          <xdr:spPr>
            <a:xfrm>
              <a:off x="3070169" y="3190057"/>
              <a:ext cx="1336720" cy="1322071"/>
            </a:xfrm>
            <a:custGeom>
              <a:avLst/>
              <a:gdLst>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11869 h 1318461"/>
                <a:gd name="connsiteX25" fmla="*/ 335967 w 1338599"/>
                <a:gd name="connsiteY25" fmla="*/ 787066 h 1318461"/>
                <a:gd name="connsiteX26" fmla="*/ 356020 w 1338599"/>
                <a:gd name="connsiteY26" fmla="*/ 902369 h 1318461"/>
                <a:gd name="connsiteX27" fmla="*/ 345994 w 1338599"/>
                <a:gd name="connsiteY27" fmla="*/ 1017671 h 1318461"/>
                <a:gd name="connsiteX28" fmla="*/ 345994 w 1338599"/>
                <a:gd name="connsiteY28" fmla="*/ 1042737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335967 w 1338599"/>
                <a:gd name="connsiteY25" fmla="*/ 787066 h 1318461"/>
                <a:gd name="connsiteX26" fmla="*/ 356020 w 1338599"/>
                <a:gd name="connsiteY26" fmla="*/ 902369 h 1318461"/>
                <a:gd name="connsiteX27" fmla="*/ 345994 w 1338599"/>
                <a:gd name="connsiteY27" fmla="*/ 1017671 h 1318461"/>
                <a:gd name="connsiteX28" fmla="*/ 345994 w 1338599"/>
                <a:gd name="connsiteY28" fmla="*/ 1042737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356020 w 1338599"/>
                <a:gd name="connsiteY26" fmla="*/ 902369 h 1318461"/>
                <a:gd name="connsiteX27" fmla="*/ 345994 w 1338599"/>
                <a:gd name="connsiteY27" fmla="*/ 1017671 h 1318461"/>
                <a:gd name="connsiteX28" fmla="*/ 345994 w 1338599"/>
                <a:gd name="connsiteY28" fmla="*/ 1042737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345994 w 1338599"/>
                <a:gd name="connsiteY27" fmla="*/ 1017671 h 1318461"/>
                <a:gd name="connsiteX28" fmla="*/ 345994 w 1338599"/>
                <a:gd name="connsiteY28" fmla="*/ 1042737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61559 w 1338599"/>
                <a:gd name="connsiteY27" fmla="*/ 947487 h 1318461"/>
                <a:gd name="connsiteX28" fmla="*/ 345994 w 1338599"/>
                <a:gd name="connsiteY28" fmla="*/ 1042737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61559 w 1338599"/>
                <a:gd name="connsiteY27" fmla="*/ 947487 h 1318461"/>
                <a:gd name="connsiteX28" fmla="*/ 621718 w 1338599"/>
                <a:gd name="connsiteY28" fmla="*/ 872290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2559 w 1338599"/>
                <a:gd name="connsiteY31" fmla="*/ 827172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2559 w 1338599"/>
                <a:gd name="connsiteY31" fmla="*/ 827172 h 1318461"/>
                <a:gd name="connsiteX32" fmla="*/ 1057862 w 1338599"/>
                <a:gd name="connsiteY32" fmla="*/ 812132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7572 w 1338599"/>
                <a:gd name="connsiteY31" fmla="*/ 777040 h 1318461"/>
                <a:gd name="connsiteX32" fmla="*/ 1057862 w 1338599"/>
                <a:gd name="connsiteY32" fmla="*/ 812132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7572 w 1338599"/>
                <a:gd name="connsiteY31" fmla="*/ 777040 h 1318461"/>
                <a:gd name="connsiteX32" fmla="*/ 1057862 w 1338599"/>
                <a:gd name="connsiteY32" fmla="*/ 812132 h 1318461"/>
                <a:gd name="connsiteX33" fmla="*/ 1153112 w 1338599"/>
                <a:gd name="connsiteY33" fmla="*/ 862264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7572 w 1338599"/>
                <a:gd name="connsiteY31" fmla="*/ 777040 h 1318461"/>
                <a:gd name="connsiteX32" fmla="*/ 1057862 w 1338599"/>
                <a:gd name="connsiteY32" fmla="*/ 812132 h 1318461"/>
                <a:gd name="connsiteX33" fmla="*/ 1153112 w 1338599"/>
                <a:gd name="connsiteY33" fmla="*/ 862264 h 1318461"/>
                <a:gd name="connsiteX34" fmla="*/ 1118020 w 1338599"/>
                <a:gd name="connsiteY34" fmla="*/ 957514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7572 w 1338599"/>
                <a:gd name="connsiteY31" fmla="*/ 777040 h 1318461"/>
                <a:gd name="connsiteX32" fmla="*/ 1057862 w 1338599"/>
                <a:gd name="connsiteY32" fmla="*/ 812132 h 1318461"/>
                <a:gd name="connsiteX33" fmla="*/ 1153112 w 1338599"/>
                <a:gd name="connsiteY33" fmla="*/ 862264 h 1318461"/>
                <a:gd name="connsiteX34" fmla="*/ 1118020 w 1338599"/>
                <a:gd name="connsiteY34" fmla="*/ 957514 h 1318461"/>
                <a:gd name="connsiteX35" fmla="*/ 817230 w 1338599"/>
                <a:gd name="connsiteY35" fmla="*/ 1193132 h 1318461"/>
                <a:gd name="connsiteX36" fmla="*/ 887415 w 1338599"/>
                <a:gd name="connsiteY36" fmla="*/ 1173079 h 1318461"/>
                <a:gd name="connsiteX37" fmla="*/ 1128047 w 1338599"/>
                <a:gd name="connsiteY37" fmla="*/ 103271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62732"/>
                <a:gd name="connsiteY0" fmla="*/ 0 h 1318461"/>
                <a:gd name="connsiteX1" fmla="*/ 466309 w 1362732"/>
                <a:gd name="connsiteY1" fmla="*/ 15040 h 1318461"/>
                <a:gd name="connsiteX2" fmla="*/ 461296 w 1362732"/>
                <a:gd name="connsiteY2" fmla="*/ 50132 h 1318461"/>
                <a:gd name="connsiteX3" fmla="*/ 386099 w 1362732"/>
                <a:gd name="connsiteY3" fmla="*/ 80211 h 1318461"/>
                <a:gd name="connsiteX4" fmla="*/ 351007 w 1362732"/>
                <a:gd name="connsiteY4" fmla="*/ 50132 h 1318461"/>
                <a:gd name="connsiteX5" fmla="*/ 376073 w 1362732"/>
                <a:gd name="connsiteY5" fmla="*/ 165435 h 1318461"/>
                <a:gd name="connsiteX6" fmla="*/ 411165 w 1362732"/>
                <a:gd name="connsiteY6" fmla="*/ 230606 h 1318461"/>
                <a:gd name="connsiteX7" fmla="*/ 356020 w 1362732"/>
                <a:gd name="connsiteY7" fmla="*/ 250658 h 1318461"/>
                <a:gd name="connsiteX8" fmla="*/ 275809 w 1362732"/>
                <a:gd name="connsiteY8" fmla="*/ 275724 h 1318461"/>
                <a:gd name="connsiteX9" fmla="*/ 265783 w 1362732"/>
                <a:gd name="connsiteY9" fmla="*/ 255671 h 1318461"/>
                <a:gd name="connsiteX10" fmla="*/ 215651 w 1362732"/>
                <a:gd name="connsiteY10" fmla="*/ 320843 h 1318461"/>
                <a:gd name="connsiteX11" fmla="*/ 155494 w 1362732"/>
                <a:gd name="connsiteY11" fmla="*/ 315829 h 1318461"/>
                <a:gd name="connsiteX12" fmla="*/ 105362 w 1362732"/>
                <a:gd name="connsiteY12" fmla="*/ 370974 h 1318461"/>
                <a:gd name="connsiteX13" fmla="*/ 65257 w 1362732"/>
                <a:gd name="connsiteY13" fmla="*/ 370974 h 1318461"/>
                <a:gd name="connsiteX14" fmla="*/ 10112 w 1362732"/>
                <a:gd name="connsiteY14" fmla="*/ 350921 h 1318461"/>
                <a:gd name="connsiteX15" fmla="*/ 5099 w 1362732"/>
                <a:gd name="connsiteY15" fmla="*/ 391027 h 1318461"/>
                <a:gd name="connsiteX16" fmla="*/ 65257 w 1362732"/>
                <a:gd name="connsiteY16" fmla="*/ 391027 h 1318461"/>
                <a:gd name="connsiteX17" fmla="*/ 140454 w 1362732"/>
                <a:gd name="connsiteY17" fmla="*/ 391027 h 1318461"/>
                <a:gd name="connsiteX18" fmla="*/ 220665 w 1362732"/>
                <a:gd name="connsiteY18" fmla="*/ 391027 h 1318461"/>
                <a:gd name="connsiteX19" fmla="*/ 275809 w 1362732"/>
                <a:gd name="connsiteY19" fmla="*/ 461211 h 1318461"/>
                <a:gd name="connsiteX20" fmla="*/ 275809 w 1362732"/>
                <a:gd name="connsiteY20" fmla="*/ 506329 h 1318461"/>
                <a:gd name="connsiteX21" fmla="*/ 255757 w 1362732"/>
                <a:gd name="connsiteY21" fmla="*/ 521369 h 1318461"/>
                <a:gd name="connsiteX22" fmla="*/ 255757 w 1362732"/>
                <a:gd name="connsiteY22" fmla="*/ 561474 h 1318461"/>
                <a:gd name="connsiteX23" fmla="*/ 320928 w 1362732"/>
                <a:gd name="connsiteY23" fmla="*/ 661737 h 1318461"/>
                <a:gd name="connsiteX24" fmla="*/ 345994 w 1362732"/>
                <a:gd name="connsiteY24" fmla="*/ 726909 h 1318461"/>
                <a:gd name="connsiteX25" fmla="*/ 436231 w 1362732"/>
                <a:gd name="connsiteY25" fmla="*/ 792079 h 1318461"/>
                <a:gd name="connsiteX26" fmla="*/ 481349 w 1362732"/>
                <a:gd name="connsiteY26" fmla="*/ 902369 h 1318461"/>
                <a:gd name="connsiteX27" fmla="*/ 546520 w 1362732"/>
                <a:gd name="connsiteY27" fmla="*/ 957513 h 1318461"/>
                <a:gd name="connsiteX28" fmla="*/ 621718 w 1362732"/>
                <a:gd name="connsiteY28" fmla="*/ 872290 h 1318461"/>
                <a:gd name="connsiteX29" fmla="*/ 732007 w 1362732"/>
                <a:gd name="connsiteY29" fmla="*/ 772027 h 1318461"/>
                <a:gd name="connsiteX30" fmla="*/ 862349 w 1362732"/>
                <a:gd name="connsiteY30" fmla="*/ 777040 h 1318461"/>
                <a:gd name="connsiteX31" fmla="*/ 947572 w 1362732"/>
                <a:gd name="connsiteY31" fmla="*/ 777040 h 1318461"/>
                <a:gd name="connsiteX32" fmla="*/ 1057862 w 1362732"/>
                <a:gd name="connsiteY32" fmla="*/ 812132 h 1318461"/>
                <a:gd name="connsiteX33" fmla="*/ 1153112 w 1362732"/>
                <a:gd name="connsiteY33" fmla="*/ 862264 h 1318461"/>
                <a:gd name="connsiteX34" fmla="*/ 1118020 w 1362732"/>
                <a:gd name="connsiteY34" fmla="*/ 957514 h 1318461"/>
                <a:gd name="connsiteX35" fmla="*/ 1358651 w 1362732"/>
                <a:gd name="connsiteY35" fmla="*/ 1012658 h 1318461"/>
                <a:gd name="connsiteX36" fmla="*/ 887415 w 1362732"/>
                <a:gd name="connsiteY36" fmla="*/ 1173079 h 1318461"/>
                <a:gd name="connsiteX37" fmla="*/ 1128047 w 1362732"/>
                <a:gd name="connsiteY37" fmla="*/ 1032711 h 1318461"/>
                <a:gd name="connsiteX38" fmla="*/ 937546 w 1362732"/>
                <a:gd name="connsiteY38" fmla="*/ 1173079 h 1318461"/>
                <a:gd name="connsiteX39" fmla="*/ 1007730 w 1362732"/>
                <a:gd name="connsiteY39" fmla="*/ 1173079 h 1318461"/>
                <a:gd name="connsiteX40" fmla="*/ 1113007 w 1362732"/>
                <a:gd name="connsiteY40" fmla="*/ 1163053 h 1318461"/>
                <a:gd name="connsiteX41" fmla="*/ 1178178 w 1362732"/>
                <a:gd name="connsiteY41" fmla="*/ 1163053 h 1318461"/>
                <a:gd name="connsiteX42" fmla="*/ 1238336 w 1362732"/>
                <a:gd name="connsiteY42" fmla="*/ 1213185 h 1318461"/>
                <a:gd name="connsiteX43" fmla="*/ 1308520 w 1362732"/>
                <a:gd name="connsiteY43" fmla="*/ 1233237 h 1318461"/>
                <a:gd name="connsiteX44" fmla="*/ 1338599 w 1362732"/>
                <a:gd name="connsiteY44" fmla="*/ 1318461 h 1318461"/>
                <a:gd name="connsiteX0" fmla="*/ 531480 w 1673349"/>
                <a:gd name="connsiteY0" fmla="*/ 0 h 1318461"/>
                <a:gd name="connsiteX1" fmla="*/ 466309 w 1673349"/>
                <a:gd name="connsiteY1" fmla="*/ 15040 h 1318461"/>
                <a:gd name="connsiteX2" fmla="*/ 461296 w 1673349"/>
                <a:gd name="connsiteY2" fmla="*/ 50132 h 1318461"/>
                <a:gd name="connsiteX3" fmla="*/ 386099 w 1673349"/>
                <a:gd name="connsiteY3" fmla="*/ 80211 h 1318461"/>
                <a:gd name="connsiteX4" fmla="*/ 351007 w 1673349"/>
                <a:gd name="connsiteY4" fmla="*/ 50132 h 1318461"/>
                <a:gd name="connsiteX5" fmla="*/ 376073 w 1673349"/>
                <a:gd name="connsiteY5" fmla="*/ 165435 h 1318461"/>
                <a:gd name="connsiteX6" fmla="*/ 411165 w 1673349"/>
                <a:gd name="connsiteY6" fmla="*/ 230606 h 1318461"/>
                <a:gd name="connsiteX7" fmla="*/ 356020 w 1673349"/>
                <a:gd name="connsiteY7" fmla="*/ 250658 h 1318461"/>
                <a:gd name="connsiteX8" fmla="*/ 275809 w 1673349"/>
                <a:gd name="connsiteY8" fmla="*/ 275724 h 1318461"/>
                <a:gd name="connsiteX9" fmla="*/ 265783 w 1673349"/>
                <a:gd name="connsiteY9" fmla="*/ 255671 h 1318461"/>
                <a:gd name="connsiteX10" fmla="*/ 215651 w 1673349"/>
                <a:gd name="connsiteY10" fmla="*/ 320843 h 1318461"/>
                <a:gd name="connsiteX11" fmla="*/ 155494 w 1673349"/>
                <a:gd name="connsiteY11" fmla="*/ 315829 h 1318461"/>
                <a:gd name="connsiteX12" fmla="*/ 105362 w 1673349"/>
                <a:gd name="connsiteY12" fmla="*/ 370974 h 1318461"/>
                <a:gd name="connsiteX13" fmla="*/ 65257 w 1673349"/>
                <a:gd name="connsiteY13" fmla="*/ 370974 h 1318461"/>
                <a:gd name="connsiteX14" fmla="*/ 10112 w 1673349"/>
                <a:gd name="connsiteY14" fmla="*/ 350921 h 1318461"/>
                <a:gd name="connsiteX15" fmla="*/ 5099 w 1673349"/>
                <a:gd name="connsiteY15" fmla="*/ 391027 h 1318461"/>
                <a:gd name="connsiteX16" fmla="*/ 65257 w 1673349"/>
                <a:gd name="connsiteY16" fmla="*/ 391027 h 1318461"/>
                <a:gd name="connsiteX17" fmla="*/ 140454 w 1673349"/>
                <a:gd name="connsiteY17" fmla="*/ 391027 h 1318461"/>
                <a:gd name="connsiteX18" fmla="*/ 220665 w 1673349"/>
                <a:gd name="connsiteY18" fmla="*/ 391027 h 1318461"/>
                <a:gd name="connsiteX19" fmla="*/ 275809 w 1673349"/>
                <a:gd name="connsiteY19" fmla="*/ 461211 h 1318461"/>
                <a:gd name="connsiteX20" fmla="*/ 275809 w 1673349"/>
                <a:gd name="connsiteY20" fmla="*/ 506329 h 1318461"/>
                <a:gd name="connsiteX21" fmla="*/ 255757 w 1673349"/>
                <a:gd name="connsiteY21" fmla="*/ 521369 h 1318461"/>
                <a:gd name="connsiteX22" fmla="*/ 255757 w 1673349"/>
                <a:gd name="connsiteY22" fmla="*/ 561474 h 1318461"/>
                <a:gd name="connsiteX23" fmla="*/ 320928 w 1673349"/>
                <a:gd name="connsiteY23" fmla="*/ 661737 h 1318461"/>
                <a:gd name="connsiteX24" fmla="*/ 345994 w 1673349"/>
                <a:gd name="connsiteY24" fmla="*/ 726909 h 1318461"/>
                <a:gd name="connsiteX25" fmla="*/ 436231 w 1673349"/>
                <a:gd name="connsiteY25" fmla="*/ 792079 h 1318461"/>
                <a:gd name="connsiteX26" fmla="*/ 481349 w 1673349"/>
                <a:gd name="connsiteY26" fmla="*/ 902369 h 1318461"/>
                <a:gd name="connsiteX27" fmla="*/ 546520 w 1673349"/>
                <a:gd name="connsiteY27" fmla="*/ 957513 h 1318461"/>
                <a:gd name="connsiteX28" fmla="*/ 621718 w 1673349"/>
                <a:gd name="connsiteY28" fmla="*/ 872290 h 1318461"/>
                <a:gd name="connsiteX29" fmla="*/ 732007 w 1673349"/>
                <a:gd name="connsiteY29" fmla="*/ 772027 h 1318461"/>
                <a:gd name="connsiteX30" fmla="*/ 862349 w 1673349"/>
                <a:gd name="connsiteY30" fmla="*/ 777040 h 1318461"/>
                <a:gd name="connsiteX31" fmla="*/ 947572 w 1673349"/>
                <a:gd name="connsiteY31" fmla="*/ 777040 h 1318461"/>
                <a:gd name="connsiteX32" fmla="*/ 1057862 w 1673349"/>
                <a:gd name="connsiteY32" fmla="*/ 812132 h 1318461"/>
                <a:gd name="connsiteX33" fmla="*/ 1153112 w 1673349"/>
                <a:gd name="connsiteY33" fmla="*/ 862264 h 1318461"/>
                <a:gd name="connsiteX34" fmla="*/ 1118020 w 1673349"/>
                <a:gd name="connsiteY34" fmla="*/ 957514 h 1318461"/>
                <a:gd name="connsiteX35" fmla="*/ 1358651 w 1673349"/>
                <a:gd name="connsiteY35" fmla="*/ 1012658 h 1318461"/>
                <a:gd name="connsiteX36" fmla="*/ 1669467 w 1673349"/>
                <a:gd name="connsiteY36" fmla="*/ 1057776 h 1318461"/>
                <a:gd name="connsiteX37" fmla="*/ 1128047 w 1673349"/>
                <a:gd name="connsiteY37" fmla="*/ 1032711 h 1318461"/>
                <a:gd name="connsiteX38" fmla="*/ 937546 w 1673349"/>
                <a:gd name="connsiteY38" fmla="*/ 1173079 h 1318461"/>
                <a:gd name="connsiteX39" fmla="*/ 1007730 w 1673349"/>
                <a:gd name="connsiteY39" fmla="*/ 1173079 h 1318461"/>
                <a:gd name="connsiteX40" fmla="*/ 1113007 w 1673349"/>
                <a:gd name="connsiteY40" fmla="*/ 1163053 h 1318461"/>
                <a:gd name="connsiteX41" fmla="*/ 1178178 w 1673349"/>
                <a:gd name="connsiteY41" fmla="*/ 1163053 h 1318461"/>
                <a:gd name="connsiteX42" fmla="*/ 1238336 w 1673349"/>
                <a:gd name="connsiteY42" fmla="*/ 1213185 h 1318461"/>
                <a:gd name="connsiteX43" fmla="*/ 1308520 w 1673349"/>
                <a:gd name="connsiteY43" fmla="*/ 1233237 h 1318461"/>
                <a:gd name="connsiteX44" fmla="*/ 1338599 w 167334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32007 w 1795239"/>
                <a:gd name="connsiteY29" fmla="*/ 772027 h 1318461"/>
                <a:gd name="connsiteX30" fmla="*/ 862349 w 1795239"/>
                <a:gd name="connsiteY30" fmla="*/ 777040 h 1318461"/>
                <a:gd name="connsiteX31" fmla="*/ 947572 w 1795239"/>
                <a:gd name="connsiteY31" fmla="*/ 777040 h 1318461"/>
                <a:gd name="connsiteX32" fmla="*/ 1057862 w 1795239"/>
                <a:gd name="connsiteY32" fmla="*/ 812132 h 1318461"/>
                <a:gd name="connsiteX33" fmla="*/ 1153112 w 1795239"/>
                <a:gd name="connsiteY33" fmla="*/ 862264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862349 w 1795239"/>
                <a:gd name="connsiteY30" fmla="*/ 777040 h 1318461"/>
                <a:gd name="connsiteX31" fmla="*/ 947572 w 1795239"/>
                <a:gd name="connsiteY31" fmla="*/ 777040 h 1318461"/>
                <a:gd name="connsiteX32" fmla="*/ 1057862 w 1795239"/>
                <a:gd name="connsiteY32" fmla="*/ 812132 h 1318461"/>
                <a:gd name="connsiteX33" fmla="*/ 1153112 w 1795239"/>
                <a:gd name="connsiteY33" fmla="*/ 862264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947572 w 1795239"/>
                <a:gd name="connsiteY31" fmla="*/ 777040 h 1318461"/>
                <a:gd name="connsiteX32" fmla="*/ 1057862 w 1795239"/>
                <a:gd name="connsiteY32" fmla="*/ 812132 h 1318461"/>
                <a:gd name="connsiteX33" fmla="*/ 1153112 w 1795239"/>
                <a:gd name="connsiteY33" fmla="*/ 862264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26908 h 1318461"/>
                <a:gd name="connsiteX32" fmla="*/ 1057862 w 1795239"/>
                <a:gd name="connsiteY32" fmla="*/ 812132 h 1318461"/>
                <a:gd name="connsiteX33" fmla="*/ 1153112 w 1795239"/>
                <a:gd name="connsiteY33" fmla="*/ 862264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26908 h 1318461"/>
                <a:gd name="connsiteX32" fmla="*/ 952585 w 1795239"/>
                <a:gd name="connsiteY32" fmla="*/ 777040 h 1318461"/>
                <a:gd name="connsiteX33" fmla="*/ 1153112 w 1795239"/>
                <a:gd name="connsiteY33" fmla="*/ 862264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26908 h 1318461"/>
                <a:gd name="connsiteX32" fmla="*/ 952585 w 1795239"/>
                <a:gd name="connsiteY32" fmla="*/ 777040 h 1318461"/>
                <a:gd name="connsiteX33" fmla="*/ 1027784 w 1795239"/>
                <a:gd name="connsiteY33" fmla="*/ 827172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46961 h 1318461"/>
                <a:gd name="connsiteX32" fmla="*/ 952585 w 1795239"/>
                <a:gd name="connsiteY32" fmla="*/ 777040 h 1318461"/>
                <a:gd name="connsiteX33" fmla="*/ 1027784 w 1795239"/>
                <a:gd name="connsiteY33" fmla="*/ 827172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46961 h 1318461"/>
                <a:gd name="connsiteX32" fmla="*/ 867361 w 1795239"/>
                <a:gd name="connsiteY32" fmla="*/ 736935 h 1318461"/>
                <a:gd name="connsiteX33" fmla="*/ 1027784 w 1795239"/>
                <a:gd name="connsiteY33" fmla="*/ 827172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46961 h 1318461"/>
                <a:gd name="connsiteX32" fmla="*/ 867361 w 1795239"/>
                <a:gd name="connsiteY32" fmla="*/ 736935 h 1318461"/>
                <a:gd name="connsiteX33" fmla="*/ 952587 w 1795239"/>
                <a:gd name="connsiteY33" fmla="*/ 792080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46961 h 1318461"/>
                <a:gd name="connsiteX32" fmla="*/ 867361 w 1795239"/>
                <a:gd name="connsiteY32" fmla="*/ 736935 h 1318461"/>
                <a:gd name="connsiteX33" fmla="*/ 952587 w 1795239"/>
                <a:gd name="connsiteY33" fmla="*/ 792080 h 1318461"/>
                <a:gd name="connsiteX34" fmla="*/ 997704 w 1795239"/>
                <a:gd name="connsiteY34" fmla="*/ 777040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46961 h 1318461"/>
                <a:gd name="connsiteX32" fmla="*/ 867361 w 1795239"/>
                <a:gd name="connsiteY32" fmla="*/ 736935 h 1318461"/>
                <a:gd name="connsiteX33" fmla="*/ 952587 w 1795239"/>
                <a:gd name="connsiteY33" fmla="*/ 792080 h 1318461"/>
                <a:gd name="connsiteX34" fmla="*/ 997704 w 1795239"/>
                <a:gd name="connsiteY34" fmla="*/ 777040 h 1318461"/>
                <a:gd name="connsiteX35" fmla="*/ 1047835 w 1795239"/>
                <a:gd name="connsiteY35" fmla="*/ 782053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303"/>
                <a:gd name="connsiteY0" fmla="*/ 0 h 1318461"/>
                <a:gd name="connsiteX1" fmla="*/ 466309 w 1795303"/>
                <a:gd name="connsiteY1" fmla="*/ 15040 h 1318461"/>
                <a:gd name="connsiteX2" fmla="*/ 461296 w 1795303"/>
                <a:gd name="connsiteY2" fmla="*/ 50132 h 1318461"/>
                <a:gd name="connsiteX3" fmla="*/ 386099 w 1795303"/>
                <a:gd name="connsiteY3" fmla="*/ 80211 h 1318461"/>
                <a:gd name="connsiteX4" fmla="*/ 351007 w 1795303"/>
                <a:gd name="connsiteY4" fmla="*/ 50132 h 1318461"/>
                <a:gd name="connsiteX5" fmla="*/ 376073 w 1795303"/>
                <a:gd name="connsiteY5" fmla="*/ 165435 h 1318461"/>
                <a:gd name="connsiteX6" fmla="*/ 411165 w 1795303"/>
                <a:gd name="connsiteY6" fmla="*/ 230606 h 1318461"/>
                <a:gd name="connsiteX7" fmla="*/ 356020 w 1795303"/>
                <a:gd name="connsiteY7" fmla="*/ 250658 h 1318461"/>
                <a:gd name="connsiteX8" fmla="*/ 275809 w 1795303"/>
                <a:gd name="connsiteY8" fmla="*/ 275724 h 1318461"/>
                <a:gd name="connsiteX9" fmla="*/ 265783 w 1795303"/>
                <a:gd name="connsiteY9" fmla="*/ 255671 h 1318461"/>
                <a:gd name="connsiteX10" fmla="*/ 215651 w 1795303"/>
                <a:gd name="connsiteY10" fmla="*/ 320843 h 1318461"/>
                <a:gd name="connsiteX11" fmla="*/ 155494 w 1795303"/>
                <a:gd name="connsiteY11" fmla="*/ 315829 h 1318461"/>
                <a:gd name="connsiteX12" fmla="*/ 105362 w 1795303"/>
                <a:gd name="connsiteY12" fmla="*/ 370974 h 1318461"/>
                <a:gd name="connsiteX13" fmla="*/ 65257 w 1795303"/>
                <a:gd name="connsiteY13" fmla="*/ 370974 h 1318461"/>
                <a:gd name="connsiteX14" fmla="*/ 10112 w 1795303"/>
                <a:gd name="connsiteY14" fmla="*/ 350921 h 1318461"/>
                <a:gd name="connsiteX15" fmla="*/ 5099 w 1795303"/>
                <a:gd name="connsiteY15" fmla="*/ 391027 h 1318461"/>
                <a:gd name="connsiteX16" fmla="*/ 65257 w 1795303"/>
                <a:gd name="connsiteY16" fmla="*/ 391027 h 1318461"/>
                <a:gd name="connsiteX17" fmla="*/ 140454 w 1795303"/>
                <a:gd name="connsiteY17" fmla="*/ 391027 h 1318461"/>
                <a:gd name="connsiteX18" fmla="*/ 220665 w 1795303"/>
                <a:gd name="connsiteY18" fmla="*/ 391027 h 1318461"/>
                <a:gd name="connsiteX19" fmla="*/ 275809 w 1795303"/>
                <a:gd name="connsiteY19" fmla="*/ 461211 h 1318461"/>
                <a:gd name="connsiteX20" fmla="*/ 275809 w 1795303"/>
                <a:gd name="connsiteY20" fmla="*/ 506329 h 1318461"/>
                <a:gd name="connsiteX21" fmla="*/ 255757 w 1795303"/>
                <a:gd name="connsiteY21" fmla="*/ 521369 h 1318461"/>
                <a:gd name="connsiteX22" fmla="*/ 255757 w 1795303"/>
                <a:gd name="connsiteY22" fmla="*/ 561474 h 1318461"/>
                <a:gd name="connsiteX23" fmla="*/ 320928 w 1795303"/>
                <a:gd name="connsiteY23" fmla="*/ 661737 h 1318461"/>
                <a:gd name="connsiteX24" fmla="*/ 345994 w 1795303"/>
                <a:gd name="connsiteY24" fmla="*/ 726909 h 1318461"/>
                <a:gd name="connsiteX25" fmla="*/ 436231 w 1795303"/>
                <a:gd name="connsiteY25" fmla="*/ 792079 h 1318461"/>
                <a:gd name="connsiteX26" fmla="*/ 481349 w 1795303"/>
                <a:gd name="connsiteY26" fmla="*/ 902369 h 1318461"/>
                <a:gd name="connsiteX27" fmla="*/ 546520 w 1795303"/>
                <a:gd name="connsiteY27" fmla="*/ 957513 h 1318461"/>
                <a:gd name="connsiteX28" fmla="*/ 621718 w 1795303"/>
                <a:gd name="connsiteY28" fmla="*/ 872290 h 1318461"/>
                <a:gd name="connsiteX29" fmla="*/ 711955 w 1795303"/>
                <a:gd name="connsiteY29" fmla="*/ 812132 h 1318461"/>
                <a:gd name="connsiteX30" fmla="*/ 721981 w 1795303"/>
                <a:gd name="connsiteY30" fmla="*/ 751974 h 1318461"/>
                <a:gd name="connsiteX31" fmla="*/ 797177 w 1795303"/>
                <a:gd name="connsiteY31" fmla="*/ 746961 h 1318461"/>
                <a:gd name="connsiteX32" fmla="*/ 867361 w 1795303"/>
                <a:gd name="connsiteY32" fmla="*/ 736935 h 1318461"/>
                <a:gd name="connsiteX33" fmla="*/ 952587 w 1795303"/>
                <a:gd name="connsiteY33" fmla="*/ 792080 h 1318461"/>
                <a:gd name="connsiteX34" fmla="*/ 997704 w 1795303"/>
                <a:gd name="connsiteY34" fmla="*/ 777040 h 1318461"/>
                <a:gd name="connsiteX35" fmla="*/ 1047835 w 1795303"/>
                <a:gd name="connsiteY35" fmla="*/ 782053 h 1318461"/>
                <a:gd name="connsiteX36" fmla="*/ 1153112 w 1795303"/>
                <a:gd name="connsiteY36" fmla="*/ 837197 h 1318461"/>
                <a:gd name="connsiteX37" fmla="*/ 1128047 w 1795303"/>
                <a:gd name="connsiteY37" fmla="*/ 1032711 h 1318461"/>
                <a:gd name="connsiteX38" fmla="*/ 1794796 w 1795303"/>
                <a:gd name="connsiteY38" fmla="*/ 1163053 h 1318461"/>
                <a:gd name="connsiteX39" fmla="*/ 1007730 w 1795303"/>
                <a:gd name="connsiteY39" fmla="*/ 1173079 h 1318461"/>
                <a:gd name="connsiteX40" fmla="*/ 1113007 w 1795303"/>
                <a:gd name="connsiteY40" fmla="*/ 1163053 h 1318461"/>
                <a:gd name="connsiteX41" fmla="*/ 1178178 w 1795303"/>
                <a:gd name="connsiteY41" fmla="*/ 1163053 h 1318461"/>
                <a:gd name="connsiteX42" fmla="*/ 1238336 w 1795303"/>
                <a:gd name="connsiteY42" fmla="*/ 1213185 h 1318461"/>
                <a:gd name="connsiteX43" fmla="*/ 1308520 w 1795303"/>
                <a:gd name="connsiteY43" fmla="*/ 1233237 h 1318461"/>
                <a:gd name="connsiteX44" fmla="*/ 1338599 w 1795303"/>
                <a:gd name="connsiteY44" fmla="*/ 1318461 h 1318461"/>
                <a:gd name="connsiteX0" fmla="*/ 531480 w 1794808"/>
                <a:gd name="connsiteY0" fmla="*/ 0 h 1318461"/>
                <a:gd name="connsiteX1" fmla="*/ 466309 w 1794808"/>
                <a:gd name="connsiteY1" fmla="*/ 15040 h 1318461"/>
                <a:gd name="connsiteX2" fmla="*/ 461296 w 1794808"/>
                <a:gd name="connsiteY2" fmla="*/ 50132 h 1318461"/>
                <a:gd name="connsiteX3" fmla="*/ 386099 w 1794808"/>
                <a:gd name="connsiteY3" fmla="*/ 80211 h 1318461"/>
                <a:gd name="connsiteX4" fmla="*/ 351007 w 1794808"/>
                <a:gd name="connsiteY4" fmla="*/ 50132 h 1318461"/>
                <a:gd name="connsiteX5" fmla="*/ 376073 w 1794808"/>
                <a:gd name="connsiteY5" fmla="*/ 165435 h 1318461"/>
                <a:gd name="connsiteX6" fmla="*/ 411165 w 1794808"/>
                <a:gd name="connsiteY6" fmla="*/ 230606 h 1318461"/>
                <a:gd name="connsiteX7" fmla="*/ 356020 w 1794808"/>
                <a:gd name="connsiteY7" fmla="*/ 250658 h 1318461"/>
                <a:gd name="connsiteX8" fmla="*/ 275809 w 1794808"/>
                <a:gd name="connsiteY8" fmla="*/ 275724 h 1318461"/>
                <a:gd name="connsiteX9" fmla="*/ 265783 w 1794808"/>
                <a:gd name="connsiteY9" fmla="*/ 255671 h 1318461"/>
                <a:gd name="connsiteX10" fmla="*/ 215651 w 1794808"/>
                <a:gd name="connsiteY10" fmla="*/ 320843 h 1318461"/>
                <a:gd name="connsiteX11" fmla="*/ 155494 w 1794808"/>
                <a:gd name="connsiteY11" fmla="*/ 315829 h 1318461"/>
                <a:gd name="connsiteX12" fmla="*/ 105362 w 1794808"/>
                <a:gd name="connsiteY12" fmla="*/ 370974 h 1318461"/>
                <a:gd name="connsiteX13" fmla="*/ 65257 w 1794808"/>
                <a:gd name="connsiteY13" fmla="*/ 370974 h 1318461"/>
                <a:gd name="connsiteX14" fmla="*/ 10112 w 1794808"/>
                <a:gd name="connsiteY14" fmla="*/ 350921 h 1318461"/>
                <a:gd name="connsiteX15" fmla="*/ 5099 w 1794808"/>
                <a:gd name="connsiteY15" fmla="*/ 391027 h 1318461"/>
                <a:gd name="connsiteX16" fmla="*/ 65257 w 1794808"/>
                <a:gd name="connsiteY16" fmla="*/ 391027 h 1318461"/>
                <a:gd name="connsiteX17" fmla="*/ 140454 w 1794808"/>
                <a:gd name="connsiteY17" fmla="*/ 391027 h 1318461"/>
                <a:gd name="connsiteX18" fmla="*/ 220665 w 1794808"/>
                <a:gd name="connsiteY18" fmla="*/ 391027 h 1318461"/>
                <a:gd name="connsiteX19" fmla="*/ 275809 w 1794808"/>
                <a:gd name="connsiteY19" fmla="*/ 461211 h 1318461"/>
                <a:gd name="connsiteX20" fmla="*/ 275809 w 1794808"/>
                <a:gd name="connsiteY20" fmla="*/ 506329 h 1318461"/>
                <a:gd name="connsiteX21" fmla="*/ 255757 w 1794808"/>
                <a:gd name="connsiteY21" fmla="*/ 521369 h 1318461"/>
                <a:gd name="connsiteX22" fmla="*/ 255757 w 1794808"/>
                <a:gd name="connsiteY22" fmla="*/ 561474 h 1318461"/>
                <a:gd name="connsiteX23" fmla="*/ 320928 w 1794808"/>
                <a:gd name="connsiteY23" fmla="*/ 661737 h 1318461"/>
                <a:gd name="connsiteX24" fmla="*/ 345994 w 1794808"/>
                <a:gd name="connsiteY24" fmla="*/ 726909 h 1318461"/>
                <a:gd name="connsiteX25" fmla="*/ 436231 w 1794808"/>
                <a:gd name="connsiteY25" fmla="*/ 792079 h 1318461"/>
                <a:gd name="connsiteX26" fmla="*/ 481349 w 1794808"/>
                <a:gd name="connsiteY26" fmla="*/ 902369 h 1318461"/>
                <a:gd name="connsiteX27" fmla="*/ 546520 w 1794808"/>
                <a:gd name="connsiteY27" fmla="*/ 957513 h 1318461"/>
                <a:gd name="connsiteX28" fmla="*/ 621718 w 1794808"/>
                <a:gd name="connsiteY28" fmla="*/ 872290 h 1318461"/>
                <a:gd name="connsiteX29" fmla="*/ 711955 w 1794808"/>
                <a:gd name="connsiteY29" fmla="*/ 812132 h 1318461"/>
                <a:gd name="connsiteX30" fmla="*/ 721981 w 1794808"/>
                <a:gd name="connsiteY30" fmla="*/ 751974 h 1318461"/>
                <a:gd name="connsiteX31" fmla="*/ 797177 w 1794808"/>
                <a:gd name="connsiteY31" fmla="*/ 746961 h 1318461"/>
                <a:gd name="connsiteX32" fmla="*/ 867361 w 1794808"/>
                <a:gd name="connsiteY32" fmla="*/ 736935 h 1318461"/>
                <a:gd name="connsiteX33" fmla="*/ 952587 w 1794808"/>
                <a:gd name="connsiteY33" fmla="*/ 792080 h 1318461"/>
                <a:gd name="connsiteX34" fmla="*/ 997704 w 1794808"/>
                <a:gd name="connsiteY34" fmla="*/ 777040 h 1318461"/>
                <a:gd name="connsiteX35" fmla="*/ 1047835 w 1794808"/>
                <a:gd name="connsiteY35" fmla="*/ 782053 h 1318461"/>
                <a:gd name="connsiteX36" fmla="*/ 1153112 w 1794808"/>
                <a:gd name="connsiteY36" fmla="*/ 837197 h 1318461"/>
                <a:gd name="connsiteX37" fmla="*/ 1027784 w 1794808"/>
                <a:gd name="connsiteY37" fmla="*/ 867277 h 1318461"/>
                <a:gd name="connsiteX38" fmla="*/ 1794796 w 1794808"/>
                <a:gd name="connsiteY38" fmla="*/ 1163053 h 1318461"/>
                <a:gd name="connsiteX39" fmla="*/ 1007730 w 1794808"/>
                <a:gd name="connsiteY39" fmla="*/ 1173079 h 1318461"/>
                <a:gd name="connsiteX40" fmla="*/ 1113007 w 1794808"/>
                <a:gd name="connsiteY40" fmla="*/ 1163053 h 1318461"/>
                <a:gd name="connsiteX41" fmla="*/ 1178178 w 1794808"/>
                <a:gd name="connsiteY41" fmla="*/ 1163053 h 1318461"/>
                <a:gd name="connsiteX42" fmla="*/ 1238336 w 1794808"/>
                <a:gd name="connsiteY42" fmla="*/ 1213185 h 1318461"/>
                <a:gd name="connsiteX43" fmla="*/ 1308520 w 1794808"/>
                <a:gd name="connsiteY43" fmla="*/ 1233237 h 1318461"/>
                <a:gd name="connsiteX44" fmla="*/ 1338599 w 1794808"/>
                <a:gd name="connsiteY44" fmla="*/ 1318461 h 1318461"/>
                <a:gd name="connsiteX0" fmla="*/ 531480 w 1794935"/>
                <a:gd name="connsiteY0" fmla="*/ 0 h 1318461"/>
                <a:gd name="connsiteX1" fmla="*/ 466309 w 1794935"/>
                <a:gd name="connsiteY1" fmla="*/ 15040 h 1318461"/>
                <a:gd name="connsiteX2" fmla="*/ 461296 w 1794935"/>
                <a:gd name="connsiteY2" fmla="*/ 50132 h 1318461"/>
                <a:gd name="connsiteX3" fmla="*/ 386099 w 1794935"/>
                <a:gd name="connsiteY3" fmla="*/ 80211 h 1318461"/>
                <a:gd name="connsiteX4" fmla="*/ 351007 w 1794935"/>
                <a:gd name="connsiteY4" fmla="*/ 50132 h 1318461"/>
                <a:gd name="connsiteX5" fmla="*/ 376073 w 1794935"/>
                <a:gd name="connsiteY5" fmla="*/ 165435 h 1318461"/>
                <a:gd name="connsiteX6" fmla="*/ 411165 w 1794935"/>
                <a:gd name="connsiteY6" fmla="*/ 230606 h 1318461"/>
                <a:gd name="connsiteX7" fmla="*/ 356020 w 1794935"/>
                <a:gd name="connsiteY7" fmla="*/ 250658 h 1318461"/>
                <a:gd name="connsiteX8" fmla="*/ 275809 w 1794935"/>
                <a:gd name="connsiteY8" fmla="*/ 275724 h 1318461"/>
                <a:gd name="connsiteX9" fmla="*/ 265783 w 1794935"/>
                <a:gd name="connsiteY9" fmla="*/ 255671 h 1318461"/>
                <a:gd name="connsiteX10" fmla="*/ 215651 w 1794935"/>
                <a:gd name="connsiteY10" fmla="*/ 320843 h 1318461"/>
                <a:gd name="connsiteX11" fmla="*/ 155494 w 1794935"/>
                <a:gd name="connsiteY11" fmla="*/ 315829 h 1318461"/>
                <a:gd name="connsiteX12" fmla="*/ 105362 w 1794935"/>
                <a:gd name="connsiteY12" fmla="*/ 370974 h 1318461"/>
                <a:gd name="connsiteX13" fmla="*/ 65257 w 1794935"/>
                <a:gd name="connsiteY13" fmla="*/ 370974 h 1318461"/>
                <a:gd name="connsiteX14" fmla="*/ 10112 w 1794935"/>
                <a:gd name="connsiteY14" fmla="*/ 350921 h 1318461"/>
                <a:gd name="connsiteX15" fmla="*/ 5099 w 1794935"/>
                <a:gd name="connsiteY15" fmla="*/ 391027 h 1318461"/>
                <a:gd name="connsiteX16" fmla="*/ 65257 w 1794935"/>
                <a:gd name="connsiteY16" fmla="*/ 391027 h 1318461"/>
                <a:gd name="connsiteX17" fmla="*/ 140454 w 1794935"/>
                <a:gd name="connsiteY17" fmla="*/ 391027 h 1318461"/>
                <a:gd name="connsiteX18" fmla="*/ 220665 w 1794935"/>
                <a:gd name="connsiteY18" fmla="*/ 391027 h 1318461"/>
                <a:gd name="connsiteX19" fmla="*/ 275809 w 1794935"/>
                <a:gd name="connsiteY19" fmla="*/ 461211 h 1318461"/>
                <a:gd name="connsiteX20" fmla="*/ 275809 w 1794935"/>
                <a:gd name="connsiteY20" fmla="*/ 506329 h 1318461"/>
                <a:gd name="connsiteX21" fmla="*/ 255757 w 1794935"/>
                <a:gd name="connsiteY21" fmla="*/ 521369 h 1318461"/>
                <a:gd name="connsiteX22" fmla="*/ 255757 w 1794935"/>
                <a:gd name="connsiteY22" fmla="*/ 561474 h 1318461"/>
                <a:gd name="connsiteX23" fmla="*/ 320928 w 1794935"/>
                <a:gd name="connsiteY23" fmla="*/ 661737 h 1318461"/>
                <a:gd name="connsiteX24" fmla="*/ 345994 w 1794935"/>
                <a:gd name="connsiteY24" fmla="*/ 726909 h 1318461"/>
                <a:gd name="connsiteX25" fmla="*/ 436231 w 1794935"/>
                <a:gd name="connsiteY25" fmla="*/ 792079 h 1318461"/>
                <a:gd name="connsiteX26" fmla="*/ 481349 w 1794935"/>
                <a:gd name="connsiteY26" fmla="*/ 902369 h 1318461"/>
                <a:gd name="connsiteX27" fmla="*/ 546520 w 1794935"/>
                <a:gd name="connsiteY27" fmla="*/ 957513 h 1318461"/>
                <a:gd name="connsiteX28" fmla="*/ 621718 w 1794935"/>
                <a:gd name="connsiteY28" fmla="*/ 872290 h 1318461"/>
                <a:gd name="connsiteX29" fmla="*/ 711955 w 1794935"/>
                <a:gd name="connsiteY29" fmla="*/ 812132 h 1318461"/>
                <a:gd name="connsiteX30" fmla="*/ 721981 w 1794935"/>
                <a:gd name="connsiteY30" fmla="*/ 751974 h 1318461"/>
                <a:gd name="connsiteX31" fmla="*/ 797177 w 1794935"/>
                <a:gd name="connsiteY31" fmla="*/ 746961 h 1318461"/>
                <a:gd name="connsiteX32" fmla="*/ 867361 w 1794935"/>
                <a:gd name="connsiteY32" fmla="*/ 736935 h 1318461"/>
                <a:gd name="connsiteX33" fmla="*/ 952587 w 1794935"/>
                <a:gd name="connsiteY33" fmla="*/ 792080 h 1318461"/>
                <a:gd name="connsiteX34" fmla="*/ 997704 w 1794935"/>
                <a:gd name="connsiteY34" fmla="*/ 777040 h 1318461"/>
                <a:gd name="connsiteX35" fmla="*/ 1047835 w 1794935"/>
                <a:gd name="connsiteY35" fmla="*/ 782053 h 1318461"/>
                <a:gd name="connsiteX36" fmla="*/ 1153112 w 1794935"/>
                <a:gd name="connsiteY36" fmla="*/ 837197 h 1318461"/>
                <a:gd name="connsiteX37" fmla="*/ 1072902 w 1794935"/>
                <a:gd name="connsiteY37" fmla="*/ 902369 h 1318461"/>
                <a:gd name="connsiteX38" fmla="*/ 1794796 w 1794935"/>
                <a:gd name="connsiteY38" fmla="*/ 1163053 h 1318461"/>
                <a:gd name="connsiteX39" fmla="*/ 1007730 w 1794935"/>
                <a:gd name="connsiteY39" fmla="*/ 1173079 h 1318461"/>
                <a:gd name="connsiteX40" fmla="*/ 1113007 w 1794935"/>
                <a:gd name="connsiteY40" fmla="*/ 1163053 h 1318461"/>
                <a:gd name="connsiteX41" fmla="*/ 1178178 w 1794935"/>
                <a:gd name="connsiteY41" fmla="*/ 1163053 h 1318461"/>
                <a:gd name="connsiteX42" fmla="*/ 1238336 w 1794935"/>
                <a:gd name="connsiteY42" fmla="*/ 1213185 h 1318461"/>
                <a:gd name="connsiteX43" fmla="*/ 1308520 w 1794935"/>
                <a:gd name="connsiteY43" fmla="*/ 1233237 h 1318461"/>
                <a:gd name="connsiteX44" fmla="*/ 1338599 w 1794935"/>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47835 w 1338599"/>
                <a:gd name="connsiteY35" fmla="*/ 782053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201686 w 1338599"/>
                <a:gd name="connsiteY10" fmla="*/ 304349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433912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433912 h 1318461"/>
                <a:gd name="connsiteX19" fmla="*/ 261844 w 1338599"/>
                <a:gd name="connsiteY19" fmla="*/ 477705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407520 h 1318461"/>
                <a:gd name="connsiteX18" fmla="*/ 220665 w 1338599"/>
                <a:gd name="connsiteY18" fmla="*/ 433912 h 1318461"/>
                <a:gd name="connsiteX19" fmla="*/ 261844 w 1338599"/>
                <a:gd name="connsiteY19" fmla="*/ 477705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98380 w 1338599"/>
                <a:gd name="connsiteY12" fmla="*/ 351181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407520 h 1318461"/>
                <a:gd name="connsiteX18" fmla="*/ 220665 w 1338599"/>
                <a:gd name="connsiteY18" fmla="*/ 433912 h 1318461"/>
                <a:gd name="connsiteX19" fmla="*/ 261844 w 1338599"/>
                <a:gd name="connsiteY19" fmla="*/ 477705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101871 w 1338599"/>
                <a:gd name="connsiteY12" fmla="*/ 34128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407520 h 1318461"/>
                <a:gd name="connsiteX18" fmla="*/ 220665 w 1338599"/>
                <a:gd name="connsiteY18" fmla="*/ 433912 h 1318461"/>
                <a:gd name="connsiteX19" fmla="*/ 261844 w 1338599"/>
                <a:gd name="connsiteY19" fmla="*/ 477705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Lst>
              <a:rect l="l" t="t" r="r" b="b"/>
              <a:pathLst>
                <a:path w="1338599" h="1318461">
                  <a:moveTo>
                    <a:pt x="531480" y="0"/>
                  </a:moveTo>
                  <a:cubicBezTo>
                    <a:pt x="504743" y="3342"/>
                    <a:pt x="478006" y="6685"/>
                    <a:pt x="466309" y="15040"/>
                  </a:cubicBezTo>
                  <a:cubicBezTo>
                    <a:pt x="454612" y="23395"/>
                    <a:pt x="474664" y="39270"/>
                    <a:pt x="461296" y="50132"/>
                  </a:cubicBezTo>
                  <a:cubicBezTo>
                    <a:pt x="447928" y="60994"/>
                    <a:pt x="404480" y="80211"/>
                    <a:pt x="386099" y="80211"/>
                  </a:cubicBezTo>
                  <a:cubicBezTo>
                    <a:pt x="367718" y="80211"/>
                    <a:pt x="352678" y="35928"/>
                    <a:pt x="351007" y="50132"/>
                  </a:cubicBezTo>
                  <a:cubicBezTo>
                    <a:pt x="349336" y="64336"/>
                    <a:pt x="366047" y="135356"/>
                    <a:pt x="376073" y="165435"/>
                  </a:cubicBezTo>
                  <a:cubicBezTo>
                    <a:pt x="386099" y="195514"/>
                    <a:pt x="414507" y="216402"/>
                    <a:pt x="411165" y="230606"/>
                  </a:cubicBezTo>
                  <a:cubicBezTo>
                    <a:pt x="407823" y="244810"/>
                    <a:pt x="375670" y="244238"/>
                    <a:pt x="356020" y="250658"/>
                  </a:cubicBezTo>
                  <a:cubicBezTo>
                    <a:pt x="336370" y="257078"/>
                    <a:pt x="308304" y="268291"/>
                    <a:pt x="293265" y="269126"/>
                  </a:cubicBezTo>
                  <a:cubicBezTo>
                    <a:pt x="278226" y="269961"/>
                    <a:pt x="284537" y="252000"/>
                    <a:pt x="265783" y="255671"/>
                  </a:cubicBezTo>
                  <a:cubicBezTo>
                    <a:pt x="247029" y="259342"/>
                    <a:pt x="199121" y="281127"/>
                    <a:pt x="180740" y="291153"/>
                  </a:cubicBezTo>
                  <a:cubicBezTo>
                    <a:pt x="162359" y="301179"/>
                    <a:pt x="168639" y="307474"/>
                    <a:pt x="155494" y="315829"/>
                  </a:cubicBezTo>
                  <a:cubicBezTo>
                    <a:pt x="142349" y="324184"/>
                    <a:pt x="116910" y="332093"/>
                    <a:pt x="101871" y="341284"/>
                  </a:cubicBezTo>
                  <a:cubicBezTo>
                    <a:pt x="86832" y="350475"/>
                    <a:pt x="80550" y="369368"/>
                    <a:pt x="65257" y="370974"/>
                  </a:cubicBezTo>
                  <a:cubicBezTo>
                    <a:pt x="49964" y="372580"/>
                    <a:pt x="20138" y="347579"/>
                    <a:pt x="10112" y="350921"/>
                  </a:cubicBezTo>
                  <a:cubicBezTo>
                    <a:pt x="86" y="354263"/>
                    <a:pt x="-4092" y="384343"/>
                    <a:pt x="5099" y="391027"/>
                  </a:cubicBezTo>
                  <a:cubicBezTo>
                    <a:pt x="14290" y="397711"/>
                    <a:pt x="65257" y="391027"/>
                    <a:pt x="65257" y="391027"/>
                  </a:cubicBezTo>
                  <a:lnTo>
                    <a:pt x="140454" y="407520"/>
                  </a:lnTo>
                  <a:cubicBezTo>
                    <a:pt x="166355" y="407520"/>
                    <a:pt x="200433" y="422215"/>
                    <a:pt x="220665" y="433912"/>
                  </a:cubicBezTo>
                  <a:cubicBezTo>
                    <a:pt x="240897" y="445609"/>
                    <a:pt x="252653" y="465636"/>
                    <a:pt x="261844" y="477705"/>
                  </a:cubicBezTo>
                  <a:cubicBezTo>
                    <a:pt x="271035" y="489774"/>
                    <a:pt x="276824" y="499052"/>
                    <a:pt x="275809" y="506329"/>
                  </a:cubicBezTo>
                  <a:cubicBezTo>
                    <a:pt x="274795" y="513606"/>
                    <a:pt x="259099" y="512178"/>
                    <a:pt x="255757" y="521369"/>
                  </a:cubicBezTo>
                  <a:cubicBezTo>
                    <a:pt x="252415" y="530560"/>
                    <a:pt x="244895" y="538079"/>
                    <a:pt x="255757" y="561474"/>
                  </a:cubicBezTo>
                  <a:cubicBezTo>
                    <a:pt x="266619" y="584869"/>
                    <a:pt x="305889" y="634165"/>
                    <a:pt x="320928" y="661737"/>
                  </a:cubicBezTo>
                  <a:cubicBezTo>
                    <a:pt x="335967" y="689309"/>
                    <a:pt x="326777" y="705185"/>
                    <a:pt x="345994" y="726909"/>
                  </a:cubicBezTo>
                  <a:cubicBezTo>
                    <a:pt x="365211" y="748633"/>
                    <a:pt x="413672" y="762836"/>
                    <a:pt x="436231" y="792079"/>
                  </a:cubicBezTo>
                  <a:cubicBezTo>
                    <a:pt x="458790" y="821322"/>
                    <a:pt x="462968" y="874797"/>
                    <a:pt x="481349" y="902369"/>
                  </a:cubicBezTo>
                  <a:cubicBezTo>
                    <a:pt x="499730" y="929941"/>
                    <a:pt x="523125" y="962526"/>
                    <a:pt x="546520" y="957513"/>
                  </a:cubicBezTo>
                  <a:cubicBezTo>
                    <a:pt x="569915" y="952500"/>
                    <a:pt x="594146" y="896520"/>
                    <a:pt x="621718" y="872290"/>
                  </a:cubicBezTo>
                  <a:cubicBezTo>
                    <a:pt x="649290" y="848060"/>
                    <a:pt x="695245" y="832185"/>
                    <a:pt x="711955" y="812132"/>
                  </a:cubicBezTo>
                  <a:cubicBezTo>
                    <a:pt x="728665" y="792079"/>
                    <a:pt x="707777" y="762836"/>
                    <a:pt x="721981" y="751974"/>
                  </a:cubicBezTo>
                  <a:cubicBezTo>
                    <a:pt x="736185" y="741112"/>
                    <a:pt x="772947" y="749468"/>
                    <a:pt x="797177" y="746961"/>
                  </a:cubicBezTo>
                  <a:cubicBezTo>
                    <a:pt x="821407" y="744455"/>
                    <a:pt x="841459" y="729415"/>
                    <a:pt x="867361" y="736935"/>
                  </a:cubicBezTo>
                  <a:cubicBezTo>
                    <a:pt x="893263" y="744455"/>
                    <a:pt x="930863" y="785396"/>
                    <a:pt x="952587" y="792080"/>
                  </a:cubicBezTo>
                  <a:cubicBezTo>
                    <a:pt x="974311" y="798764"/>
                    <a:pt x="980994" y="772027"/>
                    <a:pt x="997704" y="777040"/>
                  </a:cubicBezTo>
                  <a:cubicBezTo>
                    <a:pt x="1014414" y="782053"/>
                    <a:pt x="1026947" y="812132"/>
                    <a:pt x="1052848" y="822158"/>
                  </a:cubicBezTo>
                  <a:cubicBezTo>
                    <a:pt x="1078749" y="832184"/>
                    <a:pt x="1149770" y="823829"/>
                    <a:pt x="1153112" y="837197"/>
                  </a:cubicBezTo>
                  <a:cubicBezTo>
                    <a:pt x="1156454" y="850565"/>
                    <a:pt x="1080422" y="863935"/>
                    <a:pt x="1072902" y="902369"/>
                  </a:cubicBezTo>
                  <a:cubicBezTo>
                    <a:pt x="1065382" y="940803"/>
                    <a:pt x="1118855" y="1022685"/>
                    <a:pt x="1107993" y="1067803"/>
                  </a:cubicBezTo>
                  <a:cubicBezTo>
                    <a:pt x="1097131" y="1112921"/>
                    <a:pt x="1006894" y="1157204"/>
                    <a:pt x="1007730" y="1173079"/>
                  </a:cubicBezTo>
                  <a:cubicBezTo>
                    <a:pt x="1008566" y="1188954"/>
                    <a:pt x="1084599" y="1164724"/>
                    <a:pt x="1113007" y="1163053"/>
                  </a:cubicBezTo>
                  <a:cubicBezTo>
                    <a:pt x="1141415" y="1161382"/>
                    <a:pt x="1157290" y="1154698"/>
                    <a:pt x="1178178" y="1163053"/>
                  </a:cubicBezTo>
                  <a:cubicBezTo>
                    <a:pt x="1199066" y="1171408"/>
                    <a:pt x="1216612" y="1201488"/>
                    <a:pt x="1238336" y="1213185"/>
                  </a:cubicBezTo>
                  <a:cubicBezTo>
                    <a:pt x="1260060" y="1224882"/>
                    <a:pt x="1291810" y="1215691"/>
                    <a:pt x="1308520" y="1233237"/>
                  </a:cubicBezTo>
                  <a:cubicBezTo>
                    <a:pt x="1325230" y="1250783"/>
                    <a:pt x="1331914" y="1284622"/>
                    <a:pt x="1338599" y="1318461"/>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8" name="フリーフォーム: 図形 7">
              <a:extLst>
                <a:ext uri="{FF2B5EF4-FFF2-40B4-BE49-F238E27FC236}">
                  <a16:creationId xmlns:a16="http://schemas.microsoft.com/office/drawing/2014/main" id="{00000000-0008-0000-0400-000008000000}"/>
                </a:ext>
              </a:extLst>
            </xdr:cNvPr>
            <xdr:cNvSpPr/>
          </xdr:nvSpPr>
          <xdr:spPr>
            <a:xfrm>
              <a:off x="2734843" y="3677667"/>
              <a:ext cx="635777" cy="277926"/>
            </a:xfrm>
            <a:custGeom>
              <a:avLst/>
              <a:gdLst>
                <a:gd name="connsiteX0" fmla="*/ 0 w 636671"/>
                <a:gd name="connsiteY0" fmla="*/ 0 h 277167"/>
                <a:gd name="connsiteX1" fmla="*/ 75197 w 636671"/>
                <a:gd name="connsiteY1" fmla="*/ 45118 h 277167"/>
                <a:gd name="connsiteX2" fmla="*/ 125329 w 636671"/>
                <a:gd name="connsiteY2" fmla="*/ 5013 h 277167"/>
                <a:gd name="connsiteX3" fmla="*/ 230605 w 636671"/>
                <a:gd name="connsiteY3" fmla="*/ 80210 h 277167"/>
                <a:gd name="connsiteX4" fmla="*/ 370974 w 636671"/>
                <a:gd name="connsiteY4" fmla="*/ 135355 h 277167"/>
                <a:gd name="connsiteX5" fmla="*/ 456197 w 636671"/>
                <a:gd name="connsiteY5" fmla="*/ 175460 h 277167"/>
                <a:gd name="connsiteX6" fmla="*/ 506329 w 636671"/>
                <a:gd name="connsiteY6" fmla="*/ 255671 h 277167"/>
                <a:gd name="connsiteX7" fmla="*/ 516355 w 636671"/>
                <a:gd name="connsiteY7" fmla="*/ 275723 h 277167"/>
                <a:gd name="connsiteX8" fmla="*/ 561474 w 636671"/>
                <a:gd name="connsiteY8" fmla="*/ 225592 h 277167"/>
                <a:gd name="connsiteX9" fmla="*/ 636671 w 636671"/>
                <a:gd name="connsiteY9" fmla="*/ 240631 h 277167"/>
                <a:gd name="connsiteX10" fmla="*/ 636671 w 636671"/>
                <a:gd name="connsiteY10" fmla="*/ 240631 h 277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636671" h="277167">
                  <a:moveTo>
                    <a:pt x="0" y="0"/>
                  </a:moveTo>
                  <a:cubicBezTo>
                    <a:pt x="27154" y="22141"/>
                    <a:pt x="54309" y="44283"/>
                    <a:pt x="75197" y="45118"/>
                  </a:cubicBezTo>
                  <a:cubicBezTo>
                    <a:pt x="96085" y="45953"/>
                    <a:pt x="99428" y="-836"/>
                    <a:pt x="125329" y="5013"/>
                  </a:cubicBezTo>
                  <a:cubicBezTo>
                    <a:pt x="151230" y="10862"/>
                    <a:pt x="189664" y="58486"/>
                    <a:pt x="230605" y="80210"/>
                  </a:cubicBezTo>
                  <a:cubicBezTo>
                    <a:pt x="271546" y="101934"/>
                    <a:pt x="333375" y="119480"/>
                    <a:pt x="370974" y="135355"/>
                  </a:cubicBezTo>
                  <a:cubicBezTo>
                    <a:pt x="408573" y="151230"/>
                    <a:pt x="433638" y="155407"/>
                    <a:pt x="456197" y="175460"/>
                  </a:cubicBezTo>
                  <a:cubicBezTo>
                    <a:pt x="478756" y="195513"/>
                    <a:pt x="506329" y="255671"/>
                    <a:pt x="506329" y="255671"/>
                  </a:cubicBezTo>
                  <a:cubicBezTo>
                    <a:pt x="516355" y="272381"/>
                    <a:pt x="507164" y="280736"/>
                    <a:pt x="516355" y="275723"/>
                  </a:cubicBezTo>
                  <a:cubicBezTo>
                    <a:pt x="525546" y="270710"/>
                    <a:pt x="541421" y="231441"/>
                    <a:pt x="561474" y="225592"/>
                  </a:cubicBezTo>
                  <a:cubicBezTo>
                    <a:pt x="581527" y="219743"/>
                    <a:pt x="636671" y="240631"/>
                    <a:pt x="636671" y="240631"/>
                  </a:cubicBezTo>
                  <a:lnTo>
                    <a:pt x="636671" y="240631"/>
                  </a:ln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9" name="フリーフォーム: 図形 8">
              <a:extLst>
                <a:ext uri="{FF2B5EF4-FFF2-40B4-BE49-F238E27FC236}">
                  <a16:creationId xmlns:a16="http://schemas.microsoft.com/office/drawing/2014/main" id="{00000000-0008-0000-0400-000009000000}"/>
                </a:ext>
              </a:extLst>
            </xdr:cNvPr>
            <xdr:cNvSpPr/>
          </xdr:nvSpPr>
          <xdr:spPr>
            <a:xfrm>
              <a:off x="2033987" y="4089872"/>
              <a:ext cx="250306" cy="296586"/>
            </a:xfrm>
            <a:custGeom>
              <a:avLst/>
              <a:gdLst>
                <a:gd name="connsiteX0" fmla="*/ 0 w 185487"/>
                <a:gd name="connsiteY0" fmla="*/ 0 h 270710"/>
                <a:gd name="connsiteX1" fmla="*/ 60158 w 185487"/>
                <a:gd name="connsiteY1" fmla="*/ 65171 h 270710"/>
                <a:gd name="connsiteX2" fmla="*/ 60158 w 185487"/>
                <a:gd name="connsiteY2" fmla="*/ 105276 h 270710"/>
                <a:gd name="connsiteX3" fmla="*/ 115303 w 185487"/>
                <a:gd name="connsiteY3" fmla="*/ 165434 h 270710"/>
                <a:gd name="connsiteX4" fmla="*/ 140369 w 185487"/>
                <a:gd name="connsiteY4" fmla="*/ 240631 h 270710"/>
                <a:gd name="connsiteX5" fmla="*/ 185487 w 185487"/>
                <a:gd name="connsiteY5" fmla="*/ 270710 h 27071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85487" h="270710">
                  <a:moveTo>
                    <a:pt x="0" y="0"/>
                  </a:moveTo>
                  <a:cubicBezTo>
                    <a:pt x="25066" y="23812"/>
                    <a:pt x="50132" y="47625"/>
                    <a:pt x="60158" y="65171"/>
                  </a:cubicBezTo>
                  <a:cubicBezTo>
                    <a:pt x="70184" y="82717"/>
                    <a:pt x="50967" y="88566"/>
                    <a:pt x="60158" y="105276"/>
                  </a:cubicBezTo>
                  <a:cubicBezTo>
                    <a:pt x="69349" y="121986"/>
                    <a:pt x="101935" y="142875"/>
                    <a:pt x="115303" y="165434"/>
                  </a:cubicBezTo>
                  <a:cubicBezTo>
                    <a:pt x="128672" y="187993"/>
                    <a:pt x="128672" y="223085"/>
                    <a:pt x="140369" y="240631"/>
                  </a:cubicBezTo>
                  <a:cubicBezTo>
                    <a:pt x="152066" y="258177"/>
                    <a:pt x="168776" y="264443"/>
                    <a:pt x="185487" y="270710"/>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10" name="フリーフォーム: 図形 9">
              <a:extLst>
                <a:ext uri="{FF2B5EF4-FFF2-40B4-BE49-F238E27FC236}">
                  <a16:creationId xmlns:a16="http://schemas.microsoft.com/office/drawing/2014/main" id="{00000000-0008-0000-0400-00000A000000}"/>
                </a:ext>
              </a:extLst>
            </xdr:cNvPr>
            <xdr:cNvSpPr/>
          </xdr:nvSpPr>
          <xdr:spPr>
            <a:xfrm>
              <a:off x="2865002" y="4135113"/>
              <a:ext cx="1181444" cy="323466"/>
            </a:xfrm>
            <a:custGeom>
              <a:avLst/>
              <a:gdLst>
                <a:gd name="connsiteX0" fmla="*/ 0 w 1183105"/>
                <a:gd name="connsiteY0" fmla="*/ 0 h 323209"/>
                <a:gd name="connsiteX1" fmla="*/ 55145 w 1183105"/>
                <a:gd name="connsiteY1" fmla="*/ 75197 h 323209"/>
                <a:gd name="connsiteX2" fmla="*/ 135355 w 1183105"/>
                <a:gd name="connsiteY2" fmla="*/ 135355 h 323209"/>
                <a:gd name="connsiteX3" fmla="*/ 210553 w 1183105"/>
                <a:gd name="connsiteY3" fmla="*/ 205540 h 323209"/>
                <a:gd name="connsiteX4" fmla="*/ 260684 w 1183105"/>
                <a:gd name="connsiteY4" fmla="*/ 195513 h 323209"/>
                <a:gd name="connsiteX5" fmla="*/ 290763 w 1183105"/>
                <a:gd name="connsiteY5" fmla="*/ 210553 h 323209"/>
                <a:gd name="connsiteX6" fmla="*/ 270711 w 1183105"/>
                <a:gd name="connsiteY6" fmla="*/ 245645 h 323209"/>
                <a:gd name="connsiteX7" fmla="*/ 315829 w 1183105"/>
                <a:gd name="connsiteY7" fmla="*/ 320842 h 323209"/>
                <a:gd name="connsiteX8" fmla="*/ 375987 w 1183105"/>
                <a:gd name="connsiteY8" fmla="*/ 305803 h 323209"/>
                <a:gd name="connsiteX9" fmla="*/ 401053 w 1183105"/>
                <a:gd name="connsiteY9" fmla="*/ 320842 h 323209"/>
                <a:gd name="connsiteX10" fmla="*/ 451184 w 1183105"/>
                <a:gd name="connsiteY10" fmla="*/ 260684 h 323209"/>
                <a:gd name="connsiteX11" fmla="*/ 471237 w 1183105"/>
                <a:gd name="connsiteY11" fmla="*/ 225592 h 323209"/>
                <a:gd name="connsiteX12" fmla="*/ 501316 w 1183105"/>
                <a:gd name="connsiteY12" fmla="*/ 225592 h 323209"/>
                <a:gd name="connsiteX13" fmla="*/ 556461 w 1183105"/>
                <a:gd name="connsiteY13" fmla="*/ 165434 h 323209"/>
                <a:gd name="connsiteX14" fmla="*/ 576513 w 1183105"/>
                <a:gd name="connsiteY14" fmla="*/ 135355 h 323209"/>
                <a:gd name="connsiteX15" fmla="*/ 616619 w 1183105"/>
                <a:gd name="connsiteY15" fmla="*/ 170447 h 323209"/>
                <a:gd name="connsiteX16" fmla="*/ 621632 w 1183105"/>
                <a:gd name="connsiteY16" fmla="*/ 235619 h 323209"/>
                <a:gd name="connsiteX17" fmla="*/ 666750 w 1183105"/>
                <a:gd name="connsiteY17" fmla="*/ 280737 h 323209"/>
                <a:gd name="connsiteX18" fmla="*/ 696829 w 1183105"/>
                <a:gd name="connsiteY18" fmla="*/ 280737 h 323209"/>
                <a:gd name="connsiteX19" fmla="*/ 726908 w 1183105"/>
                <a:gd name="connsiteY19" fmla="*/ 310816 h 323209"/>
                <a:gd name="connsiteX20" fmla="*/ 787066 w 1183105"/>
                <a:gd name="connsiteY20" fmla="*/ 265697 h 323209"/>
                <a:gd name="connsiteX21" fmla="*/ 847224 w 1183105"/>
                <a:gd name="connsiteY21" fmla="*/ 250658 h 323209"/>
                <a:gd name="connsiteX22" fmla="*/ 977566 w 1183105"/>
                <a:gd name="connsiteY22" fmla="*/ 245645 h 323209"/>
                <a:gd name="connsiteX23" fmla="*/ 1002632 w 1183105"/>
                <a:gd name="connsiteY23" fmla="*/ 260684 h 323209"/>
                <a:gd name="connsiteX24" fmla="*/ 1067803 w 1183105"/>
                <a:gd name="connsiteY24" fmla="*/ 235619 h 323209"/>
                <a:gd name="connsiteX25" fmla="*/ 1072816 w 1183105"/>
                <a:gd name="connsiteY25" fmla="*/ 195513 h 323209"/>
                <a:gd name="connsiteX26" fmla="*/ 1122948 w 1183105"/>
                <a:gd name="connsiteY26" fmla="*/ 210553 h 323209"/>
                <a:gd name="connsiteX27" fmla="*/ 1158040 w 1183105"/>
                <a:gd name="connsiteY27" fmla="*/ 245645 h 323209"/>
                <a:gd name="connsiteX28" fmla="*/ 1183105 w 1183105"/>
                <a:gd name="connsiteY28" fmla="*/ 225592 h 323209"/>
                <a:gd name="connsiteX0" fmla="*/ 0 w 1183105"/>
                <a:gd name="connsiteY0" fmla="*/ 0 h 323511"/>
                <a:gd name="connsiteX1" fmla="*/ 55145 w 1183105"/>
                <a:gd name="connsiteY1" fmla="*/ 75197 h 323511"/>
                <a:gd name="connsiteX2" fmla="*/ 135355 w 1183105"/>
                <a:gd name="connsiteY2" fmla="*/ 135355 h 323511"/>
                <a:gd name="connsiteX3" fmla="*/ 210553 w 1183105"/>
                <a:gd name="connsiteY3" fmla="*/ 205540 h 323511"/>
                <a:gd name="connsiteX4" fmla="*/ 260684 w 1183105"/>
                <a:gd name="connsiteY4" fmla="*/ 195513 h 323511"/>
                <a:gd name="connsiteX5" fmla="*/ 290763 w 1183105"/>
                <a:gd name="connsiteY5" fmla="*/ 210553 h 323511"/>
                <a:gd name="connsiteX6" fmla="*/ 288874 w 1183105"/>
                <a:gd name="connsiteY6" fmla="*/ 240479 h 323511"/>
                <a:gd name="connsiteX7" fmla="*/ 315829 w 1183105"/>
                <a:gd name="connsiteY7" fmla="*/ 320842 h 323511"/>
                <a:gd name="connsiteX8" fmla="*/ 375987 w 1183105"/>
                <a:gd name="connsiteY8" fmla="*/ 305803 h 323511"/>
                <a:gd name="connsiteX9" fmla="*/ 401053 w 1183105"/>
                <a:gd name="connsiteY9" fmla="*/ 320842 h 323511"/>
                <a:gd name="connsiteX10" fmla="*/ 451184 w 1183105"/>
                <a:gd name="connsiteY10" fmla="*/ 260684 h 323511"/>
                <a:gd name="connsiteX11" fmla="*/ 471237 w 1183105"/>
                <a:gd name="connsiteY11" fmla="*/ 225592 h 323511"/>
                <a:gd name="connsiteX12" fmla="*/ 501316 w 1183105"/>
                <a:gd name="connsiteY12" fmla="*/ 225592 h 323511"/>
                <a:gd name="connsiteX13" fmla="*/ 556461 w 1183105"/>
                <a:gd name="connsiteY13" fmla="*/ 165434 h 323511"/>
                <a:gd name="connsiteX14" fmla="*/ 576513 w 1183105"/>
                <a:gd name="connsiteY14" fmla="*/ 135355 h 323511"/>
                <a:gd name="connsiteX15" fmla="*/ 616619 w 1183105"/>
                <a:gd name="connsiteY15" fmla="*/ 170447 h 323511"/>
                <a:gd name="connsiteX16" fmla="*/ 621632 w 1183105"/>
                <a:gd name="connsiteY16" fmla="*/ 235619 h 323511"/>
                <a:gd name="connsiteX17" fmla="*/ 666750 w 1183105"/>
                <a:gd name="connsiteY17" fmla="*/ 280737 h 323511"/>
                <a:gd name="connsiteX18" fmla="*/ 696829 w 1183105"/>
                <a:gd name="connsiteY18" fmla="*/ 280737 h 323511"/>
                <a:gd name="connsiteX19" fmla="*/ 726908 w 1183105"/>
                <a:gd name="connsiteY19" fmla="*/ 310816 h 323511"/>
                <a:gd name="connsiteX20" fmla="*/ 787066 w 1183105"/>
                <a:gd name="connsiteY20" fmla="*/ 265697 h 323511"/>
                <a:gd name="connsiteX21" fmla="*/ 847224 w 1183105"/>
                <a:gd name="connsiteY21" fmla="*/ 250658 h 323511"/>
                <a:gd name="connsiteX22" fmla="*/ 977566 w 1183105"/>
                <a:gd name="connsiteY22" fmla="*/ 245645 h 323511"/>
                <a:gd name="connsiteX23" fmla="*/ 1002632 w 1183105"/>
                <a:gd name="connsiteY23" fmla="*/ 260684 h 323511"/>
                <a:gd name="connsiteX24" fmla="*/ 1067803 w 1183105"/>
                <a:gd name="connsiteY24" fmla="*/ 235619 h 323511"/>
                <a:gd name="connsiteX25" fmla="*/ 1072816 w 1183105"/>
                <a:gd name="connsiteY25" fmla="*/ 195513 h 323511"/>
                <a:gd name="connsiteX26" fmla="*/ 1122948 w 1183105"/>
                <a:gd name="connsiteY26" fmla="*/ 210553 h 323511"/>
                <a:gd name="connsiteX27" fmla="*/ 1158040 w 1183105"/>
                <a:gd name="connsiteY27" fmla="*/ 245645 h 323511"/>
                <a:gd name="connsiteX28" fmla="*/ 1183105 w 1183105"/>
                <a:gd name="connsiteY28" fmla="*/ 225592 h 323511"/>
                <a:gd name="connsiteX0" fmla="*/ 0 w 1183105"/>
                <a:gd name="connsiteY0" fmla="*/ 0 h 322584"/>
                <a:gd name="connsiteX1" fmla="*/ 55145 w 1183105"/>
                <a:gd name="connsiteY1" fmla="*/ 75197 h 322584"/>
                <a:gd name="connsiteX2" fmla="*/ 135355 w 1183105"/>
                <a:gd name="connsiteY2" fmla="*/ 135355 h 322584"/>
                <a:gd name="connsiteX3" fmla="*/ 210553 w 1183105"/>
                <a:gd name="connsiteY3" fmla="*/ 205540 h 322584"/>
                <a:gd name="connsiteX4" fmla="*/ 260684 w 1183105"/>
                <a:gd name="connsiteY4" fmla="*/ 195513 h 322584"/>
                <a:gd name="connsiteX5" fmla="*/ 290763 w 1183105"/>
                <a:gd name="connsiteY5" fmla="*/ 210553 h 322584"/>
                <a:gd name="connsiteX6" fmla="*/ 288874 w 1183105"/>
                <a:gd name="connsiteY6" fmla="*/ 240479 h 322584"/>
                <a:gd name="connsiteX7" fmla="*/ 320294 w 1183105"/>
                <a:gd name="connsiteY7" fmla="*/ 299858 h 322584"/>
                <a:gd name="connsiteX8" fmla="*/ 375987 w 1183105"/>
                <a:gd name="connsiteY8" fmla="*/ 305803 h 322584"/>
                <a:gd name="connsiteX9" fmla="*/ 401053 w 1183105"/>
                <a:gd name="connsiteY9" fmla="*/ 320842 h 322584"/>
                <a:gd name="connsiteX10" fmla="*/ 451184 w 1183105"/>
                <a:gd name="connsiteY10" fmla="*/ 260684 h 322584"/>
                <a:gd name="connsiteX11" fmla="*/ 471237 w 1183105"/>
                <a:gd name="connsiteY11" fmla="*/ 225592 h 322584"/>
                <a:gd name="connsiteX12" fmla="*/ 501316 w 1183105"/>
                <a:gd name="connsiteY12" fmla="*/ 225592 h 322584"/>
                <a:gd name="connsiteX13" fmla="*/ 556461 w 1183105"/>
                <a:gd name="connsiteY13" fmla="*/ 165434 h 322584"/>
                <a:gd name="connsiteX14" fmla="*/ 576513 w 1183105"/>
                <a:gd name="connsiteY14" fmla="*/ 135355 h 322584"/>
                <a:gd name="connsiteX15" fmla="*/ 616619 w 1183105"/>
                <a:gd name="connsiteY15" fmla="*/ 170447 h 322584"/>
                <a:gd name="connsiteX16" fmla="*/ 621632 w 1183105"/>
                <a:gd name="connsiteY16" fmla="*/ 235619 h 322584"/>
                <a:gd name="connsiteX17" fmla="*/ 666750 w 1183105"/>
                <a:gd name="connsiteY17" fmla="*/ 280737 h 322584"/>
                <a:gd name="connsiteX18" fmla="*/ 696829 w 1183105"/>
                <a:gd name="connsiteY18" fmla="*/ 280737 h 322584"/>
                <a:gd name="connsiteX19" fmla="*/ 726908 w 1183105"/>
                <a:gd name="connsiteY19" fmla="*/ 310816 h 322584"/>
                <a:gd name="connsiteX20" fmla="*/ 787066 w 1183105"/>
                <a:gd name="connsiteY20" fmla="*/ 265697 h 322584"/>
                <a:gd name="connsiteX21" fmla="*/ 847224 w 1183105"/>
                <a:gd name="connsiteY21" fmla="*/ 250658 h 322584"/>
                <a:gd name="connsiteX22" fmla="*/ 977566 w 1183105"/>
                <a:gd name="connsiteY22" fmla="*/ 245645 h 322584"/>
                <a:gd name="connsiteX23" fmla="*/ 1002632 w 1183105"/>
                <a:gd name="connsiteY23" fmla="*/ 260684 h 322584"/>
                <a:gd name="connsiteX24" fmla="*/ 1067803 w 1183105"/>
                <a:gd name="connsiteY24" fmla="*/ 235619 h 322584"/>
                <a:gd name="connsiteX25" fmla="*/ 1072816 w 1183105"/>
                <a:gd name="connsiteY25" fmla="*/ 195513 h 322584"/>
                <a:gd name="connsiteX26" fmla="*/ 1122948 w 1183105"/>
                <a:gd name="connsiteY26" fmla="*/ 210553 h 322584"/>
                <a:gd name="connsiteX27" fmla="*/ 1158040 w 1183105"/>
                <a:gd name="connsiteY27" fmla="*/ 245645 h 322584"/>
                <a:gd name="connsiteX28" fmla="*/ 1183105 w 1183105"/>
                <a:gd name="connsiteY28" fmla="*/ 225592 h 322584"/>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1183105" h="322584">
                  <a:moveTo>
                    <a:pt x="0" y="0"/>
                  </a:moveTo>
                  <a:cubicBezTo>
                    <a:pt x="16293" y="26319"/>
                    <a:pt x="32586" y="52638"/>
                    <a:pt x="55145" y="75197"/>
                  </a:cubicBezTo>
                  <a:cubicBezTo>
                    <a:pt x="77704" y="97756"/>
                    <a:pt x="109454" y="113631"/>
                    <a:pt x="135355" y="135355"/>
                  </a:cubicBezTo>
                  <a:cubicBezTo>
                    <a:pt x="161256" y="157079"/>
                    <a:pt x="189665" y="195514"/>
                    <a:pt x="210553" y="205540"/>
                  </a:cubicBezTo>
                  <a:cubicBezTo>
                    <a:pt x="231441" y="215566"/>
                    <a:pt x="247316" y="194678"/>
                    <a:pt x="260684" y="195513"/>
                  </a:cubicBezTo>
                  <a:cubicBezTo>
                    <a:pt x="274052" y="196349"/>
                    <a:pt x="286065" y="203059"/>
                    <a:pt x="290763" y="210553"/>
                  </a:cubicBezTo>
                  <a:cubicBezTo>
                    <a:pt x="295461" y="218047"/>
                    <a:pt x="283952" y="225595"/>
                    <a:pt x="288874" y="240479"/>
                  </a:cubicBezTo>
                  <a:cubicBezTo>
                    <a:pt x="293796" y="255363"/>
                    <a:pt x="305775" y="288971"/>
                    <a:pt x="320294" y="299858"/>
                  </a:cubicBezTo>
                  <a:cubicBezTo>
                    <a:pt x="334813" y="310745"/>
                    <a:pt x="362527" y="302306"/>
                    <a:pt x="375987" y="305803"/>
                  </a:cubicBezTo>
                  <a:cubicBezTo>
                    <a:pt x="389447" y="309300"/>
                    <a:pt x="388520" y="328362"/>
                    <a:pt x="401053" y="320842"/>
                  </a:cubicBezTo>
                  <a:cubicBezTo>
                    <a:pt x="413586" y="313322"/>
                    <a:pt x="439487" y="276559"/>
                    <a:pt x="451184" y="260684"/>
                  </a:cubicBezTo>
                  <a:cubicBezTo>
                    <a:pt x="462881" y="244809"/>
                    <a:pt x="462882" y="231441"/>
                    <a:pt x="471237" y="225592"/>
                  </a:cubicBezTo>
                  <a:cubicBezTo>
                    <a:pt x="479592" y="219743"/>
                    <a:pt x="487112" y="235618"/>
                    <a:pt x="501316" y="225592"/>
                  </a:cubicBezTo>
                  <a:cubicBezTo>
                    <a:pt x="515520" y="215566"/>
                    <a:pt x="543928" y="180474"/>
                    <a:pt x="556461" y="165434"/>
                  </a:cubicBezTo>
                  <a:cubicBezTo>
                    <a:pt x="568994" y="150395"/>
                    <a:pt x="566487" y="134520"/>
                    <a:pt x="576513" y="135355"/>
                  </a:cubicBezTo>
                  <a:cubicBezTo>
                    <a:pt x="586539" y="136191"/>
                    <a:pt x="609099" y="153736"/>
                    <a:pt x="616619" y="170447"/>
                  </a:cubicBezTo>
                  <a:cubicBezTo>
                    <a:pt x="624139" y="187158"/>
                    <a:pt x="613277" y="217237"/>
                    <a:pt x="621632" y="235619"/>
                  </a:cubicBezTo>
                  <a:cubicBezTo>
                    <a:pt x="629987" y="254001"/>
                    <a:pt x="654217" y="273217"/>
                    <a:pt x="666750" y="280737"/>
                  </a:cubicBezTo>
                  <a:cubicBezTo>
                    <a:pt x="679283" y="288257"/>
                    <a:pt x="686803" y="275724"/>
                    <a:pt x="696829" y="280737"/>
                  </a:cubicBezTo>
                  <a:cubicBezTo>
                    <a:pt x="706855" y="285750"/>
                    <a:pt x="711869" y="313323"/>
                    <a:pt x="726908" y="310816"/>
                  </a:cubicBezTo>
                  <a:cubicBezTo>
                    <a:pt x="741948" y="308309"/>
                    <a:pt x="767013" y="275723"/>
                    <a:pt x="787066" y="265697"/>
                  </a:cubicBezTo>
                  <a:cubicBezTo>
                    <a:pt x="807119" y="255671"/>
                    <a:pt x="815474" y="254000"/>
                    <a:pt x="847224" y="250658"/>
                  </a:cubicBezTo>
                  <a:cubicBezTo>
                    <a:pt x="878974" y="247316"/>
                    <a:pt x="951665" y="243974"/>
                    <a:pt x="977566" y="245645"/>
                  </a:cubicBezTo>
                  <a:cubicBezTo>
                    <a:pt x="1003467" y="247316"/>
                    <a:pt x="987593" y="262355"/>
                    <a:pt x="1002632" y="260684"/>
                  </a:cubicBezTo>
                  <a:cubicBezTo>
                    <a:pt x="1017671" y="259013"/>
                    <a:pt x="1056106" y="246481"/>
                    <a:pt x="1067803" y="235619"/>
                  </a:cubicBezTo>
                  <a:cubicBezTo>
                    <a:pt x="1079500" y="224757"/>
                    <a:pt x="1063625" y="199691"/>
                    <a:pt x="1072816" y="195513"/>
                  </a:cubicBezTo>
                  <a:cubicBezTo>
                    <a:pt x="1082007" y="191335"/>
                    <a:pt x="1108744" y="202198"/>
                    <a:pt x="1122948" y="210553"/>
                  </a:cubicBezTo>
                  <a:cubicBezTo>
                    <a:pt x="1137152" y="218908"/>
                    <a:pt x="1148014" y="243139"/>
                    <a:pt x="1158040" y="245645"/>
                  </a:cubicBezTo>
                  <a:cubicBezTo>
                    <a:pt x="1168066" y="248152"/>
                    <a:pt x="1175585" y="236872"/>
                    <a:pt x="1183105" y="225592"/>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11" name="フリーフォーム: 図形 10">
              <a:extLst>
                <a:ext uri="{FF2B5EF4-FFF2-40B4-BE49-F238E27FC236}">
                  <a16:creationId xmlns:a16="http://schemas.microsoft.com/office/drawing/2014/main" id="{00000000-0008-0000-0400-00000B000000}"/>
                </a:ext>
              </a:extLst>
            </xdr:cNvPr>
            <xdr:cNvSpPr/>
          </xdr:nvSpPr>
          <xdr:spPr>
            <a:xfrm>
              <a:off x="2403128" y="4748363"/>
              <a:ext cx="1988741" cy="775585"/>
            </a:xfrm>
            <a:custGeom>
              <a:avLst/>
              <a:gdLst>
                <a:gd name="connsiteX0" fmla="*/ 26379 w 1991537"/>
                <a:gd name="connsiteY0" fmla="*/ 416122 h 773467"/>
                <a:gd name="connsiteX1" fmla="*/ 66485 w 1991537"/>
                <a:gd name="connsiteY1" fmla="*/ 446201 h 773467"/>
                <a:gd name="connsiteX2" fmla="*/ 6327 w 1991537"/>
                <a:gd name="connsiteY2" fmla="*/ 516386 h 773467"/>
                <a:gd name="connsiteX3" fmla="*/ 6327 w 1991537"/>
                <a:gd name="connsiteY3" fmla="*/ 611636 h 773467"/>
                <a:gd name="connsiteX4" fmla="*/ 46432 w 1991537"/>
                <a:gd name="connsiteY4" fmla="*/ 656754 h 773467"/>
                <a:gd name="connsiteX5" fmla="*/ 76511 w 1991537"/>
                <a:gd name="connsiteY5" fmla="*/ 616649 h 773467"/>
                <a:gd name="connsiteX6" fmla="*/ 121629 w 1991537"/>
                <a:gd name="connsiteY6" fmla="*/ 576544 h 773467"/>
                <a:gd name="connsiteX7" fmla="*/ 171761 w 1991537"/>
                <a:gd name="connsiteY7" fmla="*/ 606622 h 773467"/>
                <a:gd name="connsiteX8" fmla="*/ 251972 w 1991537"/>
                <a:gd name="connsiteY8" fmla="*/ 596596 h 773467"/>
                <a:gd name="connsiteX9" fmla="*/ 297090 w 1991537"/>
                <a:gd name="connsiteY9" fmla="*/ 616649 h 773467"/>
                <a:gd name="connsiteX10" fmla="*/ 327169 w 1991537"/>
                <a:gd name="connsiteY10" fmla="*/ 596596 h 773467"/>
                <a:gd name="connsiteX11" fmla="*/ 382314 w 1991537"/>
                <a:gd name="connsiteY11" fmla="*/ 616649 h 773467"/>
                <a:gd name="connsiteX12" fmla="*/ 402366 w 1991537"/>
                <a:gd name="connsiteY12" fmla="*/ 656754 h 773467"/>
                <a:gd name="connsiteX13" fmla="*/ 457511 w 1991537"/>
                <a:gd name="connsiteY13" fmla="*/ 646728 h 773467"/>
                <a:gd name="connsiteX14" fmla="*/ 512656 w 1991537"/>
                <a:gd name="connsiteY14" fmla="*/ 581557 h 773467"/>
                <a:gd name="connsiteX15" fmla="*/ 537722 w 1991537"/>
                <a:gd name="connsiteY15" fmla="*/ 641715 h 773467"/>
                <a:gd name="connsiteX16" fmla="*/ 567801 w 1991537"/>
                <a:gd name="connsiteY16" fmla="*/ 691846 h 773467"/>
                <a:gd name="connsiteX17" fmla="*/ 577827 w 1991537"/>
                <a:gd name="connsiteY17" fmla="*/ 767044 h 773467"/>
                <a:gd name="connsiteX18" fmla="*/ 678090 w 1991537"/>
                <a:gd name="connsiteY18" fmla="*/ 762030 h 773467"/>
                <a:gd name="connsiteX19" fmla="*/ 708169 w 1991537"/>
                <a:gd name="connsiteY19" fmla="*/ 701872 h 773467"/>
                <a:gd name="connsiteX20" fmla="*/ 733235 w 1991537"/>
                <a:gd name="connsiteY20" fmla="*/ 621662 h 773467"/>
                <a:gd name="connsiteX21" fmla="*/ 793393 w 1991537"/>
                <a:gd name="connsiteY21" fmla="*/ 536438 h 773467"/>
                <a:gd name="connsiteX22" fmla="*/ 838511 w 1991537"/>
                <a:gd name="connsiteY22" fmla="*/ 501346 h 773467"/>
                <a:gd name="connsiteX23" fmla="*/ 863577 w 1991537"/>
                <a:gd name="connsiteY23" fmla="*/ 461241 h 773467"/>
                <a:gd name="connsiteX24" fmla="*/ 788379 w 1991537"/>
                <a:gd name="connsiteY24" fmla="*/ 416122 h 773467"/>
                <a:gd name="connsiteX25" fmla="*/ 808432 w 1991537"/>
                <a:gd name="connsiteY25" fmla="*/ 330899 h 773467"/>
                <a:gd name="connsiteX26" fmla="*/ 778353 w 1991537"/>
                <a:gd name="connsiteY26" fmla="*/ 235649 h 773467"/>
                <a:gd name="connsiteX27" fmla="*/ 868590 w 1991537"/>
                <a:gd name="connsiteY27" fmla="*/ 215596 h 773467"/>
                <a:gd name="connsiteX28" fmla="*/ 853551 w 1991537"/>
                <a:gd name="connsiteY28" fmla="*/ 135386 h 773467"/>
                <a:gd name="connsiteX29" fmla="*/ 913708 w 1991537"/>
                <a:gd name="connsiteY29" fmla="*/ 140399 h 773467"/>
                <a:gd name="connsiteX30" fmla="*/ 928748 w 1991537"/>
                <a:gd name="connsiteY30" fmla="*/ 100294 h 773467"/>
                <a:gd name="connsiteX31" fmla="*/ 1044051 w 1991537"/>
                <a:gd name="connsiteY31" fmla="*/ 60188 h 773467"/>
                <a:gd name="connsiteX32" fmla="*/ 1104208 w 1991537"/>
                <a:gd name="connsiteY32" fmla="*/ 30109 h 773467"/>
                <a:gd name="connsiteX33" fmla="*/ 1149327 w 1991537"/>
                <a:gd name="connsiteY33" fmla="*/ 30109 h 773467"/>
                <a:gd name="connsiteX34" fmla="*/ 1269643 w 1991537"/>
                <a:gd name="connsiteY34" fmla="*/ 30 h 773467"/>
                <a:gd name="connsiteX35" fmla="*/ 1309748 w 1991537"/>
                <a:gd name="connsiteY35" fmla="*/ 25096 h 773467"/>
                <a:gd name="connsiteX36" fmla="*/ 1404998 w 1991537"/>
                <a:gd name="connsiteY36" fmla="*/ 55175 h 773467"/>
                <a:gd name="connsiteX37" fmla="*/ 1425051 w 1991537"/>
                <a:gd name="connsiteY37" fmla="*/ 110320 h 773467"/>
                <a:gd name="connsiteX38" fmla="*/ 1490222 w 1991537"/>
                <a:gd name="connsiteY38" fmla="*/ 120346 h 773467"/>
                <a:gd name="connsiteX39" fmla="*/ 1515287 w 1991537"/>
                <a:gd name="connsiteY39" fmla="*/ 200557 h 773467"/>
                <a:gd name="connsiteX40" fmla="*/ 1520301 w 1991537"/>
                <a:gd name="connsiteY40" fmla="*/ 255701 h 773467"/>
                <a:gd name="connsiteX41" fmla="*/ 1555393 w 1991537"/>
                <a:gd name="connsiteY41" fmla="*/ 290794 h 773467"/>
                <a:gd name="connsiteX42" fmla="*/ 1605524 w 1991537"/>
                <a:gd name="connsiteY42" fmla="*/ 275754 h 773467"/>
                <a:gd name="connsiteX43" fmla="*/ 1685735 w 1991537"/>
                <a:gd name="connsiteY43" fmla="*/ 285780 h 773467"/>
                <a:gd name="connsiteX44" fmla="*/ 1745893 w 1991537"/>
                <a:gd name="connsiteY44" fmla="*/ 240662 h 773467"/>
                <a:gd name="connsiteX45" fmla="*/ 1801037 w 1991537"/>
                <a:gd name="connsiteY45" fmla="*/ 235649 h 773467"/>
                <a:gd name="connsiteX46" fmla="*/ 1816077 w 1991537"/>
                <a:gd name="connsiteY46" fmla="*/ 230636 h 773467"/>
                <a:gd name="connsiteX47" fmla="*/ 1871222 w 1991537"/>
                <a:gd name="connsiteY47" fmla="*/ 250688 h 773467"/>
                <a:gd name="connsiteX48" fmla="*/ 1961458 w 1991537"/>
                <a:gd name="connsiteY48" fmla="*/ 170478 h 773467"/>
                <a:gd name="connsiteX49" fmla="*/ 1991537 w 1991537"/>
                <a:gd name="connsiteY49" fmla="*/ 170478 h 7734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Lst>
              <a:rect l="l" t="t" r="r" b="b"/>
              <a:pathLst>
                <a:path w="1991537" h="773467">
                  <a:moveTo>
                    <a:pt x="26379" y="416122"/>
                  </a:moveTo>
                  <a:cubicBezTo>
                    <a:pt x="48103" y="422806"/>
                    <a:pt x="69827" y="429490"/>
                    <a:pt x="66485" y="446201"/>
                  </a:cubicBezTo>
                  <a:cubicBezTo>
                    <a:pt x="63143" y="462912"/>
                    <a:pt x="16353" y="488814"/>
                    <a:pt x="6327" y="516386"/>
                  </a:cubicBezTo>
                  <a:cubicBezTo>
                    <a:pt x="-3699" y="543958"/>
                    <a:pt x="-357" y="588241"/>
                    <a:pt x="6327" y="611636"/>
                  </a:cubicBezTo>
                  <a:cubicBezTo>
                    <a:pt x="13011" y="635031"/>
                    <a:pt x="34735" y="655919"/>
                    <a:pt x="46432" y="656754"/>
                  </a:cubicBezTo>
                  <a:cubicBezTo>
                    <a:pt x="58129" y="657589"/>
                    <a:pt x="63978" y="630017"/>
                    <a:pt x="76511" y="616649"/>
                  </a:cubicBezTo>
                  <a:cubicBezTo>
                    <a:pt x="89044" y="603281"/>
                    <a:pt x="105754" y="578215"/>
                    <a:pt x="121629" y="576544"/>
                  </a:cubicBezTo>
                  <a:cubicBezTo>
                    <a:pt x="137504" y="574873"/>
                    <a:pt x="150037" y="603280"/>
                    <a:pt x="171761" y="606622"/>
                  </a:cubicBezTo>
                  <a:cubicBezTo>
                    <a:pt x="193485" y="609964"/>
                    <a:pt x="231084" y="594925"/>
                    <a:pt x="251972" y="596596"/>
                  </a:cubicBezTo>
                  <a:cubicBezTo>
                    <a:pt x="272860" y="598267"/>
                    <a:pt x="284557" y="616649"/>
                    <a:pt x="297090" y="616649"/>
                  </a:cubicBezTo>
                  <a:cubicBezTo>
                    <a:pt x="309623" y="616649"/>
                    <a:pt x="312965" y="596596"/>
                    <a:pt x="327169" y="596596"/>
                  </a:cubicBezTo>
                  <a:cubicBezTo>
                    <a:pt x="341373" y="596596"/>
                    <a:pt x="369781" y="606623"/>
                    <a:pt x="382314" y="616649"/>
                  </a:cubicBezTo>
                  <a:cubicBezTo>
                    <a:pt x="394847" y="626675"/>
                    <a:pt x="389833" y="651741"/>
                    <a:pt x="402366" y="656754"/>
                  </a:cubicBezTo>
                  <a:cubicBezTo>
                    <a:pt x="414899" y="661767"/>
                    <a:pt x="439129" y="659261"/>
                    <a:pt x="457511" y="646728"/>
                  </a:cubicBezTo>
                  <a:cubicBezTo>
                    <a:pt x="475893" y="634195"/>
                    <a:pt x="499288" y="582392"/>
                    <a:pt x="512656" y="581557"/>
                  </a:cubicBezTo>
                  <a:cubicBezTo>
                    <a:pt x="526024" y="580722"/>
                    <a:pt x="528531" y="623334"/>
                    <a:pt x="537722" y="641715"/>
                  </a:cubicBezTo>
                  <a:cubicBezTo>
                    <a:pt x="546913" y="660097"/>
                    <a:pt x="561117" y="670958"/>
                    <a:pt x="567801" y="691846"/>
                  </a:cubicBezTo>
                  <a:cubicBezTo>
                    <a:pt x="574485" y="712734"/>
                    <a:pt x="559446" y="755347"/>
                    <a:pt x="577827" y="767044"/>
                  </a:cubicBezTo>
                  <a:cubicBezTo>
                    <a:pt x="596208" y="778741"/>
                    <a:pt x="656366" y="772892"/>
                    <a:pt x="678090" y="762030"/>
                  </a:cubicBezTo>
                  <a:cubicBezTo>
                    <a:pt x="699814" y="751168"/>
                    <a:pt x="698978" y="725267"/>
                    <a:pt x="708169" y="701872"/>
                  </a:cubicBezTo>
                  <a:cubicBezTo>
                    <a:pt x="717360" y="678477"/>
                    <a:pt x="719031" y="649234"/>
                    <a:pt x="733235" y="621662"/>
                  </a:cubicBezTo>
                  <a:cubicBezTo>
                    <a:pt x="747439" y="594090"/>
                    <a:pt x="775847" y="556491"/>
                    <a:pt x="793393" y="536438"/>
                  </a:cubicBezTo>
                  <a:cubicBezTo>
                    <a:pt x="810939" y="516385"/>
                    <a:pt x="826814" y="513879"/>
                    <a:pt x="838511" y="501346"/>
                  </a:cubicBezTo>
                  <a:cubicBezTo>
                    <a:pt x="850208" y="488813"/>
                    <a:pt x="871932" y="475445"/>
                    <a:pt x="863577" y="461241"/>
                  </a:cubicBezTo>
                  <a:cubicBezTo>
                    <a:pt x="855222" y="447037"/>
                    <a:pt x="797570" y="437846"/>
                    <a:pt x="788379" y="416122"/>
                  </a:cubicBezTo>
                  <a:cubicBezTo>
                    <a:pt x="779188" y="394398"/>
                    <a:pt x="810103" y="360978"/>
                    <a:pt x="808432" y="330899"/>
                  </a:cubicBezTo>
                  <a:cubicBezTo>
                    <a:pt x="806761" y="300820"/>
                    <a:pt x="768327" y="254866"/>
                    <a:pt x="778353" y="235649"/>
                  </a:cubicBezTo>
                  <a:cubicBezTo>
                    <a:pt x="788379" y="216432"/>
                    <a:pt x="856057" y="232306"/>
                    <a:pt x="868590" y="215596"/>
                  </a:cubicBezTo>
                  <a:cubicBezTo>
                    <a:pt x="881123" y="198886"/>
                    <a:pt x="846031" y="147919"/>
                    <a:pt x="853551" y="135386"/>
                  </a:cubicBezTo>
                  <a:cubicBezTo>
                    <a:pt x="861071" y="122853"/>
                    <a:pt x="901175" y="146248"/>
                    <a:pt x="913708" y="140399"/>
                  </a:cubicBezTo>
                  <a:cubicBezTo>
                    <a:pt x="926241" y="134550"/>
                    <a:pt x="907024" y="113662"/>
                    <a:pt x="928748" y="100294"/>
                  </a:cubicBezTo>
                  <a:cubicBezTo>
                    <a:pt x="950472" y="86926"/>
                    <a:pt x="1014808" y="71885"/>
                    <a:pt x="1044051" y="60188"/>
                  </a:cubicBezTo>
                  <a:cubicBezTo>
                    <a:pt x="1073294" y="48491"/>
                    <a:pt x="1086662" y="35122"/>
                    <a:pt x="1104208" y="30109"/>
                  </a:cubicBezTo>
                  <a:cubicBezTo>
                    <a:pt x="1121754" y="25096"/>
                    <a:pt x="1121755" y="35122"/>
                    <a:pt x="1149327" y="30109"/>
                  </a:cubicBezTo>
                  <a:cubicBezTo>
                    <a:pt x="1176900" y="25096"/>
                    <a:pt x="1242906" y="865"/>
                    <a:pt x="1269643" y="30"/>
                  </a:cubicBezTo>
                  <a:cubicBezTo>
                    <a:pt x="1296380" y="-805"/>
                    <a:pt x="1287189" y="15905"/>
                    <a:pt x="1309748" y="25096"/>
                  </a:cubicBezTo>
                  <a:cubicBezTo>
                    <a:pt x="1332307" y="34287"/>
                    <a:pt x="1385781" y="40971"/>
                    <a:pt x="1404998" y="55175"/>
                  </a:cubicBezTo>
                  <a:cubicBezTo>
                    <a:pt x="1424215" y="69379"/>
                    <a:pt x="1410847" y="99458"/>
                    <a:pt x="1425051" y="110320"/>
                  </a:cubicBezTo>
                  <a:cubicBezTo>
                    <a:pt x="1439255" y="121182"/>
                    <a:pt x="1475183" y="105307"/>
                    <a:pt x="1490222" y="120346"/>
                  </a:cubicBezTo>
                  <a:cubicBezTo>
                    <a:pt x="1505261" y="135385"/>
                    <a:pt x="1510274" y="177998"/>
                    <a:pt x="1515287" y="200557"/>
                  </a:cubicBezTo>
                  <a:cubicBezTo>
                    <a:pt x="1520300" y="223116"/>
                    <a:pt x="1513617" y="240662"/>
                    <a:pt x="1520301" y="255701"/>
                  </a:cubicBezTo>
                  <a:cubicBezTo>
                    <a:pt x="1526985" y="270740"/>
                    <a:pt x="1541189" y="287452"/>
                    <a:pt x="1555393" y="290794"/>
                  </a:cubicBezTo>
                  <a:cubicBezTo>
                    <a:pt x="1569597" y="294136"/>
                    <a:pt x="1583800" y="276590"/>
                    <a:pt x="1605524" y="275754"/>
                  </a:cubicBezTo>
                  <a:cubicBezTo>
                    <a:pt x="1627248" y="274918"/>
                    <a:pt x="1662340" y="291629"/>
                    <a:pt x="1685735" y="285780"/>
                  </a:cubicBezTo>
                  <a:cubicBezTo>
                    <a:pt x="1709130" y="279931"/>
                    <a:pt x="1726676" y="249017"/>
                    <a:pt x="1745893" y="240662"/>
                  </a:cubicBezTo>
                  <a:cubicBezTo>
                    <a:pt x="1765110" y="232307"/>
                    <a:pt x="1789340" y="237320"/>
                    <a:pt x="1801037" y="235649"/>
                  </a:cubicBezTo>
                  <a:cubicBezTo>
                    <a:pt x="1812734" y="233978"/>
                    <a:pt x="1804380" y="228130"/>
                    <a:pt x="1816077" y="230636"/>
                  </a:cubicBezTo>
                  <a:cubicBezTo>
                    <a:pt x="1827774" y="233142"/>
                    <a:pt x="1846992" y="260714"/>
                    <a:pt x="1871222" y="250688"/>
                  </a:cubicBezTo>
                  <a:cubicBezTo>
                    <a:pt x="1895452" y="240662"/>
                    <a:pt x="1941406" y="183846"/>
                    <a:pt x="1961458" y="170478"/>
                  </a:cubicBezTo>
                  <a:cubicBezTo>
                    <a:pt x="1981510" y="157110"/>
                    <a:pt x="1986523" y="163794"/>
                    <a:pt x="1991537" y="170478"/>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12" name="フリーフォーム: 図形 11">
              <a:extLst>
                <a:ext uri="{FF2B5EF4-FFF2-40B4-BE49-F238E27FC236}">
                  <a16:creationId xmlns:a16="http://schemas.microsoft.com/office/drawing/2014/main" id="{00000000-0008-0000-0400-00000C000000}"/>
                </a:ext>
              </a:extLst>
            </xdr:cNvPr>
            <xdr:cNvSpPr/>
          </xdr:nvSpPr>
          <xdr:spPr>
            <a:xfrm>
              <a:off x="2624696" y="5419321"/>
              <a:ext cx="265168" cy="867298"/>
            </a:xfrm>
            <a:custGeom>
              <a:avLst/>
              <a:gdLst>
                <a:gd name="connsiteX0" fmla="*/ 252191 w 252191"/>
                <a:gd name="connsiteY0" fmla="*/ 0 h 842211"/>
                <a:gd name="connsiteX1" fmla="*/ 116836 w 252191"/>
                <a:gd name="connsiteY1" fmla="*/ 50132 h 842211"/>
                <a:gd name="connsiteX2" fmla="*/ 86757 w 252191"/>
                <a:gd name="connsiteY2" fmla="*/ 135355 h 842211"/>
                <a:gd name="connsiteX3" fmla="*/ 131875 w 252191"/>
                <a:gd name="connsiteY3" fmla="*/ 215566 h 842211"/>
                <a:gd name="connsiteX4" fmla="*/ 76731 w 252191"/>
                <a:gd name="connsiteY4" fmla="*/ 280737 h 842211"/>
                <a:gd name="connsiteX5" fmla="*/ 101796 w 252191"/>
                <a:gd name="connsiteY5" fmla="*/ 335882 h 842211"/>
                <a:gd name="connsiteX6" fmla="*/ 101796 w 252191"/>
                <a:gd name="connsiteY6" fmla="*/ 355934 h 842211"/>
                <a:gd name="connsiteX7" fmla="*/ 126862 w 252191"/>
                <a:gd name="connsiteY7" fmla="*/ 386013 h 842211"/>
                <a:gd name="connsiteX8" fmla="*/ 51665 w 252191"/>
                <a:gd name="connsiteY8" fmla="*/ 436145 h 842211"/>
                <a:gd name="connsiteX9" fmla="*/ 21586 w 252191"/>
                <a:gd name="connsiteY9" fmla="*/ 581526 h 842211"/>
                <a:gd name="connsiteX10" fmla="*/ 11560 w 252191"/>
                <a:gd name="connsiteY10" fmla="*/ 756987 h 842211"/>
                <a:gd name="connsiteX11" fmla="*/ 1533 w 252191"/>
                <a:gd name="connsiteY11" fmla="*/ 797092 h 842211"/>
                <a:gd name="connsiteX12" fmla="*/ 46652 w 252191"/>
                <a:gd name="connsiteY12" fmla="*/ 842211 h 842211"/>
                <a:gd name="connsiteX0" fmla="*/ 240631 w 240631"/>
                <a:gd name="connsiteY0" fmla="*/ 0 h 842211"/>
                <a:gd name="connsiteX1" fmla="*/ 105276 w 240631"/>
                <a:gd name="connsiteY1" fmla="*/ 50132 h 842211"/>
                <a:gd name="connsiteX2" fmla="*/ 75197 w 240631"/>
                <a:gd name="connsiteY2" fmla="*/ 135355 h 842211"/>
                <a:gd name="connsiteX3" fmla="*/ 120315 w 240631"/>
                <a:gd name="connsiteY3" fmla="*/ 215566 h 842211"/>
                <a:gd name="connsiteX4" fmla="*/ 65171 w 240631"/>
                <a:gd name="connsiteY4" fmla="*/ 280737 h 842211"/>
                <a:gd name="connsiteX5" fmla="*/ 90236 w 240631"/>
                <a:gd name="connsiteY5" fmla="*/ 335882 h 842211"/>
                <a:gd name="connsiteX6" fmla="*/ 90236 w 240631"/>
                <a:gd name="connsiteY6" fmla="*/ 355934 h 842211"/>
                <a:gd name="connsiteX7" fmla="*/ 115302 w 240631"/>
                <a:gd name="connsiteY7" fmla="*/ 386013 h 842211"/>
                <a:gd name="connsiteX8" fmla="*/ 40105 w 240631"/>
                <a:gd name="connsiteY8" fmla="*/ 436145 h 842211"/>
                <a:gd name="connsiteX9" fmla="*/ 10026 w 240631"/>
                <a:gd name="connsiteY9" fmla="*/ 581526 h 842211"/>
                <a:gd name="connsiteX10" fmla="*/ 0 w 240631"/>
                <a:gd name="connsiteY10" fmla="*/ 756987 h 842211"/>
                <a:gd name="connsiteX11" fmla="*/ 10026 w 240631"/>
                <a:gd name="connsiteY11" fmla="*/ 817145 h 842211"/>
                <a:gd name="connsiteX12" fmla="*/ 35092 w 240631"/>
                <a:gd name="connsiteY12" fmla="*/ 842211 h 842211"/>
                <a:gd name="connsiteX0" fmla="*/ 240645 w 240645"/>
                <a:gd name="connsiteY0" fmla="*/ 0 h 842211"/>
                <a:gd name="connsiteX1" fmla="*/ 105290 w 240645"/>
                <a:gd name="connsiteY1" fmla="*/ 50132 h 842211"/>
                <a:gd name="connsiteX2" fmla="*/ 75211 w 240645"/>
                <a:gd name="connsiteY2" fmla="*/ 135355 h 842211"/>
                <a:gd name="connsiteX3" fmla="*/ 120329 w 240645"/>
                <a:gd name="connsiteY3" fmla="*/ 215566 h 842211"/>
                <a:gd name="connsiteX4" fmla="*/ 65185 w 240645"/>
                <a:gd name="connsiteY4" fmla="*/ 280737 h 842211"/>
                <a:gd name="connsiteX5" fmla="*/ 90250 w 240645"/>
                <a:gd name="connsiteY5" fmla="*/ 335882 h 842211"/>
                <a:gd name="connsiteX6" fmla="*/ 90250 w 240645"/>
                <a:gd name="connsiteY6" fmla="*/ 355934 h 842211"/>
                <a:gd name="connsiteX7" fmla="*/ 115316 w 240645"/>
                <a:gd name="connsiteY7" fmla="*/ 386013 h 842211"/>
                <a:gd name="connsiteX8" fmla="*/ 40119 w 240645"/>
                <a:gd name="connsiteY8" fmla="*/ 436145 h 842211"/>
                <a:gd name="connsiteX9" fmla="*/ 10040 w 240645"/>
                <a:gd name="connsiteY9" fmla="*/ 581526 h 842211"/>
                <a:gd name="connsiteX10" fmla="*/ 14 w 240645"/>
                <a:gd name="connsiteY10" fmla="*/ 756987 h 842211"/>
                <a:gd name="connsiteX11" fmla="*/ 10040 w 240645"/>
                <a:gd name="connsiteY11" fmla="*/ 817145 h 842211"/>
                <a:gd name="connsiteX12" fmla="*/ 65185 w 240645"/>
                <a:gd name="connsiteY12" fmla="*/ 842211 h 842211"/>
                <a:gd name="connsiteX0" fmla="*/ 225606 w 225606"/>
                <a:gd name="connsiteY0" fmla="*/ 0 h 867277"/>
                <a:gd name="connsiteX1" fmla="*/ 105290 w 225606"/>
                <a:gd name="connsiteY1" fmla="*/ 75198 h 867277"/>
                <a:gd name="connsiteX2" fmla="*/ 75211 w 225606"/>
                <a:gd name="connsiteY2" fmla="*/ 160421 h 867277"/>
                <a:gd name="connsiteX3" fmla="*/ 120329 w 225606"/>
                <a:gd name="connsiteY3" fmla="*/ 240632 h 867277"/>
                <a:gd name="connsiteX4" fmla="*/ 65185 w 225606"/>
                <a:gd name="connsiteY4" fmla="*/ 305803 h 867277"/>
                <a:gd name="connsiteX5" fmla="*/ 90250 w 225606"/>
                <a:gd name="connsiteY5" fmla="*/ 360948 h 867277"/>
                <a:gd name="connsiteX6" fmla="*/ 90250 w 225606"/>
                <a:gd name="connsiteY6" fmla="*/ 381000 h 867277"/>
                <a:gd name="connsiteX7" fmla="*/ 115316 w 225606"/>
                <a:gd name="connsiteY7" fmla="*/ 411079 h 867277"/>
                <a:gd name="connsiteX8" fmla="*/ 40119 w 225606"/>
                <a:gd name="connsiteY8" fmla="*/ 461211 h 867277"/>
                <a:gd name="connsiteX9" fmla="*/ 10040 w 225606"/>
                <a:gd name="connsiteY9" fmla="*/ 606592 h 867277"/>
                <a:gd name="connsiteX10" fmla="*/ 14 w 225606"/>
                <a:gd name="connsiteY10" fmla="*/ 782053 h 867277"/>
                <a:gd name="connsiteX11" fmla="*/ 10040 w 225606"/>
                <a:gd name="connsiteY11" fmla="*/ 842211 h 867277"/>
                <a:gd name="connsiteX12" fmla="*/ 65185 w 225606"/>
                <a:gd name="connsiteY12" fmla="*/ 867277 h 867277"/>
                <a:gd name="connsiteX0" fmla="*/ 245659 w 245659"/>
                <a:gd name="connsiteY0" fmla="*/ 0 h 892343"/>
                <a:gd name="connsiteX1" fmla="*/ 105290 w 245659"/>
                <a:gd name="connsiteY1" fmla="*/ 100264 h 892343"/>
                <a:gd name="connsiteX2" fmla="*/ 75211 w 245659"/>
                <a:gd name="connsiteY2" fmla="*/ 185487 h 892343"/>
                <a:gd name="connsiteX3" fmla="*/ 120329 w 245659"/>
                <a:gd name="connsiteY3" fmla="*/ 265698 h 892343"/>
                <a:gd name="connsiteX4" fmla="*/ 65185 w 245659"/>
                <a:gd name="connsiteY4" fmla="*/ 330869 h 892343"/>
                <a:gd name="connsiteX5" fmla="*/ 90250 w 245659"/>
                <a:gd name="connsiteY5" fmla="*/ 386014 h 892343"/>
                <a:gd name="connsiteX6" fmla="*/ 90250 w 245659"/>
                <a:gd name="connsiteY6" fmla="*/ 406066 h 892343"/>
                <a:gd name="connsiteX7" fmla="*/ 115316 w 245659"/>
                <a:gd name="connsiteY7" fmla="*/ 436145 h 892343"/>
                <a:gd name="connsiteX8" fmla="*/ 40119 w 245659"/>
                <a:gd name="connsiteY8" fmla="*/ 486277 h 892343"/>
                <a:gd name="connsiteX9" fmla="*/ 10040 w 245659"/>
                <a:gd name="connsiteY9" fmla="*/ 631658 h 892343"/>
                <a:gd name="connsiteX10" fmla="*/ 14 w 245659"/>
                <a:gd name="connsiteY10" fmla="*/ 807119 h 892343"/>
                <a:gd name="connsiteX11" fmla="*/ 10040 w 245659"/>
                <a:gd name="connsiteY11" fmla="*/ 867277 h 892343"/>
                <a:gd name="connsiteX12" fmla="*/ 65185 w 245659"/>
                <a:gd name="connsiteY12" fmla="*/ 892343 h 892343"/>
                <a:gd name="connsiteX0" fmla="*/ 285764 w 285764"/>
                <a:gd name="connsiteY0" fmla="*/ 0 h 907382"/>
                <a:gd name="connsiteX1" fmla="*/ 105290 w 285764"/>
                <a:gd name="connsiteY1" fmla="*/ 115303 h 907382"/>
                <a:gd name="connsiteX2" fmla="*/ 75211 w 285764"/>
                <a:gd name="connsiteY2" fmla="*/ 200526 h 907382"/>
                <a:gd name="connsiteX3" fmla="*/ 120329 w 285764"/>
                <a:gd name="connsiteY3" fmla="*/ 280737 h 907382"/>
                <a:gd name="connsiteX4" fmla="*/ 65185 w 285764"/>
                <a:gd name="connsiteY4" fmla="*/ 345908 h 907382"/>
                <a:gd name="connsiteX5" fmla="*/ 90250 w 285764"/>
                <a:gd name="connsiteY5" fmla="*/ 401053 h 907382"/>
                <a:gd name="connsiteX6" fmla="*/ 90250 w 285764"/>
                <a:gd name="connsiteY6" fmla="*/ 421105 h 907382"/>
                <a:gd name="connsiteX7" fmla="*/ 115316 w 285764"/>
                <a:gd name="connsiteY7" fmla="*/ 451184 h 907382"/>
                <a:gd name="connsiteX8" fmla="*/ 40119 w 285764"/>
                <a:gd name="connsiteY8" fmla="*/ 501316 h 907382"/>
                <a:gd name="connsiteX9" fmla="*/ 10040 w 285764"/>
                <a:gd name="connsiteY9" fmla="*/ 646697 h 907382"/>
                <a:gd name="connsiteX10" fmla="*/ 14 w 285764"/>
                <a:gd name="connsiteY10" fmla="*/ 822158 h 907382"/>
                <a:gd name="connsiteX11" fmla="*/ 10040 w 285764"/>
                <a:gd name="connsiteY11" fmla="*/ 882316 h 907382"/>
                <a:gd name="connsiteX12" fmla="*/ 65185 w 285764"/>
                <a:gd name="connsiteY12" fmla="*/ 907382 h 907382"/>
                <a:gd name="connsiteX0" fmla="*/ 285764 w 285764"/>
                <a:gd name="connsiteY0" fmla="*/ 0 h 907382"/>
                <a:gd name="connsiteX1" fmla="*/ 150407 w 285764"/>
                <a:gd name="connsiteY1" fmla="*/ 60158 h 907382"/>
                <a:gd name="connsiteX2" fmla="*/ 105290 w 285764"/>
                <a:gd name="connsiteY2" fmla="*/ 115303 h 907382"/>
                <a:gd name="connsiteX3" fmla="*/ 75211 w 285764"/>
                <a:gd name="connsiteY3" fmla="*/ 200526 h 907382"/>
                <a:gd name="connsiteX4" fmla="*/ 120329 w 285764"/>
                <a:gd name="connsiteY4" fmla="*/ 280737 h 907382"/>
                <a:gd name="connsiteX5" fmla="*/ 65185 w 285764"/>
                <a:gd name="connsiteY5" fmla="*/ 345908 h 907382"/>
                <a:gd name="connsiteX6" fmla="*/ 90250 w 285764"/>
                <a:gd name="connsiteY6" fmla="*/ 401053 h 907382"/>
                <a:gd name="connsiteX7" fmla="*/ 90250 w 285764"/>
                <a:gd name="connsiteY7" fmla="*/ 421105 h 907382"/>
                <a:gd name="connsiteX8" fmla="*/ 115316 w 285764"/>
                <a:gd name="connsiteY8" fmla="*/ 451184 h 907382"/>
                <a:gd name="connsiteX9" fmla="*/ 40119 w 285764"/>
                <a:gd name="connsiteY9" fmla="*/ 501316 h 907382"/>
                <a:gd name="connsiteX10" fmla="*/ 10040 w 285764"/>
                <a:gd name="connsiteY10" fmla="*/ 646697 h 907382"/>
                <a:gd name="connsiteX11" fmla="*/ 14 w 285764"/>
                <a:gd name="connsiteY11" fmla="*/ 822158 h 907382"/>
                <a:gd name="connsiteX12" fmla="*/ 10040 w 285764"/>
                <a:gd name="connsiteY12" fmla="*/ 882316 h 907382"/>
                <a:gd name="connsiteX13" fmla="*/ 65185 w 285764"/>
                <a:gd name="connsiteY13" fmla="*/ 907382 h 907382"/>
                <a:gd name="connsiteX0" fmla="*/ 285764 w 285764"/>
                <a:gd name="connsiteY0" fmla="*/ 0 h 907382"/>
                <a:gd name="connsiteX1" fmla="*/ 210565 w 285764"/>
                <a:gd name="connsiteY1" fmla="*/ 60158 h 907382"/>
                <a:gd name="connsiteX2" fmla="*/ 105290 w 285764"/>
                <a:gd name="connsiteY2" fmla="*/ 115303 h 907382"/>
                <a:gd name="connsiteX3" fmla="*/ 75211 w 285764"/>
                <a:gd name="connsiteY3" fmla="*/ 200526 h 907382"/>
                <a:gd name="connsiteX4" fmla="*/ 120329 w 285764"/>
                <a:gd name="connsiteY4" fmla="*/ 280737 h 907382"/>
                <a:gd name="connsiteX5" fmla="*/ 65185 w 285764"/>
                <a:gd name="connsiteY5" fmla="*/ 345908 h 907382"/>
                <a:gd name="connsiteX6" fmla="*/ 90250 w 285764"/>
                <a:gd name="connsiteY6" fmla="*/ 401053 h 907382"/>
                <a:gd name="connsiteX7" fmla="*/ 90250 w 285764"/>
                <a:gd name="connsiteY7" fmla="*/ 421105 h 907382"/>
                <a:gd name="connsiteX8" fmla="*/ 115316 w 285764"/>
                <a:gd name="connsiteY8" fmla="*/ 451184 h 907382"/>
                <a:gd name="connsiteX9" fmla="*/ 40119 w 285764"/>
                <a:gd name="connsiteY9" fmla="*/ 501316 h 907382"/>
                <a:gd name="connsiteX10" fmla="*/ 10040 w 285764"/>
                <a:gd name="connsiteY10" fmla="*/ 646697 h 907382"/>
                <a:gd name="connsiteX11" fmla="*/ 14 w 285764"/>
                <a:gd name="connsiteY11" fmla="*/ 822158 h 907382"/>
                <a:gd name="connsiteX12" fmla="*/ 10040 w 285764"/>
                <a:gd name="connsiteY12" fmla="*/ 882316 h 907382"/>
                <a:gd name="connsiteX13" fmla="*/ 65185 w 285764"/>
                <a:gd name="connsiteY13" fmla="*/ 907382 h 907382"/>
                <a:gd name="connsiteX0" fmla="*/ 260698 w 260698"/>
                <a:gd name="connsiteY0" fmla="*/ 0 h 907382"/>
                <a:gd name="connsiteX1" fmla="*/ 210565 w 260698"/>
                <a:gd name="connsiteY1" fmla="*/ 60158 h 907382"/>
                <a:gd name="connsiteX2" fmla="*/ 105290 w 260698"/>
                <a:gd name="connsiteY2" fmla="*/ 115303 h 907382"/>
                <a:gd name="connsiteX3" fmla="*/ 75211 w 260698"/>
                <a:gd name="connsiteY3" fmla="*/ 200526 h 907382"/>
                <a:gd name="connsiteX4" fmla="*/ 120329 w 260698"/>
                <a:gd name="connsiteY4" fmla="*/ 280737 h 907382"/>
                <a:gd name="connsiteX5" fmla="*/ 65185 w 260698"/>
                <a:gd name="connsiteY5" fmla="*/ 345908 h 907382"/>
                <a:gd name="connsiteX6" fmla="*/ 90250 w 260698"/>
                <a:gd name="connsiteY6" fmla="*/ 401053 h 907382"/>
                <a:gd name="connsiteX7" fmla="*/ 90250 w 260698"/>
                <a:gd name="connsiteY7" fmla="*/ 421105 h 907382"/>
                <a:gd name="connsiteX8" fmla="*/ 115316 w 260698"/>
                <a:gd name="connsiteY8" fmla="*/ 451184 h 907382"/>
                <a:gd name="connsiteX9" fmla="*/ 40119 w 260698"/>
                <a:gd name="connsiteY9" fmla="*/ 501316 h 907382"/>
                <a:gd name="connsiteX10" fmla="*/ 10040 w 260698"/>
                <a:gd name="connsiteY10" fmla="*/ 646697 h 907382"/>
                <a:gd name="connsiteX11" fmla="*/ 14 w 260698"/>
                <a:gd name="connsiteY11" fmla="*/ 822158 h 907382"/>
                <a:gd name="connsiteX12" fmla="*/ 10040 w 260698"/>
                <a:gd name="connsiteY12" fmla="*/ 882316 h 907382"/>
                <a:gd name="connsiteX13" fmla="*/ 65185 w 260698"/>
                <a:gd name="connsiteY13" fmla="*/ 907382 h 907382"/>
                <a:gd name="connsiteX0" fmla="*/ 285764 w 285764"/>
                <a:gd name="connsiteY0" fmla="*/ 0 h 907382"/>
                <a:gd name="connsiteX1" fmla="*/ 210565 w 285764"/>
                <a:gd name="connsiteY1" fmla="*/ 60158 h 907382"/>
                <a:gd name="connsiteX2" fmla="*/ 105290 w 285764"/>
                <a:gd name="connsiteY2" fmla="*/ 115303 h 907382"/>
                <a:gd name="connsiteX3" fmla="*/ 75211 w 285764"/>
                <a:gd name="connsiteY3" fmla="*/ 200526 h 907382"/>
                <a:gd name="connsiteX4" fmla="*/ 120329 w 285764"/>
                <a:gd name="connsiteY4" fmla="*/ 280737 h 907382"/>
                <a:gd name="connsiteX5" fmla="*/ 65185 w 285764"/>
                <a:gd name="connsiteY5" fmla="*/ 345908 h 907382"/>
                <a:gd name="connsiteX6" fmla="*/ 90250 w 285764"/>
                <a:gd name="connsiteY6" fmla="*/ 401053 h 907382"/>
                <a:gd name="connsiteX7" fmla="*/ 90250 w 285764"/>
                <a:gd name="connsiteY7" fmla="*/ 421105 h 907382"/>
                <a:gd name="connsiteX8" fmla="*/ 115316 w 285764"/>
                <a:gd name="connsiteY8" fmla="*/ 451184 h 907382"/>
                <a:gd name="connsiteX9" fmla="*/ 40119 w 285764"/>
                <a:gd name="connsiteY9" fmla="*/ 501316 h 907382"/>
                <a:gd name="connsiteX10" fmla="*/ 10040 w 285764"/>
                <a:gd name="connsiteY10" fmla="*/ 646697 h 907382"/>
                <a:gd name="connsiteX11" fmla="*/ 14 w 285764"/>
                <a:gd name="connsiteY11" fmla="*/ 822158 h 907382"/>
                <a:gd name="connsiteX12" fmla="*/ 10040 w 285764"/>
                <a:gd name="connsiteY12" fmla="*/ 882316 h 907382"/>
                <a:gd name="connsiteX13" fmla="*/ 65185 w 285764"/>
                <a:gd name="connsiteY13" fmla="*/ 907382 h 907382"/>
                <a:gd name="connsiteX0" fmla="*/ 265540 w 265540"/>
                <a:gd name="connsiteY0" fmla="*/ 0 h 864931"/>
                <a:gd name="connsiteX1" fmla="*/ 210565 w 265540"/>
                <a:gd name="connsiteY1" fmla="*/ 17707 h 864931"/>
                <a:gd name="connsiteX2" fmla="*/ 105290 w 265540"/>
                <a:gd name="connsiteY2" fmla="*/ 72852 h 864931"/>
                <a:gd name="connsiteX3" fmla="*/ 75211 w 265540"/>
                <a:gd name="connsiteY3" fmla="*/ 158075 h 864931"/>
                <a:gd name="connsiteX4" fmla="*/ 120329 w 265540"/>
                <a:gd name="connsiteY4" fmla="*/ 238286 h 864931"/>
                <a:gd name="connsiteX5" fmla="*/ 65185 w 265540"/>
                <a:gd name="connsiteY5" fmla="*/ 303457 h 864931"/>
                <a:gd name="connsiteX6" fmla="*/ 90250 w 265540"/>
                <a:gd name="connsiteY6" fmla="*/ 358602 h 864931"/>
                <a:gd name="connsiteX7" fmla="*/ 90250 w 265540"/>
                <a:gd name="connsiteY7" fmla="*/ 378654 h 864931"/>
                <a:gd name="connsiteX8" fmla="*/ 115316 w 265540"/>
                <a:gd name="connsiteY8" fmla="*/ 408733 h 864931"/>
                <a:gd name="connsiteX9" fmla="*/ 40119 w 265540"/>
                <a:gd name="connsiteY9" fmla="*/ 458865 h 864931"/>
                <a:gd name="connsiteX10" fmla="*/ 10040 w 265540"/>
                <a:gd name="connsiteY10" fmla="*/ 604246 h 864931"/>
                <a:gd name="connsiteX11" fmla="*/ 14 w 265540"/>
                <a:gd name="connsiteY11" fmla="*/ 779707 h 864931"/>
                <a:gd name="connsiteX12" fmla="*/ 10040 w 265540"/>
                <a:gd name="connsiteY12" fmla="*/ 839865 h 864931"/>
                <a:gd name="connsiteX13" fmla="*/ 65185 w 265540"/>
                <a:gd name="connsiteY13" fmla="*/ 864931 h 864931"/>
                <a:gd name="connsiteX0" fmla="*/ 265540 w 265540"/>
                <a:gd name="connsiteY0" fmla="*/ 0 h 864931"/>
                <a:gd name="connsiteX1" fmla="*/ 210565 w 265540"/>
                <a:gd name="connsiteY1" fmla="*/ 52439 h 864931"/>
                <a:gd name="connsiteX2" fmla="*/ 105290 w 265540"/>
                <a:gd name="connsiteY2" fmla="*/ 72852 h 864931"/>
                <a:gd name="connsiteX3" fmla="*/ 75211 w 265540"/>
                <a:gd name="connsiteY3" fmla="*/ 158075 h 864931"/>
                <a:gd name="connsiteX4" fmla="*/ 120329 w 265540"/>
                <a:gd name="connsiteY4" fmla="*/ 238286 h 864931"/>
                <a:gd name="connsiteX5" fmla="*/ 65185 w 265540"/>
                <a:gd name="connsiteY5" fmla="*/ 303457 h 864931"/>
                <a:gd name="connsiteX6" fmla="*/ 90250 w 265540"/>
                <a:gd name="connsiteY6" fmla="*/ 358602 h 864931"/>
                <a:gd name="connsiteX7" fmla="*/ 90250 w 265540"/>
                <a:gd name="connsiteY7" fmla="*/ 378654 h 864931"/>
                <a:gd name="connsiteX8" fmla="*/ 115316 w 265540"/>
                <a:gd name="connsiteY8" fmla="*/ 408733 h 864931"/>
                <a:gd name="connsiteX9" fmla="*/ 40119 w 265540"/>
                <a:gd name="connsiteY9" fmla="*/ 458865 h 864931"/>
                <a:gd name="connsiteX10" fmla="*/ 10040 w 265540"/>
                <a:gd name="connsiteY10" fmla="*/ 604246 h 864931"/>
                <a:gd name="connsiteX11" fmla="*/ 14 w 265540"/>
                <a:gd name="connsiteY11" fmla="*/ 779707 h 864931"/>
                <a:gd name="connsiteX12" fmla="*/ 10040 w 265540"/>
                <a:gd name="connsiteY12" fmla="*/ 839865 h 864931"/>
                <a:gd name="connsiteX13" fmla="*/ 65185 w 265540"/>
                <a:gd name="connsiteY13" fmla="*/ 864931 h 86493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265540" h="864931">
                  <a:moveTo>
                    <a:pt x="265540" y="0"/>
                  </a:moveTo>
                  <a:cubicBezTo>
                    <a:pt x="242981" y="10026"/>
                    <a:pt x="237273" y="40297"/>
                    <a:pt x="210565" y="52439"/>
                  </a:cubicBezTo>
                  <a:cubicBezTo>
                    <a:pt x="183857" y="64581"/>
                    <a:pt x="127849" y="55246"/>
                    <a:pt x="105290" y="72852"/>
                  </a:cubicBezTo>
                  <a:cubicBezTo>
                    <a:pt x="82731" y="90458"/>
                    <a:pt x="72704" y="130503"/>
                    <a:pt x="75211" y="158075"/>
                  </a:cubicBezTo>
                  <a:cubicBezTo>
                    <a:pt x="77718" y="185647"/>
                    <a:pt x="122000" y="214056"/>
                    <a:pt x="120329" y="238286"/>
                  </a:cubicBezTo>
                  <a:cubicBezTo>
                    <a:pt x="118658" y="262516"/>
                    <a:pt x="70198" y="283404"/>
                    <a:pt x="65185" y="303457"/>
                  </a:cubicBezTo>
                  <a:cubicBezTo>
                    <a:pt x="60172" y="323510"/>
                    <a:pt x="90250" y="358602"/>
                    <a:pt x="90250" y="358602"/>
                  </a:cubicBezTo>
                  <a:cubicBezTo>
                    <a:pt x="94427" y="371135"/>
                    <a:pt x="86072" y="370299"/>
                    <a:pt x="90250" y="378654"/>
                  </a:cubicBezTo>
                  <a:cubicBezTo>
                    <a:pt x="94428" y="387009"/>
                    <a:pt x="123671" y="395365"/>
                    <a:pt x="115316" y="408733"/>
                  </a:cubicBezTo>
                  <a:cubicBezTo>
                    <a:pt x="106961" y="422101"/>
                    <a:pt x="57665" y="426280"/>
                    <a:pt x="40119" y="458865"/>
                  </a:cubicBezTo>
                  <a:cubicBezTo>
                    <a:pt x="22573" y="491450"/>
                    <a:pt x="16724" y="550772"/>
                    <a:pt x="10040" y="604246"/>
                  </a:cubicBezTo>
                  <a:cubicBezTo>
                    <a:pt x="3356" y="657720"/>
                    <a:pt x="14" y="740437"/>
                    <a:pt x="14" y="779707"/>
                  </a:cubicBezTo>
                  <a:cubicBezTo>
                    <a:pt x="14" y="818977"/>
                    <a:pt x="-822" y="825661"/>
                    <a:pt x="10040" y="839865"/>
                  </a:cubicBezTo>
                  <a:cubicBezTo>
                    <a:pt x="20902" y="854069"/>
                    <a:pt x="45550" y="849473"/>
                    <a:pt x="65185" y="864931"/>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grpSp>
      <xdr:grpSp>
        <xdr:nvGrpSpPr>
          <xdr:cNvPr id="26" name="グループ化 25">
            <a:extLst>
              <a:ext uri="{FF2B5EF4-FFF2-40B4-BE49-F238E27FC236}">
                <a16:creationId xmlns:a16="http://schemas.microsoft.com/office/drawing/2014/main" id="{00000000-0008-0000-0400-00001A000000}"/>
              </a:ext>
            </a:extLst>
          </xdr:cNvPr>
          <xdr:cNvGrpSpPr/>
        </xdr:nvGrpSpPr>
        <xdr:grpSpPr>
          <a:xfrm>
            <a:off x="590550" y="1609725"/>
            <a:ext cx="4588977" cy="4726650"/>
            <a:chOff x="590550" y="1609725"/>
            <a:chExt cx="4588977" cy="4726650"/>
          </a:xfrm>
        </xdr:grpSpPr>
        <xdr:sp macro="" textlink="">
          <xdr:nvSpPr>
            <xdr:cNvPr id="15" name="四角形: 角を丸くする 14">
              <a:extLst>
                <a:ext uri="{FF2B5EF4-FFF2-40B4-BE49-F238E27FC236}">
                  <a16:creationId xmlns:a16="http://schemas.microsoft.com/office/drawing/2014/main" id="{00000000-0008-0000-0400-00000F000000}"/>
                </a:ext>
              </a:extLst>
            </xdr:cNvPr>
            <xdr:cNvSpPr/>
          </xdr:nvSpPr>
          <xdr:spPr>
            <a:xfrm>
              <a:off x="3120630" y="5743575"/>
              <a:ext cx="109343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人吉・球磨地域</a:t>
              </a:r>
            </a:p>
          </xdr:txBody>
        </xdr:sp>
        <xdr:sp macro="" textlink="">
          <xdr:nvSpPr>
            <xdr:cNvPr id="16" name="四角形: 角を丸くする 15">
              <a:extLst>
                <a:ext uri="{FF2B5EF4-FFF2-40B4-BE49-F238E27FC236}">
                  <a16:creationId xmlns:a16="http://schemas.microsoft.com/office/drawing/2014/main" id="{00000000-0008-0000-0400-000010000000}"/>
                </a:ext>
              </a:extLst>
            </xdr:cNvPr>
            <xdr:cNvSpPr/>
          </xdr:nvSpPr>
          <xdr:spPr>
            <a:xfrm>
              <a:off x="901305" y="6048375"/>
              <a:ext cx="109343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水俣・芦北地域</a:t>
              </a:r>
            </a:p>
          </xdr:txBody>
        </xdr:sp>
        <xdr:sp macro="" textlink="">
          <xdr:nvSpPr>
            <xdr:cNvPr id="17" name="四角形: 角を丸くする 16">
              <a:extLst>
                <a:ext uri="{FF2B5EF4-FFF2-40B4-BE49-F238E27FC236}">
                  <a16:creationId xmlns:a16="http://schemas.microsoft.com/office/drawing/2014/main" id="{00000000-0008-0000-0400-000011000000}"/>
                </a:ext>
              </a:extLst>
            </xdr:cNvPr>
            <xdr:cNvSpPr/>
          </xdr:nvSpPr>
          <xdr:spPr>
            <a:xfrm>
              <a:off x="590550" y="4914900"/>
              <a:ext cx="76945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天草地域</a:t>
              </a:r>
            </a:p>
          </xdr:txBody>
        </xdr:sp>
        <xdr:sp macro="" textlink="">
          <xdr:nvSpPr>
            <xdr:cNvPr id="18" name="四角形: 角を丸くする 17">
              <a:extLst>
                <a:ext uri="{FF2B5EF4-FFF2-40B4-BE49-F238E27FC236}">
                  <a16:creationId xmlns:a16="http://schemas.microsoft.com/office/drawing/2014/main" id="{00000000-0008-0000-0400-000012000000}"/>
                </a:ext>
              </a:extLst>
            </xdr:cNvPr>
            <xdr:cNvSpPr/>
          </xdr:nvSpPr>
          <xdr:spPr>
            <a:xfrm>
              <a:off x="2143125" y="3895725"/>
              <a:ext cx="76945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宇城地域</a:t>
              </a:r>
            </a:p>
          </xdr:txBody>
        </xdr:sp>
        <xdr:sp macro="" textlink="">
          <xdr:nvSpPr>
            <xdr:cNvPr id="19" name="四角形: 角を丸くする 18">
              <a:extLst>
                <a:ext uri="{FF2B5EF4-FFF2-40B4-BE49-F238E27FC236}">
                  <a16:creationId xmlns:a16="http://schemas.microsoft.com/office/drawing/2014/main" id="{00000000-0008-0000-0400-000013000000}"/>
                </a:ext>
              </a:extLst>
            </xdr:cNvPr>
            <xdr:cNvSpPr/>
          </xdr:nvSpPr>
          <xdr:spPr>
            <a:xfrm>
              <a:off x="2286000" y="4648200"/>
              <a:ext cx="76945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八代地域</a:t>
              </a:r>
            </a:p>
          </xdr:txBody>
        </xdr:sp>
        <xdr:sp macro="" textlink="">
          <xdr:nvSpPr>
            <xdr:cNvPr id="20" name="四角形: 角を丸くする 19">
              <a:extLst>
                <a:ext uri="{FF2B5EF4-FFF2-40B4-BE49-F238E27FC236}">
                  <a16:creationId xmlns:a16="http://schemas.microsoft.com/office/drawing/2014/main" id="{00000000-0008-0000-0400-000014000000}"/>
                </a:ext>
              </a:extLst>
            </xdr:cNvPr>
            <xdr:cNvSpPr/>
          </xdr:nvSpPr>
          <xdr:spPr>
            <a:xfrm>
              <a:off x="3876674" y="3429000"/>
              <a:ext cx="890945"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上益城地域</a:t>
              </a:r>
            </a:p>
          </xdr:txBody>
        </xdr:sp>
        <xdr:sp macro="" textlink="">
          <xdr:nvSpPr>
            <xdr:cNvPr id="21" name="四角形: 角を丸くする 20">
              <a:extLst>
                <a:ext uri="{FF2B5EF4-FFF2-40B4-BE49-F238E27FC236}">
                  <a16:creationId xmlns:a16="http://schemas.microsoft.com/office/drawing/2014/main" id="{00000000-0008-0000-0400-000015000000}"/>
                </a:ext>
              </a:extLst>
            </xdr:cNvPr>
            <xdr:cNvSpPr/>
          </xdr:nvSpPr>
          <xdr:spPr>
            <a:xfrm>
              <a:off x="4410075" y="2619374"/>
              <a:ext cx="76945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阿蘇地域</a:t>
              </a:r>
            </a:p>
          </xdr:txBody>
        </xdr:sp>
        <xdr:sp macro="" textlink="">
          <xdr:nvSpPr>
            <xdr:cNvPr id="22" name="四角形: 角を丸くする 21">
              <a:extLst>
                <a:ext uri="{FF2B5EF4-FFF2-40B4-BE49-F238E27FC236}">
                  <a16:creationId xmlns:a16="http://schemas.microsoft.com/office/drawing/2014/main" id="{00000000-0008-0000-0400-000016000000}"/>
                </a:ext>
              </a:extLst>
            </xdr:cNvPr>
            <xdr:cNvSpPr/>
          </xdr:nvSpPr>
          <xdr:spPr>
            <a:xfrm>
              <a:off x="3295650" y="2438400"/>
              <a:ext cx="76945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菊池地域</a:t>
              </a:r>
            </a:p>
          </xdr:txBody>
        </xdr:sp>
        <xdr:sp macro="" textlink="">
          <xdr:nvSpPr>
            <xdr:cNvPr id="23" name="四角形: 角を丸くする 22">
              <a:extLst>
                <a:ext uri="{FF2B5EF4-FFF2-40B4-BE49-F238E27FC236}">
                  <a16:creationId xmlns:a16="http://schemas.microsoft.com/office/drawing/2014/main" id="{00000000-0008-0000-0400-000017000000}"/>
                </a:ext>
              </a:extLst>
            </xdr:cNvPr>
            <xdr:cNvSpPr/>
          </xdr:nvSpPr>
          <xdr:spPr>
            <a:xfrm>
              <a:off x="1263255" y="2019300"/>
              <a:ext cx="109343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荒尾・玉名地域</a:t>
              </a:r>
            </a:p>
          </xdr:txBody>
        </xdr:sp>
        <xdr:sp macro="" textlink="">
          <xdr:nvSpPr>
            <xdr:cNvPr id="24" name="四角形: 角を丸くする 23">
              <a:extLst>
                <a:ext uri="{FF2B5EF4-FFF2-40B4-BE49-F238E27FC236}">
                  <a16:creationId xmlns:a16="http://schemas.microsoft.com/office/drawing/2014/main" id="{00000000-0008-0000-0400-000018000000}"/>
                </a:ext>
              </a:extLst>
            </xdr:cNvPr>
            <xdr:cNvSpPr/>
          </xdr:nvSpPr>
          <xdr:spPr>
            <a:xfrm>
              <a:off x="2275285" y="3219450"/>
              <a:ext cx="647960"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熊本市</a:t>
              </a:r>
            </a:p>
          </xdr:txBody>
        </xdr:sp>
        <xdr:sp macro="" textlink="">
          <xdr:nvSpPr>
            <xdr:cNvPr id="25" name="四角形: 角を丸くする 24">
              <a:extLst>
                <a:ext uri="{FF2B5EF4-FFF2-40B4-BE49-F238E27FC236}">
                  <a16:creationId xmlns:a16="http://schemas.microsoft.com/office/drawing/2014/main" id="{00000000-0008-0000-0400-000019000000}"/>
                </a:ext>
              </a:extLst>
            </xdr:cNvPr>
            <xdr:cNvSpPr/>
          </xdr:nvSpPr>
          <xdr:spPr>
            <a:xfrm>
              <a:off x="2989660" y="1609725"/>
              <a:ext cx="647960"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山鹿市</a:t>
              </a:r>
            </a:p>
          </xdr:txBody>
        </xdr:sp>
      </xdr:grpSp>
    </xdr:grpSp>
    <xdr:clientData/>
  </xdr:twoCellAnchor>
</xdr:wsDr>
</file>

<file path=xl/drawings/drawing4.xml><?xml version="1.0" encoding="utf-8"?>
<xdr:wsDr xmlns:xdr="http://schemas.openxmlformats.org/drawingml/2006/spreadsheetDrawing" xmlns:a="http://schemas.openxmlformats.org/drawingml/2006/main">
  <xdr:oneCellAnchor>
    <xdr:from>
      <xdr:col>0</xdr:col>
      <xdr:colOff>37738</xdr:colOff>
      <xdr:row>17</xdr:row>
      <xdr:rowOff>105818</xdr:rowOff>
    </xdr:from>
    <xdr:ext cx="292388" cy="2470292"/>
    <xdr:sp macro="" textlink="">
      <xdr:nvSpPr>
        <xdr:cNvPr id="2" name="テキスト ボックス 1">
          <a:extLst>
            <a:ext uri="{FF2B5EF4-FFF2-40B4-BE49-F238E27FC236}">
              <a16:creationId xmlns:a16="http://schemas.microsoft.com/office/drawing/2014/main" id="{00000000-0008-0000-0500-000002000000}"/>
            </a:ext>
          </a:extLst>
        </xdr:cNvPr>
        <xdr:cNvSpPr txBox="1"/>
      </xdr:nvSpPr>
      <xdr:spPr>
        <a:xfrm rot="16200000">
          <a:off x="-1051214" y="4138861"/>
          <a:ext cx="2470292" cy="2923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1200" b="1">
              <a:latin typeface="+mj-ea"/>
              <a:ea typeface="+mj-ea"/>
            </a:rPr>
            <a:t>観光客総数の推移　（ 過去</a:t>
          </a:r>
          <a:r>
            <a:rPr kumimoji="1" lang="en-US" altLang="ja-JP" sz="1200" b="1">
              <a:latin typeface="+mj-ea"/>
              <a:ea typeface="+mj-ea"/>
            </a:rPr>
            <a:t>20</a:t>
          </a:r>
          <a:r>
            <a:rPr kumimoji="1" lang="ja-JP" altLang="en-US" sz="1200" b="1">
              <a:latin typeface="+mj-ea"/>
              <a:ea typeface="+mj-ea"/>
            </a:rPr>
            <a:t>年 ）</a:t>
          </a:r>
        </a:p>
      </xdr:txBody>
    </xdr:sp>
    <xdr:clientData/>
  </xdr:oneCellAnchor>
  <xdr:oneCellAnchor>
    <xdr:from>
      <xdr:col>14</xdr:col>
      <xdr:colOff>346901</xdr:colOff>
      <xdr:row>0</xdr:row>
      <xdr:rowOff>0</xdr:rowOff>
    </xdr:from>
    <xdr:ext cx="706117" cy="8741835"/>
    <xdr:sp macro="" textlink="">
      <xdr:nvSpPr>
        <xdr:cNvPr id="16" name="テキスト ボックス 15">
          <a:extLst>
            <a:ext uri="{FF2B5EF4-FFF2-40B4-BE49-F238E27FC236}">
              <a16:creationId xmlns:a16="http://schemas.microsoft.com/office/drawing/2014/main" id="{00000000-0008-0000-0500-000010000000}"/>
            </a:ext>
          </a:extLst>
        </xdr:cNvPr>
        <xdr:cNvSpPr txBox="1"/>
      </xdr:nvSpPr>
      <xdr:spPr>
        <a:xfrm rot="16200000">
          <a:off x="1218542" y="4017859"/>
          <a:ext cx="8741835" cy="7061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補足 ： 平成</a:t>
          </a:r>
          <a:r>
            <a:rPr kumimoji="1" lang="en-US" altLang="ja-JP" sz="800">
              <a:solidFill>
                <a:sysClr val="windowText" lastClr="000000"/>
              </a:solidFill>
              <a:latin typeface="+mn-ea"/>
              <a:ea typeface="+mn-ea"/>
            </a:rPr>
            <a:t>26</a:t>
          </a:r>
          <a:r>
            <a:rPr kumimoji="1" lang="ja-JP" altLang="en-US" sz="800">
              <a:solidFill>
                <a:sysClr val="windowText" lastClr="000000"/>
              </a:solidFill>
              <a:latin typeface="+mn-ea"/>
              <a:ea typeface="+mn-ea"/>
            </a:rPr>
            <a:t>年までと平成</a:t>
          </a:r>
          <a:r>
            <a:rPr kumimoji="1" lang="en-US" altLang="ja-JP" sz="800">
              <a:solidFill>
                <a:sysClr val="windowText" lastClr="000000"/>
              </a:solidFill>
              <a:latin typeface="+mn-ea"/>
              <a:ea typeface="+mn-ea"/>
            </a:rPr>
            <a:t>27</a:t>
          </a:r>
          <a:r>
            <a:rPr kumimoji="1" lang="ja-JP" altLang="en-US" sz="800">
              <a:solidFill>
                <a:sysClr val="windowText" lastClr="000000"/>
              </a:solidFill>
              <a:latin typeface="+mn-ea"/>
              <a:ea typeface="+mn-ea"/>
            </a:rPr>
            <a:t>年以降の値について </a:t>
          </a:r>
          <a:r>
            <a:rPr kumimoji="1" lang="en-US" altLang="ja-JP" sz="800">
              <a:solidFill>
                <a:sysClr val="windowText" lastClr="000000"/>
              </a:solidFill>
              <a:latin typeface="+mn-ea"/>
              <a:ea typeface="+mn-ea"/>
            </a:rPr>
            <a:t>〉</a:t>
          </a:r>
        </a:p>
        <a:p>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平成</a:t>
          </a:r>
          <a:r>
            <a:rPr kumimoji="1" lang="en-US" altLang="ja-JP" sz="800">
              <a:solidFill>
                <a:sysClr val="windowText" lastClr="000000"/>
              </a:solidFill>
              <a:latin typeface="+mn-ea"/>
              <a:ea typeface="+mn-ea"/>
            </a:rPr>
            <a:t>26</a:t>
          </a:r>
          <a:r>
            <a:rPr kumimoji="1" lang="ja-JP" altLang="en-US" sz="800">
              <a:solidFill>
                <a:sysClr val="windowText" lastClr="000000"/>
              </a:solidFill>
              <a:latin typeface="+mn-ea"/>
              <a:ea typeface="+mn-ea"/>
            </a:rPr>
            <a:t>年まで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平成</a:t>
          </a:r>
          <a:r>
            <a:rPr kumimoji="1" lang="en-US" altLang="ja-JP" sz="800">
              <a:solidFill>
                <a:sysClr val="windowText" lastClr="000000"/>
              </a:solidFill>
              <a:latin typeface="+mn-ea"/>
              <a:ea typeface="+mn-ea"/>
            </a:rPr>
            <a:t>27</a:t>
          </a:r>
          <a:r>
            <a:rPr kumimoji="1" lang="ja-JP" altLang="en-US" sz="800">
              <a:solidFill>
                <a:sysClr val="windowText" lastClr="000000"/>
              </a:solidFill>
              <a:latin typeface="+mn-ea"/>
              <a:ea typeface="+mn-ea"/>
            </a:rPr>
            <a:t>年以降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endParaRPr kumimoji="1" lang="en-US" altLang="ja-JP" sz="800">
            <a:solidFill>
              <a:sysClr val="windowText" lastClr="000000"/>
            </a:solidFill>
            <a:latin typeface="+mn-ea"/>
            <a:ea typeface="+mn-ea"/>
          </a:endParaRPr>
        </a:p>
        <a:p>
          <a:r>
            <a:rPr kumimoji="1" lang="ja-JP" altLang="en-US" sz="800">
              <a:solidFill>
                <a:sysClr val="windowText" lastClr="000000"/>
              </a:solidFill>
              <a:latin typeface="+mn-ea"/>
              <a:ea typeface="+mn-ea"/>
            </a:rPr>
            <a:t>　　　　 各市町村で実施した調査結果を県で取りまとめた値。　　　 　 熊本県内の観光地点等（観光地点、行祭事・イベント等）の入込客数調査結果。観光庁「観光入込客統計に関する共通基準」に基づ</a:t>
          </a:r>
          <a:br>
            <a:rPr kumimoji="1" lang="en-US" altLang="ja-JP" sz="800">
              <a:solidFill>
                <a:sysClr val="windowText" lastClr="000000"/>
              </a:solidFill>
              <a:latin typeface="+mn-ea"/>
              <a:ea typeface="+mn-ea"/>
            </a:rPr>
          </a:br>
          <a:r>
            <a:rPr kumimoji="1" lang="ja-JP" altLang="ja-JP" sz="1100">
              <a:solidFill>
                <a:schemeClr val="dk1"/>
              </a:solidFill>
              <a:effectLst/>
              <a:latin typeface="+mn-lt"/>
              <a:ea typeface="+mn-ea"/>
              <a:cs typeface="+mn-cs"/>
            </a:rPr>
            <a:t>　　　　　　　　　　　　　　　　　　　　　　　　　　　　　　</a:t>
          </a:r>
          <a:r>
            <a:rPr kumimoji="1" lang="en-US" altLang="ja-JP" sz="1100">
              <a:solidFill>
                <a:schemeClr val="dk1"/>
              </a:solidFill>
              <a:effectLst/>
              <a:latin typeface="+mn-lt"/>
              <a:ea typeface="+mn-ea"/>
              <a:cs typeface="+mn-cs"/>
            </a:rPr>
            <a:t> </a:t>
          </a:r>
          <a:r>
            <a:rPr kumimoji="1" lang="ja-JP" altLang="ja-JP" sz="1100">
              <a:solidFill>
                <a:schemeClr val="dk1"/>
              </a:solidFill>
              <a:effectLst/>
              <a:latin typeface="+mn-lt"/>
              <a:ea typeface="+mn-ea"/>
              <a:cs typeface="+mn-cs"/>
            </a:rPr>
            <a:t>　</a:t>
          </a:r>
          <a:r>
            <a:rPr kumimoji="1" lang="ja-JP" altLang="en-US" sz="800" b="0" i="0" u="none" strike="noStrike" kern="0" cap="none" spc="0" normalizeH="0" baseline="0" noProof="0">
              <a:ln>
                <a:noFill/>
              </a:ln>
              <a:solidFill>
                <a:sysClr val="windowText" lastClr="000000"/>
              </a:solidFill>
              <a:effectLst/>
              <a:uLnTx/>
              <a:uFillTx/>
              <a:latin typeface="+mn-lt"/>
              <a:ea typeface="+mn-ea"/>
              <a:cs typeface="+mn-cs"/>
            </a:rPr>
            <a:t>いて</a:t>
          </a:r>
          <a:r>
            <a:rPr kumimoji="1" lang="ja-JP" altLang="en-US" sz="800">
              <a:solidFill>
                <a:sysClr val="windowText" lastClr="000000"/>
              </a:solidFill>
              <a:latin typeface="+mn-ea"/>
              <a:ea typeface="+mn-ea"/>
            </a:rPr>
            <a:t>実施した熊本県「観光地点等入込客数調査」による値。（</a:t>
          </a:r>
          <a:r>
            <a:rPr kumimoji="1" lang="en-US" altLang="ja-JP" sz="800">
              <a:solidFill>
                <a:sysClr val="windowText" lastClr="000000"/>
              </a:solidFill>
              <a:latin typeface="+mn-ea"/>
              <a:ea typeface="+mn-ea"/>
            </a:rPr>
            <a:t>P48</a:t>
          </a:r>
          <a:r>
            <a:rPr kumimoji="1" lang="ja-JP" altLang="en-US" sz="800">
              <a:solidFill>
                <a:sysClr val="windowText" lastClr="000000"/>
              </a:solidFill>
              <a:latin typeface="+mn-ea"/>
              <a:ea typeface="+mn-ea"/>
            </a:rPr>
            <a:t>参照）　平成</a:t>
          </a:r>
          <a:r>
            <a:rPr kumimoji="1" lang="en-US" altLang="ja-JP" sz="800">
              <a:solidFill>
                <a:sysClr val="windowText" lastClr="000000"/>
              </a:solidFill>
              <a:latin typeface="+mn-ea"/>
              <a:ea typeface="+mn-ea"/>
            </a:rPr>
            <a:t>26</a:t>
          </a:r>
          <a:r>
            <a:rPr kumimoji="1" lang="ja-JP" altLang="en-US" sz="800">
              <a:solidFill>
                <a:sysClr val="windowText" lastClr="000000"/>
              </a:solidFill>
              <a:latin typeface="+mn-ea"/>
              <a:ea typeface="+mn-ea"/>
            </a:rPr>
            <a:t>年までとは単純比較できない。</a:t>
          </a:r>
        </a:p>
        <a:p>
          <a:endParaRPr kumimoji="1" lang="en-US" altLang="ja-JP" sz="800">
            <a:solidFill>
              <a:sysClr val="windowText" lastClr="000000"/>
            </a:solidFill>
            <a:latin typeface="+mn-ea"/>
            <a:ea typeface="+mn-ea"/>
          </a:endParaRPr>
        </a:p>
      </xdr:txBody>
    </xdr:sp>
    <xdr:clientData/>
  </xdr:oneCellAnchor>
  <xdr:oneCellAnchor>
    <xdr:from>
      <xdr:col>19</xdr:col>
      <xdr:colOff>286316</xdr:colOff>
      <xdr:row>50</xdr:row>
      <xdr:rowOff>8959</xdr:rowOff>
    </xdr:from>
    <xdr:ext cx="8346900" cy="492443"/>
    <xdr:sp macro="" textlink="">
      <xdr:nvSpPr>
        <xdr:cNvPr id="49" name="テキスト ボックス 48">
          <a:extLst>
            <a:ext uri="{FF2B5EF4-FFF2-40B4-BE49-F238E27FC236}">
              <a16:creationId xmlns:a16="http://schemas.microsoft.com/office/drawing/2014/main" id="{00000000-0008-0000-0500-000031000000}"/>
            </a:ext>
          </a:extLst>
        </xdr:cNvPr>
        <xdr:cNvSpPr txBox="1"/>
      </xdr:nvSpPr>
      <xdr:spPr>
        <a:xfrm>
          <a:off x="7649141" y="9181534"/>
          <a:ext cx="8346900" cy="4924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t">
          <a:spAutoFit/>
        </a:bodyPr>
        <a:lstStyle/>
        <a:p>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補足 ： 平成</a:t>
          </a:r>
          <a:r>
            <a:rPr kumimoji="1" lang="en-US" altLang="ja-JP" sz="800">
              <a:solidFill>
                <a:sysClr val="windowText" lastClr="000000"/>
              </a:solidFill>
              <a:latin typeface="+mn-ea"/>
              <a:ea typeface="+mn-ea"/>
            </a:rPr>
            <a:t>29</a:t>
          </a:r>
          <a:r>
            <a:rPr kumimoji="1" lang="ja-JP" altLang="en-US" sz="800">
              <a:solidFill>
                <a:sysClr val="windowText" lastClr="000000"/>
              </a:solidFill>
              <a:latin typeface="+mn-ea"/>
              <a:ea typeface="+mn-ea"/>
            </a:rPr>
            <a:t>年までと平成</a:t>
          </a:r>
          <a:r>
            <a:rPr kumimoji="1" lang="en-US" altLang="ja-JP" sz="800">
              <a:solidFill>
                <a:sysClr val="windowText" lastClr="000000"/>
              </a:solidFill>
              <a:latin typeface="+mn-ea"/>
              <a:ea typeface="+mn-ea"/>
            </a:rPr>
            <a:t>30</a:t>
          </a:r>
          <a:r>
            <a:rPr kumimoji="1" lang="ja-JP" altLang="en-US" sz="800">
              <a:solidFill>
                <a:sysClr val="windowText" lastClr="000000"/>
              </a:solidFill>
              <a:latin typeface="+mn-ea"/>
              <a:ea typeface="+mn-ea"/>
            </a:rPr>
            <a:t>年の値につい </a:t>
          </a:r>
          <a:r>
            <a:rPr kumimoji="1" lang="en-US" altLang="ja-JP" sz="800">
              <a:solidFill>
                <a:sysClr val="windowText" lastClr="000000"/>
              </a:solidFill>
              <a:latin typeface="+mn-ea"/>
              <a:ea typeface="+mn-ea"/>
            </a:rPr>
            <a:t>〉</a:t>
          </a:r>
        </a:p>
        <a:p>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平成</a:t>
          </a:r>
          <a:r>
            <a:rPr kumimoji="1" lang="en-US" altLang="ja-JP" sz="800">
              <a:solidFill>
                <a:sysClr val="windowText" lastClr="000000"/>
              </a:solidFill>
              <a:latin typeface="+mn-ea"/>
              <a:ea typeface="+mn-ea"/>
            </a:rPr>
            <a:t>29</a:t>
          </a:r>
          <a:r>
            <a:rPr kumimoji="1" lang="ja-JP" altLang="en-US" sz="800">
              <a:solidFill>
                <a:sysClr val="windowText" lastClr="000000"/>
              </a:solidFill>
              <a:latin typeface="+mn-ea"/>
              <a:ea typeface="+mn-ea"/>
            </a:rPr>
            <a:t>年まで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平成</a:t>
          </a:r>
          <a:r>
            <a:rPr kumimoji="1" lang="en-US" altLang="ja-JP" sz="800">
              <a:solidFill>
                <a:sysClr val="windowText" lastClr="000000"/>
              </a:solidFill>
              <a:latin typeface="+mn-ea"/>
              <a:ea typeface="+mn-ea"/>
            </a:rPr>
            <a:t>30</a:t>
          </a:r>
          <a:r>
            <a:rPr kumimoji="1" lang="ja-JP" altLang="en-US" sz="800">
              <a:solidFill>
                <a:sysClr val="windowText" lastClr="000000"/>
              </a:solidFill>
              <a:latin typeface="+mn-ea"/>
              <a:ea typeface="+mn-ea"/>
            </a:rPr>
            <a:t>年以降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endParaRPr kumimoji="1" lang="en-US" altLang="ja-JP" sz="800">
            <a:solidFill>
              <a:sysClr val="windowText" lastClr="000000"/>
            </a:solidFill>
            <a:latin typeface="+mn-ea"/>
            <a:ea typeface="+mn-ea"/>
          </a:endParaRPr>
        </a:p>
        <a:p>
          <a:r>
            <a:rPr kumimoji="1" lang="ja-JP" altLang="en-US" sz="800">
              <a:solidFill>
                <a:sysClr val="windowText" lastClr="000000"/>
              </a:solidFill>
              <a:latin typeface="+mn-ea"/>
              <a:ea typeface="+mn-ea"/>
            </a:rPr>
            <a:t>　　　　 各市町村で実施した調査結果を県で取りまとめた値。　　　　　観光地点等入込客数調査（観光庁基準）より集計した観光地点の延べ入込客数。平成</a:t>
          </a:r>
          <a:r>
            <a:rPr kumimoji="1" lang="en-US" altLang="ja-JP" sz="800">
              <a:solidFill>
                <a:sysClr val="windowText" lastClr="000000"/>
              </a:solidFill>
              <a:latin typeface="+mn-ea"/>
              <a:ea typeface="+mn-ea"/>
            </a:rPr>
            <a:t>29</a:t>
          </a:r>
          <a:r>
            <a:rPr kumimoji="1" lang="ja-JP" altLang="en-US" sz="800">
              <a:solidFill>
                <a:sysClr val="windowText" lastClr="000000"/>
              </a:solidFill>
              <a:latin typeface="+mn-ea"/>
              <a:ea typeface="+mn-ea"/>
            </a:rPr>
            <a:t>年までと単純比較はできない。</a:t>
          </a:r>
          <a:endParaRPr kumimoji="1" lang="en-US" altLang="ja-JP" sz="800">
            <a:solidFill>
              <a:sysClr val="windowText" lastClr="000000"/>
            </a:solidFill>
            <a:latin typeface="+mn-ea"/>
            <a:ea typeface="+mn-ea"/>
          </a:endParaRPr>
        </a:p>
      </xdr:txBody>
    </xdr:sp>
    <xdr:clientData/>
  </xdr:oneCellAnchor>
  <xdr:twoCellAnchor>
    <xdr:from>
      <xdr:col>17</xdr:col>
      <xdr:colOff>673233</xdr:colOff>
      <xdr:row>12</xdr:row>
      <xdr:rowOff>29056</xdr:rowOff>
    </xdr:from>
    <xdr:to>
      <xdr:col>32</xdr:col>
      <xdr:colOff>485750</xdr:colOff>
      <xdr:row>41</xdr:row>
      <xdr:rowOff>197706</xdr:rowOff>
    </xdr:to>
    <xdr:grpSp>
      <xdr:nvGrpSpPr>
        <xdr:cNvPr id="9" name="グループ化 8">
          <a:extLst>
            <a:ext uri="{FF2B5EF4-FFF2-40B4-BE49-F238E27FC236}">
              <a16:creationId xmlns:a16="http://schemas.microsoft.com/office/drawing/2014/main" id="{8C74C18C-F43F-4D1A-184E-611628F5C86D}"/>
            </a:ext>
          </a:extLst>
        </xdr:cNvPr>
        <xdr:cNvGrpSpPr/>
      </xdr:nvGrpSpPr>
      <xdr:grpSpPr>
        <a:xfrm>
          <a:off x="6610483" y="2162656"/>
          <a:ext cx="10099517" cy="5324850"/>
          <a:chOff x="6623930" y="1707697"/>
          <a:chExt cx="10686413" cy="5323356"/>
        </a:xfrm>
      </xdr:grpSpPr>
      <xdr:grpSp>
        <xdr:nvGrpSpPr>
          <xdr:cNvPr id="4" name="グループ化 3">
            <a:extLst>
              <a:ext uri="{FF2B5EF4-FFF2-40B4-BE49-F238E27FC236}">
                <a16:creationId xmlns:a16="http://schemas.microsoft.com/office/drawing/2014/main" id="{ABEEA796-AC69-3470-4E48-6F90BC269063}"/>
              </a:ext>
            </a:extLst>
          </xdr:cNvPr>
          <xdr:cNvGrpSpPr/>
        </xdr:nvGrpSpPr>
        <xdr:grpSpPr>
          <a:xfrm>
            <a:off x="6623930" y="1707697"/>
            <a:ext cx="10686413" cy="5323356"/>
            <a:chOff x="7675791" y="2126796"/>
            <a:chExt cx="9528768" cy="5418602"/>
          </a:xfrm>
        </xdr:grpSpPr>
        <xdr:grpSp>
          <xdr:nvGrpSpPr>
            <xdr:cNvPr id="113" name="グループ化 18">
              <a:extLst>
                <a:ext uri="{FF2B5EF4-FFF2-40B4-BE49-F238E27FC236}">
                  <a16:creationId xmlns:a16="http://schemas.microsoft.com/office/drawing/2014/main" id="{E07764C7-4C78-4A8C-BB52-8FEEB466542C}"/>
                </a:ext>
              </a:extLst>
            </xdr:cNvPr>
            <xdr:cNvGrpSpPr/>
          </xdr:nvGrpSpPr>
          <xdr:grpSpPr>
            <a:xfrm>
              <a:off x="7675791" y="2126796"/>
              <a:ext cx="9336327" cy="5418602"/>
              <a:chOff x="7180991" y="1877786"/>
              <a:chExt cx="9292782" cy="4846869"/>
            </a:xfrm>
          </xdr:grpSpPr>
          <xdr:grpSp>
            <xdr:nvGrpSpPr>
              <xdr:cNvPr id="114" name="グループ化 36">
                <a:extLst>
                  <a:ext uri="{FF2B5EF4-FFF2-40B4-BE49-F238E27FC236}">
                    <a16:creationId xmlns:a16="http://schemas.microsoft.com/office/drawing/2014/main" id="{458B7443-A7A5-E2AC-254E-C70CB9ED6E04}"/>
                  </a:ext>
                </a:extLst>
              </xdr:cNvPr>
              <xdr:cNvGrpSpPr/>
            </xdr:nvGrpSpPr>
            <xdr:grpSpPr>
              <a:xfrm>
                <a:off x="7180991" y="1877786"/>
                <a:ext cx="9292782" cy="4846869"/>
                <a:chOff x="7180995" y="1877785"/>
                <a:chExt cx="9292787" cy="4846865"/>
              </a:xfrm>
            </xdr:grpSpPr>
            <xdr:grpSp>
              <xdr:nvGrpSpPr>
                <xdr:cNvPr id="115" name="グループ化 40">
                  <a:extLst>
                    <a:ext uri="{FF2B5EF4-FFF2-40B4-BE49-F238E27FC236}">
                      <a16:creationId xmlns:a16="http://schemas.microsoft.com/office/drawing/2014/main" id="{AC5E8428-C223-5150-EDF8-B10F49676E7C}"/>
                    </a:ext>
                  </a:extLst>
                </xdr:cNvPr>
                <xdr:cNvGrpSpPr/>
              </xdr:nvGrpSpPr>
              <xdr:grpSpPr>
                <a:xfrm>
                  <a:off x="7180995" y="1877785"/>
                  <a:ext cx="9292787" cy="4846865"/>
                  <a:chOff x="7147066" y="1799853"/>
                  <a:chExt cx="9389664" cy="4638065"/>
                </a:xfrm>
              </xdr:grpSpPr>
              <xdr:grpSp>
                <xdr:nvGrpSpPr>
                  <xdr:cNvPr id="116" name="グループ化 42">
                    <a:extLst>
                      <a:ext uri="{FF2B5EF4-FFF2-40B4-BE49-F238E27FC236}">
                        <a16:creationId xmlns:a16="http://schemas.microsoft.com/office/drawing/2014/main" id="{95D57124-D118-0F6D-D57A-35AAB3235386}"/>
                      </a:ext>
                    </a:extLst>
                  </xdr:cNvPr>
                  <xdr:cNvGrpSpPr/>
                </xdr:nvGrpSpPr>
                <xdr:grpSpPr>
                  <a:xfrm>
                    <a:off x="7147066" y="1799853"/>
                    <a:ext cx="9389664" cy="4638065"/>
                    <a:chOff x="7153629" y="2038524"/>
                    <a:chExt cx="9507096" cy="4932302"/>
                  </a:xfrm>
                </xdr:grpSpPr>
                <xdr:grpSp>
                  <xdr:nvGrpSpPr>
                    <xdr:cNvPr id="117" name="グループ化 44">
                      <a:extLst>
                        <a:ext uri="{FF2B5EF4-FFF2-40B4-BE49-F238E27FC236}">
                          <a16:creationId xmlns:a16="http://schemas.microsoft.com/office/drawing/2014/main" id="{FC62FE49-5A4E-8C75-ECC9-3B904B021C9B}"/>
                        </a:ext>
                      </a:extLst>
                    </xdr:cNvPr>
                    <xdr:cNvGrpSpPr/>
                  </xdr:nvGrpSpPr>
                  <xdr:grpSpPr>
                    <a:xfrm>
                      <a:off x="7153629" y="2038524"/>
                      <a:ext cx="9507096" cy="4932302"/>
                      <a:chOff x="7161780" y="2104722"/>
                      <a:chExt cx="9375054" cy="5109444"/>
                    </a:xfrm>
                  </xdr:grpSpPr>
                  <xdr:grpSp>
                    <xdr:nvGrpSpPr>
                      <xdr:cNvPr id="118" name="グループ化 46">
                        <a:extLst>
                          <a:ext uri="{FF2B5EF4-FFF2-40B4-BE49-F238E27FC236}">
                            <a16:creationId xmlns:a16="http://schemas.microsoft.com/office/drawing/2014/main" id="{7A1F2259-D293-57F7-94DD-FF026FF513AB}"/>
                          </a:ext>
                        </a:extLst>
                      </xdr:cNvPr>
                      <xdr:cNvGrpSpPr/>
                    </xdr:nvGrpSpPr>
                    <xdr:grpSpPr>
                      <a:xfrm>
                        <a:off x="7161780" y="2104722"/>
                        <a:ext cx="9375054" cy="5109444"/>
                        <a:chOff x="7161778" y="2101548"/>
                        <a:chExt cx="9376071" cy="5109445"/>
                      </a:xfrm>
                    </xdr:grpSpPr>
                    <xdr:grpSp>
                      <xdr:nvGrpSpPr>
                        <xdr:cNvPr id="119" name="グループ化 49">
                          <a:extLst>
                            <a:ext uri="{FF2B5EF4-FFF2-40B4-BE49-F238E27FC236}">
                              <a16:creationId xmlns:a16="http://schemas.microsoft.com/office/drawing/2014/main" id="{E2A9F58F-BA3C-8AF8-01C3-0222D55221A1}"/>
                            </a:ext>
                          </a:extLst>
                        </xdr:cNvPr>
                        <xdr:cNvGrpSpPr/>
                      </xdr:nvGrpSpPr>
                      <xdr:grpSpPr>
                        <a:xfrm>
                          <a:off x="7161778" y="2101548"/>
                          <a:ext cx="9376071" cy="5109445"/>
                          <a:chOff x="7335469" y="2124758"/>
                          <a:chExt cx="9407763" cy="5332765"/>
                        </a:xfrm>
                      </xdr:grpSpPr>
                      <xdr:grpSp>
                        <xdr:nvGrpSpPr>
                          <xdr:cNvPr id="120" name="グループ化 54">
                            <a:extLst>
                              <a:ext uri="{FF2B5EF4-FFF2-40B4-BE49-F238E27FC236}">
                                <a16:creationId xmlns:a16="http://schemas.microsoft.com/office/drawing/2014/main" id="{06471F6C-B9E2-7F19-E13F-9F774896CF3C}"/>
                              </a:ext>
                            </a:extLst>
                          </xdr:cNvPr>
                          <xdr:cNvGrpSpPr/>
                        </xdr:nvGrpSpPr>
                        <xdr:grpSpPr>
                          <a:xfrm>
                            <a:off x="7335469" y="2124758"/>
                            <a:ext cx="9407763" cy="5332765"/>
                            <a:chOff x="6652844" y="2107244"/>
                            <a:chExt cx="9401301" cy="4832464"/>
                          </a:xfrm>
                        </xdr:grpSpPr>
                        <xdr:graphicFrame macro="">
                          <xdr:nvGraphicFramePr>
                            <xdr:cNvPr id="121" name="グラフ 1">
                              <a:extLst>
                                <a:ext uri="{FF2B5EF4-FFF2-40B4-BE49-F238E27FC236}">
                                  <a16:creationId xmlns:a16="http://schemas.microsoft.com/office/drawing/2014/main" id="{5E58DAF3-1DF6-999D-42E6-73393614535D}"/>
                                </a:ext>
                              </a:extLst>
                            </xdr:cNvPr>
                            <xdr:cNvGraphicFramePr/>
                          </xdr:nvGraphicFramePr>
                          <xdr:xfrm>
                            <a:off x="6652844" y="2107244"/>
                            <a:ext cx="9401301" cy="4832464"/>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122" name="矢印: 五方向 74">
                              <a:extLst>
                                <a:ext uri="{FF2B5EF4-FFF2-40B4-BE49-F238E27FC236}">
                                  <a16:creationId xmlns:a16="http://schemas.microsoft.com/office/drawing/2014/main" id="{ED8EF0E1-31D5-EC54-E7EB-E2D69739AF02}"/>
                                </a:ext>
                              </a:extLst>
                            </xdr:cNvPr>
                            <xdr:cNvSpPr/>
                          </xdr:nvSpPr>
                          <xdr:spPr>
                            <a:xfrm>
                              <a:off x="7388064" y="2240932"/>
                              <a:ext cx="4763104" cy="294550"/>
                            </a:xfrm>
                            <a:prstGeom prst="homePlate">
                              <a:avLst/>
                            </a:prstGeom>
                            <a:solidFill>
                              <a:schemeClr val="accent1">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t>各市町村で実施した調査結果を県で取りまとめ　（ 延べ日帰り客数 </a:t>
                              </a:r>
                              <a:r>
                                <a:rPr kumimoji="1" lang="en-US" altLang="ja-JP" sz="900" b="1"/>
                                <a:t>+</a:t>
                              </a:r>
                              <a:r>
                                <a:rPr kumimoji="1" lang="ja-JP" altLang="en-US" sz="900" b="1"/>
                                <a:t> 延べ宿泊者数 ）</a:t>
                              </a:r>
                            </a:p>
                          </xdr:txBody>
                        </xdr:sp>
                        <xdr:grpSp>
                          <xdr:nvGrpSpPr>
                            <xdr:cNvPr id="123" name="グループ化 75">
                              <a:extLst>
                                <a:ext uri="{FF2B5EF4-FFF2-40B4-BE49-F238E27FC236}">
                                  <a16:creationId xmlns:a16="http://schemas.microsoft.com/office/drawing/2014/main" id="{82C36A13-CBCE-CB90-99A7-62D8891842E9}"/>
                                </a:ext>
                              </a:extLst>
                            </xdr:cNvPr>
                            <xdr:cNvGrpSpPr/>
                          </xdr:nvGrpSpPr>
                          <xdr:grpSpPr>
                            <a:xfrm>
                              <a:off x="7300544" y="5068148"/>
                              <a:ext cx="6713560" cy="1044053"/>
                              <a:chOff x="7300543" y="5501485"/>
                              <a:chExt cx="6713576" cy="1189546"/>
                            </a:xfrm>
                          </xdr:grpSpPr>
                          <xdr:sp macro="" textlink="">
                            <xdr:nvSpPr>
                              <xdr:cNvPr id="124" name="テキスト ボックス 94">
                                <a:extLst>
                                  <a:ext uri="{FF2B5EF4-FFF2-40B4-BE49-F238E27FC236}">
                                    <a16:creationId xmlns:a16="http://schemas.microsoft.com/office/drawing/2014/main" id="{21BCACBB-09C3-EE83-A842-7659F1884B74}"/>
                                  </a:ext>
                                </a:extLst>
                              </xdr:cNvPr>
                              <xdr:cNvSpPr txBox="1"/>
                            </xdr:nvSpPr>
                            <xdr:spPr>
                              <a:xfrm>
                                <a:off x="7539877" y="5774434"/>
                                <a:ext cx="1601368"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●「のんびりまっしぐら」熊本・鹿児島大接近</a:t>
                                </a:r>
                              </a:p>
                            </xdr:txBody>
                          </xdr:sp>
                          <xdr:sp macro="" textlink="">
                            <xdr:nvSpPr>
                              <xdr:cNvPr id="125" name="テキスト ボックス 95">
                                <a:extLst>
                                  <a:ext uri="{FF2B5EF4-FFF2-40B4-BE49-F238E27FC236}">
                                    <a16:creationId xmlns:a16="http://schemas.microsoft.com/office/drawing/2014/main" id="{7669DE75-513D-E5F9-DD90-88C7772C432B}"/>
                                  </a:ext>
                                </a:extLst>
                              </xdr:cNvPr>
                              <xdr:cNvSpPr txBox="1"/>
                            </xdr:nvSpPr>
                            <xdr:spPr>
                              <a:xfrm>
                                <a:off x="8351079" y="5895512"/>
                                <a:ext cx="964969"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●くまもとよか旅応援団</a:t>
                                </a:r>
                              </a:p>
                            </xdr:txBody>
                          </xdr:sp>
                          <xdr:sp macro="" textlink="">
                            <xdr:nvSpPr>
                              <xdr:cNvPr id="126" name="テキスト ボックス 96">
                                <a:extLst>
                                  <a:ext uri="{FF2B5EF4-FFF2-40B4-BE49-F238E27FC236}">
                                    <a16:creationId xmlns:a16="http://schemas.microsoft.com/office/drawing/2014/main" id="{BD939727-C1E2-3CDB-7371-30C014620C16}"/>
                                  </a:ext>
                                </a:extLst>
                              </xdr:cNvPr>
                              <xdr:cNvSpPr txBox="1"/>
                            </xdr:nvSpPr>
                            <xdr:spPr>
                              <a:xfrm>
                                <a:off x="8775538" y="6014190"/>
                                <a:ext cx="842212"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●この旅あっぱれ！</a:t>
                                </a:r>
                              </a:p>
                            </xdr:txBody>
                          </xdr:sp>
                          <xdr:sp macro="" textlink="">
                            <xdr:nvSpPr>
                              <xdr:cNvPr id="127" name="テキスト ボックス 97">
                                <a:extLst>
                                  <a:ext uri="{FF2B5EF4-FFF2-40B4-BE49-F238E27FC236}">
                                    <a16:creationId xmlns:a16="http://schemas.microsoft.com/office/drawing/2014/main" id="{DD5B1E0A-AB43-064C-75CC-DC2378E3D99C}"/>
                                  </a:ext>
                                </a:extLst>
                              </xdr:cNvPr>
                              <xdr:cNvSpPr txBox="1"/>
                            </xdr:nvSpPr>
                            <xdr:spPr>
                              <a:xfrm>
                                <a:off x="9162195" y="6133518"/>
                                <a:ext cx="1195837" cy="33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●“ゆったり”くまもと体験紀行</a:t>
                                </a:r>
                                <a:endParaRPr kumimoji="1" lang="en-US" altLang="ja-JP" sz="600" b="1"/>
                              </a:p>
                              <a:p>
                                <a:r>
                                  <a:rPr kumimoji="1" lang="ja-JP" altLang="en-US" sz="600" b="1"/>
                                  <a:t>　 “ゆったり”くまもと温泉紀行</a:t>
                                </a:r>
                              </a:p>
                            </xdr:txBody>
                          </xdr:sp>
                          <xdr:sp macro="" textlink="">
                            <xdr:nvSpPr>
                              <xdr:cNvPr id="128" name="テキスト ボックス 98">
                                <a:extLst>
                                  <a:ext uri="{FF2B5EF4-FFF2-40B4-BE49-F238E27FC236}">
                                    <a16:creationId xmlns:a16="http://schemas.microsoft.com/office/drawing/2014/main" id="{842766EE-0258-693C-6550-B13931F86751}"/>
                                  </a:ext>
                                </a:extLst>
                              </xdr:cNvPr>
                              <xdr:cNvSpPr txBox="1"/>
                            </xdr:nvSpPr>
                            <xdr:spPr>
                              <a:xfrm>
                                <a:off x="9605495" y="6361936"/>
                                <a:ext cx="878506"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●くまもと最高ザンス</a:t>
                                </a:r>
                              </a:p>
                            </xdr:txBody>
                          </xdr:sp>
                          <xdr:sp macro="" textlink="">
                            <xdr:nvSpPr>
                              <xdr:cNvPr id="129" name="テキスト ボックス 99">
                                <a:extLst>
                                  <a:ext uri="{FF2B5EF4-FFF2-40B4-BE49-F238E27FC236}">
                                    <a16:creationId xmlns:a16="http://schemas.microsoft.com/office/drawing/2014/main" id="{B0887760-29B0-4558-0DA9-5FF19ECB32FE}"/>
                                  </a:ext>
                                </a:extLst>
                              </xdr:cNvPr>
                              <xdr:cNvSpPr txBox="1"/>
                            </xdr:nvSpPr>
                            <xdr:spPr>
                              <a:xfrm>
                                <a:off x="10054570" y="5774434"/>
                                <a:ext cx="1065950"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●くまもとサプライズザンス</a:t>
                                </a:r>
                              </a:p>
                            </xdr:txBody>
                          </xdr:sp>
                          <xdr:sp macro="" textlink="">
                            <xdr:nvSpPr>
                              <xdr:cNvPr id="130" name="テキスト ボックス 100">
                                <a:extLst>
                                  <a:ext uri="{FF2B5EF4-FFF2-40B4-BE49-F238E27FC236}">
                                    <a16:creationId xmlns:a16="http://schemas.microsoft.com/office/drawing/2014/main" id="{F30E1C72-D6FC-F8C5-E5AA-C9512FF205AB}"/>
                                  </a:ext>
                                </a:extLst>
                              </xdr:cNvPr>
                              <xdr:cNvSpPr txBox="1"/>
                            </xdr:nvSpPr>
                            <xdr:spPr>
                              <a:xfrm>
                                <a:off x="10361392" y="5895512"/>
                                <a:ext cx="1147081" cy="33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●「のんびり過ごす極情の旅」</a:t>
                                </a:r>
                                <a:endParaRPr kumimoji="1" lang="en-US" altLang="ja-JP" sz="600" b="1"/>
                              </a:p>
                              <a:p>
                                <a:r>
                                  <a:rPr kumimoji="1" lang="ja-JP" altLang="en-US" sz="600" b="1"/>
                                  <a:t>　　熊本・宮崎・鹿児島</a:t>
                                </a:r>
                                <a:r>
                                  <a:rPr kumimoji="1" lang="en-US" altLang="ja-JP" sz="600" b="1"/>
                                  <a:t>DC</a:t>
                                </a:r>
                                <a:endParaRPr kumimoji="1" lang="ja-JP" altLang="en-US" sz="600" b="1"/>
                              </a:p>
                            </xdr:txBody>
                          </xdr:sp>
                          <xdr:sp macro="" textlink="">
                            <xdr:nvSpPr>
                              <xdr:cNvPr id="131" name="テキスト ボックス 101">
                                <a:extLst>
                                  <a:ext uri="{FF2B5EF4-FFF2-40B4-BE49-F238E27FC236}">
                                    <a16:creationId xmlns:a16="http://schemas.microsoft.com/office/drawing/2014/main" id="{AFA6464D-1880-068A-BE31-A912CA1AE76B}"/>
                                  </a:ext>
                                </a:extLst>
                              </xdr:cNvPr>
                              <xdr:cNvSpPr txBox="1"/>
                            </xdr:nvSpPr>
                            <xdr:spPr>
                              <a:xfrm>
                                <a:off x="10757779" y="6133518"/>
                                <a:ext cx="947240" cy="33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●阿蘇は元気です！</a:t>
                                </a:r>
                                <a:endParaRPr kumimoji="1" lang="en-US" altLang="ja-JP" sz="600" b="1"/>
                              </a:p>
                              <a:p>
                                <a:r>
                                  <a:rPr kumimoji="1" lang="ja-JP" altLang="en-US" sz="600" b="1"/>
                                  <a:t>　 熊本は元気です！！</a:t>
                                </a:r>
                              </a:p>
                            </xdr:txBody>
                          </xdr:sp>
                          <xdr:sp macro="" textlink="">
                            <xdr:nvSpPr>
                              <xdr:cNvPr id="132" name="テキスト ボックス 102">
                                <a:extLst>
                                  <a:ext uri="{FF2B5EF4-FFF2-40B4-BE49-F238E27FC236}">
                                    <a16:creationId xmlns:a16="http://schemas.microsoft.com/office/drawing/2014/main" id="{3B4CDD4C-9820-B7B0-672A-C632F04AD49E}"/>
                                  </a:ext>
                                </a:extLst>
                              </xdr:cNvPr>
                              <xdr:cNvSpPr txBox="1"/>
                            </xdr:nvSpPr>
                            <xdr:spPr>
                              <a:xfrm>
                                <a:off x="11156774" y="6361935"/>
                                <a:ext cx="960987"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●どっちゃん行く？熊本</a:t>
                                </a:r>
                              </a:p>
                            </xdr:txBody>
                          </xdr:sp>
                          <xdr:sp macro="" textlink="">
                            <xdr:nvSpPr>
                              <xdr:cNvPr id="133" name="テキスト ボックス 103">
                                <a:extLst>
                                  <a:ext uri="{FF2B5EF4-FFF2-40B4-BE49-F238E27FC236}">
                                    <a16:creationId xmlns:a16="http://schemas.microsoft.com/office/drawing/2014/main" id="{B6F7121D-2265-5D22-19FF-44EC300BD3DF}"/>
                                  </a:ext>
                                </a:extLst>
                              </xdr:cNvPr>
                              <xdr:cNvSpPr txBox="1"/>
                            </xdr:nvSpPr>
                            <xdr:spPr>
                              <a:xfrm>
                                <a:off x="11618626" y="6144339"/>
                                <a:ext cx="1204831"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●アリスインワンダーランド熊本</a:t>
                                </a:r>
                              </a:p>
                            </xdr:txBody>
                          </xdr:sp>
                          <xdr:sp macro="" textlink="">
                            <xdr:nvSpPr>
                              <xdr:cNvPr id="134" name="テキスト ボックス 104">
                                <a:extLst>
                                  <a:ext uri="{FF2B5EF4-FFF2-40B4-BE49-F238E27FC236}">
                                    <a16:creationId xmlns:a16="http://schemas.microsoft.com/office/drawing/2014/main" id="{51AA1AED-6914-396B-A0DA-7FAD99FBFD9C}"/>
                                  </a:ext>
                                </a:extLst>
                              </xdr:cNvPr>
                              <xdr:cNvSpPr txBox="1"/>
                            </xdr:nvSpPr>
                            <xdr:spPr>
                              <a:xfrm>
                                <a:off x="11991015" y="6249014"/>
                                <a:ext cx="750482"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●くまと夏の女王</a:t>
                                </a:r>
                              </a:p>
                            </xdr:txBody>
                          </xdr:sp>
                          <xdr:sp macro="" textlink="">
                            <xdr:nvSpPr>
                              <xdr:cNvPr id="135" name="テキスト ボックス 105">
                                <a:extLst>
                                  <a:ext uri="{FF2B5EF4-FFF2-40B4-BE49-F238E27FC236}">
                                    <a16:creationId xmlns:a16="http://schemas.microsoft.com/office/drawing/2014/main" id="{E4915C38-0A13-7EED-31A2-295374EF6483}"/>
                                  </a:ext>
                                </a:extLst>
                              </xdr:cNvPr>
                              <xdr:cNvSpPr txBox="1"/>
                            </xdr:nvSpPr>
                            <xdr:spPr>
                              <a:xfrm>
                                <a:off x="12415672" y="6361936"/>
                                <a:ext cx="675710"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a:t>
                                </a:r>
                                <a:r>
                                  <a:rPr kumimoji="1" lang="en-US" altLang="ja-JP" sz="600" b="1"/>
                                  <a:t>RE</a:t>
                                </a:r>
                                <a:r>
                                  <a:rPr kumimoji="1" lang="ja-JP" altLang="en-US" sz="600" b="1"/>
                                  <a:t>：</a:t>
                                </a:r>
                                <a:r>
                                  <a:rPr kumimoji="1" lang="en-US" altLang="ja-JP" sz="600" b="1"/>
                                  <a:t>SMILE</a:t>
                                </a:r>
                                <a:endParaRPr kumimoji="1" lang="ja-JP" altLang="en-US" sz="600" b="1"/>
                              </a:p>
                            </xdr:txBody>
                          </xdr:sp>
                          <xdr:sp macro="" textlink="">
                            <xdr:nvSpPr>
                              <xdr:cNvPr id="136" name="テキスト ボックス 106">
                                <a:extLst>
                                  <a:ext uri="{FF2B5EF4-FFF2-40B4-BE49-F238E27FC236}">
                                    <a16:creationId xmlns:a16="http://schemas.microsoft.com/office/drawing/2014/main" id="{DBD51B74-BC95-6CBC-848B-C8C84CAEA169}"/>
                                  </a:ext>
                                </a:extLst>
                              </xdr:cNvPr>
                              <xdr:cNvSpPr txBox="1"/>
                            </xdr:nvSpPr>
                            <xdr:spPr>
                              <a:xfrm>
                                <a:off x="12752889" y="6009939"/>
                                <a:ext cx="1261230" cy="33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●「行って楽しんで応援しよう！」</a:t>
                                </a:r>
                                <a:endParaRPr kumimoji="1" lang="en-US" altLang="ja-JP" sz="600" b="1"/>
                              </a:p>
                              <a:p>
                                <a:r>
                                  <a:rPr kumimoji="1" lang="ja-JP" altLang="en-US" sz="600" b="1"/>
                                  <a:t>　  熊本・大分キャンペーン</a:t>
                                </a:r>
                              </a:p>
                            </xdr:txBody>
                          </xdr:sp>
                          <xdr:sp macro="" textlink="">
                            <xdr:nvSpPr>
                              <xdr:cNvPr id="137" name="テキスト ボックス 107">
                                <a:extLst>
                                  <a:ext uri="{FF2B5EF4-FFF2-40B4-BE49-F238E27FC236}">
                                    <a16:creationId xmlns:a16="http://schemas.microsoft.com/office/drawing/2014/main" id="{ECC01FF7-CB90-6D3C-9FD3-6BE267B73EA0}"/>
                                  </a:ext>
                                </a:extLst>
                              </xdr:cNvPr>
                              <xdr:cNvSpPr txBox="1"/>
                            </xdr:nvSpPr>
                            <xdr:spPr>
                              <a:xfrm>
                                <a:off x="13160160" y="6246441"/>
                                <a:ext cx="826025" cy="33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●列車でいきなり</a:t>
                                </a:r>
                                <a:endParaRPr kumimoji="1" lang="en-US" altLang="ja-JP" sz="600" b="1"/>
                              </a:p>
                              <a:p>
                                <a:r>
                                  <a:rPr kumimoji="1" lang="ja-JP" altLang="en-US" sz="600" b="1"/>
                                  <a:t>　 熊本ばケーション</a:t>
                                </a:r>
                              </a:p>
                            </xdr:txBody>
                          </xdr:sp>
                          <xdr:sp macro="" textlink="">
                            <xdr:nvSpPr>
                              <xdr:cNvPr id="138" name="テキスト ボックス 108">
                                <a:extLst>
                                  <a:ext uri="{FF2B5EF4-FFF2-40B4-BE49-F238E27FC236}">
                                    <a16:creationId xmlns:a16="http://schemas.microsoft.com/office/drawing/2014/main" id="{7BF4187C-D6D5-E451-572B-E2B225711FD1}"/>
                                  </a:ext>
                                </a:extLst>
                              </xdr:cNvPr>
                              <xdr:cNvSpPr txBox="1"/>
                            </xdr:nvSpPr>
                            <xdr:spPr>
                              <a:xfrm>
                                <a:off x="7430269" y="5501485"/>
                                <a:ext cx="827919" cy="230029"/>
                              </a:xfrm>
                              <a:prstGeom prst="roundRect">
                                <a:avLst/>
                              </a:prstGeom>
                              <a:solidFill>
                                <a:srgbClr val="FFFFFF">
                                  <a:alpha val="6980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horz" wrap="none" rtlCol="0" anchor="ctr">
                                <a:noAutofit/>
                              </a:bodyPr>
                              <a:lstStyle/>
                              <a:p>
                                <a:pPr algn="ctr"/>
                                <a:r>
                                  <a:rPr kumimoji="1" lang="ja-JP" altLang="en-US" sz="600" b="1" baseline="0"/>
                                  <a:t>観光キャンペーン</a:t>
                                </a:r>
                                <a:endParaRPr kumimoji="1" lang="en-US" altLang="ja-JP" sz="600" b="1" baseline="0"/>
                              </a:p>
                            </xdr:txBody>
                          </xdr:sp>
                          <xdr:sp macro="" textlink="">
                            <xdr:nvSpPr>
                              <xdr:cNvPr id="139" name="テキスト ボックス 109">
                                <a:extLst>
                                  <a:ext uri="{FF2B5EF4-FFF2-40B4-BE49-F238E27FC236}">
                                    <a16:creationId xmlns:a16="http://schemas.microsoft.com/office/drawing/2014/main" id="{1D647F2E-07DD-3C5D-6B09-B37E6D4FA7F5}"/>
                                  </a:ext>
                                </a:extLst>
                              </xdr:cNvPr>
                              <xdr:cNvSpPr txBox="1"/>
                            </xdr:nvSpPr>
                            <xdr:spPr>
                              <a:xfrm>
                                <a:off x="7300543" y="6471862"/>
                                <a:ext cx="1581976" cy="2191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en-US" altLang="ja-JP" sz="600" b="1"/>
                                  <a:t>※DC</a:t>
                                </a:r>
                                <a:r>
                                  <a:rPr kumimoji="1" lang="ja-JP" altLang="en-US" sz="600" b="1"/>
                                  <a:t> ＝ デスティネーションキャンペーン</a:t>
                                </a:r>
                              </a:p>
                            </xdr:txBody>
                          </xdr:sp>
                        </xdr:grpSp>
                        <xdr:grpSp>
                          <xdr:nvGrpSpPr>
                            <xdr:cNvPr id="140" name="グループ化 76">
                              <a:extLst>
                                <a:ext uri="{FF2B5EF4-FFF2-40B4-BE49-F238E27FC236}">
                                  <a16:creationId xmlns:a16="http://schemas.microsoft.com/office/drawing/2014/main" id="{4083A120-BF41-8ED0-8446-A80551A7B3C3}"/>
                                </a:ext>
                              </a:extLst>
                            </xdr:cNvPr>
                            <xdr:cNvGrpSpPr/>
                          </xdr:nvGrpSpPr>
                          <xdr:grpSpPr>
                            <a:xfrm>
                              <a:off x="7255883" y="2781540"/>
                              <a:ext cx="6761131" cy="2169129"/>
                              <a:chOff x="7258540" y="2781495"/>
                              <a:chExt cx="6758918" cy="2169808"/>
                            </a:xfrm>
                          </xdr:grpSpPr>
                          <xdr:sp macro="" textlink="">
                            <xdr:nvSpPr>
                              <xdr:cNvPr id="142" name="テキスト ボックス 78">
                                <a:extLst>
                                  <a:ext uri="{FF2B5EF4-FFF2-40B4-BE49-F238E27FC236}">
                                    <a16:creationId xmlns:a16="http://schemas.microsoft.com/office/drawing/2014/main" id="{B69CE4D0-EDC3-4B5A-95CE-9E75A554629E}"/>
                                  </a:ext>
                                </a:extLst>
                              </xdr:cNvPr>
                              <xdr:cNvSpPr txBox="1"/>
                            </xdr:nvSpPr>
                            <xdr:spPr>
                              <a:xfrm>
                                <a:off x="7258540" y="2870157"/>
                                <a:ext cx="582515" cy="15413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p>
                                <a:r>
                                  <a:rPr kumimoji="1" lang="ja-JP" altLang="en-US" sz="700" b="1">
                                    <a:solidFill>
                                      <a:schemeClr val="accent1"/>
                                    </a:solidFill>
                                  </a:rPr>
                                  <a:t>アシアナ空港・熊本～ソウル線就航</a:t>
                                </a:r>
                                <a:endParaRPr kumimoji="1" lang="en-US" altLang="ja-JP" sz="700" b="1">
                                  <a:solidFill>
                                    <a:schemeClr val="accent1"/>
                                  </a:solidFill>
                                </a:endParaRPr>
                              </a:p>
                              <a:p>
                                <a:r>
                                  <a:rPr kumimoji="1" lang="ja-JP" altLang="en-US" sz="700" b="1">
                                    <a:solidFill>
                                      <a:schemeClr val="accent1"/>
                                    </a:solidFill>
                                  </a:rPr>
                                  <a:t>県道熊本高森線（俵山バイパス）開通</a:t>
                                </a:r>
                                <a:endParaRPr kumimoji="1" lang="en-US" altLang="ja-JP" sz="700" b="1">
                                  <a:solidFill>
                                    <a:schemeClr val="accent1"/>
                                  </a:solidFill>
                                </a:endParaRPr>
                              </a:p>
                              <a:p>
                                <a:r>
                                  <a:rPr kumimoji="1" lang="ja-JP" altLang="en-US" sz="700" b="1">
                                    <a:solidFill>
                                      <a:schemeClr val="accent1"/>
                                    </a:solidFill>
                                  </a:rPr>
                                  <a:t>第</a:t>
                                </a:r>
                                <a:r>
                                  <a:rPr kumimoji="1" lang="en-US" altLang="ja-JP" sz="700" b="1">
                                    <a:solidFill>
                                      <a:schemeClr val="accent1"/>
                                    </a:solidFill>
                                  </a:rPr>
                                  <a:t>24</a:t>
                                </a:r>
                                <a:r>
                                  <a:rPr kumimoji="1" lang="ja-JP" altLang="en-US" sz="700" b="1">
                                    <a:solidFill>
                                      <a:schemeClr val="accent1"/>
                                    </a:solidFill>
                                  </a:rPr>
                                  <a:t>回全国菓子大博覧会九州ｉｎ熊本</a:t>
                                </a:r>
                              </a:p>
                            </xdr:txBody>
                          </xdr:sp>
                          <xdr:sp macro="" textlink="">
                            <xdr:nvSpPr>
                              <xdr:cNvPr id="143" name="テキスト ボックス 79">
                                <a:extLst>
                                  <a:ext uri="{FF2B5EF4-FFF2-40B4-BE49-F238E27FC236}">
                                    <a16:creationId xmlns:a16="http://schemas.microsoft.com/office/drawing/2014/main" id="{8B9B6802-9901-B832-4F44-2BC2321559B1}"/>
                                  </a:ext>
                                </a:extLst>
                              </xdr:cNvPr>
                              <xdr:cNvSpPr txBox="1"/>
                            </xdr:nvSpPr>
                            <xdr:spPr>
                              <a:xfrm>
                                <a:off x="7788498" y="2915345"/>
                                <a:ext cx="357908" cy="17383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p>
                                <a:r>
                                  <a:rPr kumimoji="1" lang="ja-JP" altLang="en-US" sz="700" b="1">
                                    <a:solidFill>
                                      <a:schemeClr val="accent1"/>
                                    </a:solidFill>
                                  </a:rPr>
                                  <a:t>九州新幹線（新八代～鹿児島中央）部分開業</a:t>
                                </a:r>
                              </a:p>
                            </xdr:txBody>
                          </xdr:sp>
                          <xdr:sp macro="" textlink="">
                            <xdr:nvSpPr>
                              <xdr:cNvPr id="144" name="テキスト ボックス 21">
                                <a:extLst>
                                  <a:ext uri="{FF2B5EF4-FFF2-40B4-BE49-F238E27FC236}">
                                    <a16:creationId xmlns:a16="http://schemas.microsoft.com/office/drawing/2014/main" id="{9CA76790-43EE-D73C-A2E7-FC0A90D0A499}"/>
                                  </a:ext>
                                </a:extLst>
                              </xdr:cNvPr>
                              <xdr:cNvSpPr txBox="1"/>
                            </xdr:nvSpPr>
                            <xdr:spPr>
                              <a:xfrm>
                                <a:off x="8639538" y="2900909"/>
                                <a:ext cx="302457" cy="14657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sp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ＪＲ九州「熊本ＶＳ長崎」キャンペーン</a:t>
                                </a:r>
                                <a:endParaRPr kumimoji="1" lang="en-US" altLang="ja-JP" sz="700" b="1">
                                  <a:solidFill>
                                    <a:schemeClr val="accent1"/>
                                  </a:solidFill>
                                </a:endParaRPr>
                              </a:p>
                            </xdr:txBody>
                          </xdr:sp>
                          <xdr:sp macro="" textlink="">
                            <xdr:nvSpPr>
                              <xdr:cNvPr id="145" name="テキスト ボックス 21">
                                <a:extLst>
                                  <a:ext uri="{FF2B5EF4-FFF2-40B4-BE49-F238E27FC236}">
                                    <a16:creationId xmlns:a16="http://schemas.microsoft.com/office/drawing/2014/main" id="{09391056-C25E-411F-0AC9-B57504BD43BE}"/>
                                  </a:ext>
                                </a:extLst>
                              </xdr:cNvPr>
                              <xdr:cNvSpPr txBox="1"/>
                            </xdr:nvSpPr>
                            <xdr:spPr>
                              <a:xfrm>
                                <a:off x="8234204" y="2976308"/>
                                <a:ext cx="302457" cy="173493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sp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南九州西回り自動車道（日奈久～田浦）開通</a:t>
                                </a:r>
                              </a:p>
                            </xdr:txBody>
                          </xdr:sp>
                          <xdr:sp macro="" textlink="">
                            <xdr:nvSpPr>
                              <xdr:cNvPr id="146" name="テキスト ボックス 21">
                                <a:extLst>
                                  <a:ext uri="{FF2B5EF4-FFF2-40B4-BE49-F238E27FC236}">
                                    <a16:creationId xmlns:a16="http://schemas.microsoft.com/office/drawing/2014/main" id="{BA3AAED4-5D43-115C-412E-DCA33F2BB37A}"/>
                                  </a:ext>
                                </a:extLst>
                              </xdr:cNvPr>
                              <xdr:cNvSpPr txBox="1"/>
                            </xdr:nvSpPr>
                            <xdr:spPr>
                              <a:xfrm>
                                <a:off x="9047237" y="2868275"/>
                                <a:ext cx="302457" cy="139153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sp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松島有明道路（知十～上津浦）開通</a:t>
                                </a:r>
                                <a:endParaRPr kumimoji="1" lang="en-US" altLang="ja-JP" sz="700" b="1">
                                  <a:solidFill>
                                    <a:schemeClr val="accent1"/>
                                  </a:solidFill>
                                </a:endParaRPr>
                              </a:p>
                            </xdr:txBody>
                          </xdr:sp>
                          <xdr:sp macro="" textlink="">
                            <xdr:nvSpPr>
                              <xdr:cNvPr id="147" name="テキスト ボックス 21">
                                <a:extLst>
                                  <a:ext uri="{FF2B5EF4-FFF2-40B4-BE49-F238E27FC236}">
                                    <a16:creationId xmlns:a16="http://schemas.microsoft.com/office/drawing/2014/main" id="{4DA3E7CF-8CD0-A7CB-F1BB-251991ECD76E}"/>
                                  </a:ext>
                                </a:extLst>
                              </xdr:cNvPr>
                              <xdr:cNvSpPr txBox="1"/>
                            </xdr:nvSpPr>
                            <xdr:spPr>
                              <a:xfrm>
                                <a:off x="9288939" y="3178858"/>
                                <a:ext cx="640831" cy="10446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リーマンショック発生</a:t>
                                </a:r>
                                <a:endParaRPr kumimoji="1" lang="en-US" altLang="ja-JP" sz="700" b="1">
                                  <a:solidFill>
                                    <a:schemeClr val="accent1"/>
                                  </a:solidFill>
                                </a:endParaRPr>
                              </a:p>
                              <a:p>
                                <a:r>
                                  <a:rPr kumimoji="1" lang="ja-JP" altLang="en-US" sz="700" b="1">
                                    <a:solidFill>
                                      <a:schemeClr val="accent1"/>
                                    </a:solidFill>
                                  </a:rPr>
                                  <a:t>青井阿蘇神社国宝指定</a:t>
                                </a:r>
                                <a:endParaRPr kumimoji="1" lang="en-US" altLang="ja-JP" sz="700" b="1">
                                  <a:solidFill>
                                    <a:schemeClr val="accent1"/>
                                  </a:solidFill>
                                </a:endParaRPr>
                              </a:p>
                              <a:p>
                                <a:r>
                                  <a:rPr kumimoji="1" lang="ja-JP" altLang="en-US" sz="700" b="1">
                                    <a:solidFill>
                                      <a:schemeClr val="accent1"/>
                                    </a:solidFill>
                                  </a:rPr>
                                  <a:t>熊本城本丸御殿一般公開</a:t>
                                </a:r>
                                <a:endParaRPr kumimoji="1" lang="en-US" altLang="ja-JP" sz="700" b="1">
                                  <a:solidFill>
                                    <a:schemeClr val="accent1"/>
                                  </a:solidFill>
                                </a:endParaRPr>
                              </a:p>
                            </xdr:txBody>
                          </xdr:sp>
                          <xdr:sp macro="" textlink="">
                            <xdr:nvSpPr>
                              <xdr:cNvPr id="148" name="テキスト ボックス 21">
                                <a:extLst>
                                  <a:ext uri="{FF2B5EF4-FFF2-40B4-BE49-F238E27FC236}">
                                    <a16:creationId xmlns:a16="http://schemas.microsoft.com/office/drawing/2014/main" id="{A4777A89-06B1-2024-911A-16244B10914A}"/>
                                  </a:ext>
                                </a:extLst>
                              </xdr:cNvPr>
                              <xdr:cNvSpPr txBox="1"/>
                            </xdr:nvSpPr>
                            <xdr:spPr>
                              <a:xfrm>
                                <a:off x="9718801" y="3091699"/>
                                <a:ext cx="594614" cy="16482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南九州西回り自動車道（田浦～芦北）開通</a:t>
                                </a:r>
                                <a:endParaRPr kumimoji="1" lang="en-US" altLang="ja-JP" sz="700" b="1">
                                  <a:solidFill>
                                    <a:schemeClr val="accent1"/>
                                  </a:solidFill>
                                </a:endParaRPr>
                              </a:p>
                              <a:p>
                                <a:r>
                                  <a:rPr kumimoji="1" lang="ja-JP" altLang="en-US" sz="700" b="1">
                                    <a:solidFill>
                                      <a:schemeClr val="accent1"/>
                                    </a:solidFill>
                                  </a:rPr>
                                  <a:t>新型インフルエンザ発生</a:t>
                                </a:r>
                                <a:endParaRPr kumimoji="1" lang="en-US" altLang="ja-JP" sz="700" b="1">
                                  <a:solidFill>
                                    <a:schemeClr val="accent1"/>
                                  </a:solidFill>
                                </a:endParaRPr>
                              </a:p>
                              <a:p>
                                <a:r>
                                  <a:rPr kumimoji="1" lang="ja-JP" altLang="en-US" sz="700" b="1">
                                    <a:solidFill>
                                      <a:schemeClr val="accent1"/>
                                    </a:solidFill>
                                  </a:rPr>
                                  <a:t>高速道路休日千円導入</a:t>
                                </a:r>
                                <a:endParaRPr kumimoji="1" lang="en-US" altLang="ja-JP" sz="700" b="1">
                                  <a:solidFill>
                                    <a:schemeClr val="accent1"/>
                                  </a:solidFill>
                                </a:endParaRPr>
                              </a:p>
                            </xdr:txBody>
                          </xdr:sp>
                          <xdr:sp macro="" textlink="">
                            <xdr:nvSpPr>
                              <xdr:cNvPr id="149" name="テキスト ボックス 21">
                                <a:extLst>
                                  <a:ext uri="{FF2B5EF4-FFF2-40B4-BE49-F238E27FC236}">
                                    <a16:creationId xmlns:a16="http://schemas.microsoft.com/office/drawing/2014/main" id="{90C2B8A4-7ED2-64E9-773B-4C2D5C772078}"/>
                                  </a:ext>
                                </a:extLst>
                              </xdr:cNvPr>
                              <xdr:cNvSpPr txBox="1"/>
                            </xdr:nvSpPr>
                            <xdr:spPr>
                              <a:xfrm>
                                <a:off x="10262890" y="3222865"/>
                                <a:ext cx="302457" cy="10074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sp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隣県において口蹄疫発生</a:t>
                                </a:r>
                                <a:endParaRPr kumimoji="1" lang="en-US" altLang="ja-JP" sz="700" b="1">
                                  <a:solidFill>
                                    <a:schemeClr val="accent1"/>
                                  </a:solidFill>
                                </a:endParaRPr>
                              </a:p>
                            </xdr:txBody>
                          </xdr:sp>
                          <xdr:sp macro="" textlink="">
                            <xdr:nvSpPr>
                              <xdr:cNvPr id="150" name="テキスト ボックス 21">
                                <a:extLst>
                                  <a:ext uri="{FF2B5EF4-FFF2-40B4-BE49-F238E27FC236}">
                                    <a16:creationId xmlns:a16="http://schemas.microsoft.com/office/drawing/2014/main" id="{8EB918A0-0F6C-718E-C3C1-4B12FACB3659}"/>
                                  </a:ext>
                                </a:extLst>
                              </xdr:cNvPr>
                              <xdr:cNvSpPr txBox="1"/>
                            </xdr:nvSpPr>
                            <xdr:spPr>
                              <a:xfrm>
                                <a:off x="10517331" y="3161360"/>
                                <a:ext cx="645290" cy="16797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九州新幹線全線開業</a:t>
                                </a:r>
                                <a:endParaRPr kumimoji="1" lang="en-US" altLang="ja-JP" sz="700" b="1">
                                  <a:solidFill>
                                    <a:schemeClr val="accent1"/>
                                  </a:solidFill>
                                </a:endParaRPr>
                              </a:p>
                              <a:p>
                                <a:r>
                                  <a:rPr kumimoji="1" lang="ja-JP" altLang="en-US" sz="700" b="1">
                                    <a:solidFill>
                                      <a:schemeClr val="accent1"/>
                                    </a:solidFill>
                                  </a:rPr>
                                  <a:t>東日本大震災</a:t>
                                </a:r>
                                <a:endParaRPr kumimoji="1" lang="en-US" altLang="ja-JP" sz="700" b="1">
                                  <a:solidFill>
                                    <a:schemeClr val="accent1"/>
                                  </a:solidFill>
                                </a:endParaRPr>
                              </a:p>
                              <a:p>
                                <a:r>
                                  <a:rPr kumimoji="1" lang="ja-JP" altLang="en-US" sz="700" b="1">
                                    <a:solidFill>
                                      <a:schemeClr val="accent1"/>
                                    </a:solidFill>
                                  </a:rPr>
                                  <a:t>ねんりんピック二〇一一（ふれ愛）開催</a:t>
                                </a:r>
                                <a:endParaRPr kumimoji="1" lang="en-US" altLang="ja-JP" sz="700" b="1">
                                  <a:solidFill>
                                    <a:schemeClr val="accent1"/>
                                  </a:solidFill>
                                </a:endParaRPr>
                              </a:p>
                            </xdr:txBody>
                          </xdr:sp>
                          <xdr:sp macro="" textlink="">
                            <xdr:nvSpPr>
                              <xdr:cNvPr id="151" name="テキスト ボックス 21">
                                <a:extLst>
                                  <a:ext uri="{FF2B5EF4-FFF2-40B4-BE49-F238E27FC236}">
                                    <a16:creationId xmlns:a16="http://schemas.microsoft.com/office/drawing/2014/main" id="{1B0A2443-09FB-EBCD-59B6-9611A89DDB25}"/>
                                  </a:ext>
                                </a:extLst>
                              </xdr:cNvPr>
                              <xdr:cNvSpPr txBox="1"/>
                            </xdr:nvSpPr>
                            <xdr:spPr>
                              <a:xfrm>
                                <a:off x="11015754" y="3097974"/>
                                <a:ext cx="519069" cy="10880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熊本広域大水害</a:t>
                                </a:r>
                                <a:endParaRPr kumimoji="1" lang="en-US" altLang="ja-JP" sz="700" b="1">
                                  <a:solidFill>
                                    <a:schemeClr val="accent1"/>
                                  </a:solidFill>
                                </a:endParaRPr>
                              </a:p>
                              <a:p>
                                <a:r>
                                  <a:rPr kumimoji="1" lang="ja-JP" altLang="en-US" sz="700" b="1">
                                    <a:solidFill>
                                      <a:schemeClr val="accent1"/>
                                    </a:solidFill>
                                  </a:rPr>
                                  <a:t>政令指定都市・熊本市誕生</a:t>
                                </a:r>
                                <a:endParaRPr kumimoji="1" lang="en-US" altLang="ja-JP" sz="700" b="1">
                                  <a:solidFill>
                                    <a:schemeClr val="accent1"/>
                                  </a:solidFill>
                                </a:endParaRPr>
                              </a:p>
                            </xdr:txBody>
                          </xdr:sp>
                          <xdr:sp macro="" textlink="">
                            <xdr:nvSpPr>
                              <xdr:cNvPr id="152" name="テキスト ボックス 21">
                                <a:extLst>
                                  <a:ext uri="{FF2B5EF4-FFF2-40B4-BE49-F238E27FC236}">
                                    <a16:creationId xmlns:a16="http://schemas.microsoft.com/office/drawing/2014/main" id="{0CC87B93-D6AD-6326-78FD-B23CD8148E4B}"/>
                                  </a:ext>
                                </a:extLst>
                              </xdr:cNvPr>
                              <xdr:cNvSpPr txBox="1"/>
                            </xdr:nvSpPr>
                            <xdr:spPr>
                              <a:xfrm>
                                <a:off x="11380046" y="2982974"/>
                                <a:ext cx="507329" cy="19683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第</a:t>
                                </a:r>
                                <a:r>
                                  <a:rPr kumimoji="1" lang="en-US" altLang="ja-JP" sz="700" b="1">
                                    <a:solidFill>
                                      <a:schemeClr val="accent1"/>
                                    </a:solidFill>
                                  </a:rPr>
                                  <a:t>33</a:t>
                                </a:r>
                                <a:r>
                                  <a:rPr kumimoji="1" lang="ja-JP" altLang="en-US" sz="700" b="1">
                                    <a:solidFill>
                                      <a:schemeClr val="accent1"/>
                                    </a:solidFill>
                                  </a:rPr>
                                  <a:t>回全国豊かな海づくり大会～くまもと～開催</a:t>
                                </a:r>
                                <a:endParaRPr kumimoji="1" lang="en-US" altLang="ja-JP" sz="700" b="1">
                                  <a:solidFill>
                                    <a:schemeClr val="accent1"/>
                                  </a:solidFill>
                                </a:endParaRPr>
                              </a:p>
                              <a:p>
                                <a:r>
                                  <a:rPr kumimoji="1" lang="ja-JP" altLang="en-US" sz="700" b="1">
                                    <a:solidFill>
                                      <a:schemeClr val="accent1"/>
                                    </a:solidFill>
                                  </a:rPr>
                                  <a:t>阿蘇地域世界農業遺産認定</a:t>
                                </a:r>
                                <a:endParaRPr kumimoji="1" lang="en-US" altLang="ja-JP" sz="700" b="1">
                                  <a:solidFill>
                                    <a:schemeClr val="accent1"/>
                                  </a:solidFill>
                                </a:endParaRPr>
                              </a:p>
                            </xdr:txBody>
                          </xdr:sp>
                          <xdr:sp macro="" textlink="">
                            <xdr:nvSpPr>
                              <xdr:cNvPr id="153" name="テキスト ボックス 21">
                                <a:extLst>
                                  <a:ext uri="{FF2B5EF4-FFF2-40B4-BE49-F238E27FC236}">
                                    <a16:creationId xmlns:a16="http://schemas.microsoft.com/office/drawing/2014/main" id="{671417FB-8C51-2B42-647A-CA8280F140BF}"/>
                                  </a:ext>
                                </a:extLst>
                              </xdr:cNvPr>
                              <xdr:cNvSpPr txBox="1"/>
                            </xdr:nvSpPr>
                            <xdr:spPr>
                              <a:xfrm>
                                <a:off x="12131690" y="2952036"/>
                                <a:ext cx="686606" cy="199560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台湾・高雄／香港線就航</a:t>
                                </a:r>
                                <a:endParaRPr kumimoji="1" lang="en-US" altLang="ja-JP" sz="700" b="1">
                                  <a:solidFill>
                                    <a:schemeClr val="accent1"/>
                                  </a:solidFill>
                                </a:endParaRPr>
                              </a:p>
                              <a:p>
                                <a:r>
                                  <a:rPr kumimoji="1" lang="ja-JP" altLang="en-US" sz="700" b="1">
                                    <a:solidFill>
                                      <a:schemeClr val="accent1"/>
                                    </a:solidFill>
                                  </a:rPr>
                                  <a:t>阿蘇中岳噴火警戒レベル</a:t>
                                </a:r>
                                <a:r>
                                  <a:rPr kumimoji="1" lang="en-US" altLang="ja-JP" sz="700" b="1">
                                    <a:solidFill>
                                      <a:schemeClr val="accent1"/>
                                    </a:solidFill>
                                  </a:rPr>
                                  <a:t>3</a:t>
                                </a:r>
                                <a:r>
                                  <a:rPr kumimoji="1" lang="ja-JP" altLang="en-US" sz="700" b="1">
                                    <a:solidFill>
                                      <a:schemeClr val="accent1"/>
                                    </a:solidFill>
                                  </a:rPr>
                                  <a:t>へ引き上げ</a:t>
                                </a:r>
                                <a:endParaRPr kumimoji="1" lang="en-US" altLang="ja-JP" sz="700" b="1">
                                  <a:solidFill>
                                    <a:schemeClr val="accent1"/>
                                  </a:solidFill>
                                </a:endParaRPr>
                              </a:p>
                              <a:p>
                                <a:r>
                                  <a:rPr kumimoji="1" lang="ja-JP" altLang="en-US" sz="700" b="1">
                                    <a:solidFill>
                                      <a:schemeClr val="accent1"/>
                                    </a:solidFill>
                                  </a:rPr>
                                  <a:t>プレミアム付き旅行券「くまもっと楽しむ券」の発行</a:t>
                                </a:r>
                                <a:endParaRPr kumimoji="1" lang="en-US" altLang="ja-JP" sz="700" b="1">
                                  <a:solidFill>
                                    <a:schemeClr val="accent1"/>
                                  </a:solidFill>
                                </a:endParaRPr>
                              </a:p>
                            </xdr:txBody>
                          </xdr:sp>
                          <xdr:sp macro="" textlink="">
                            <xdr:nvSpPr>
                              <xdr:cNvPr id="154" name="テキスト ボックス 21">
                                <a:extLst>
                                  <a:ext uri="{FF2B5EF4-FFF2-40B4-BE49-F238E27FC236}">
                                    <a16:creationId xmlns:a16="http://schemas.microsoft.com/office/drawing/2014/main" id="{40143A9C-28CC-126B-4786-599521B600DB}"/>
                                  </a:ext>
                                </a:extLst>
                              </xdr:cNvPr>
                              <xdr:cNvSpPr txBox="1"/>
                            </xdr:nvSpPr>
                            <xdr:spPr>
                              <a:xfrm>
                                <a:off x="12544235" y="2833292"/>
                                <a:ext cx="691089" cy="1511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阿蘇中岳噴火警戒レベル</a:t>
                                </a:r>
                                <a:r>
                                  <a:rPr kumimoji="1" lang="en-US" altLang="ja-JP" sz="700" b="1">
                                    <a:solidFill>
                                      <a:schemeClr val="accent1"/>
                                    </a:solidFill>
                                  </a:rPr>
                                  <a:t>3</a:t>
                                </a:r>
                                <a:r>
                                  <a:rPr kumimoji="1" lang="ja-JP" altLang="en-US" sz="700" b="1">
                                    <a:solidFill>
                                      <a:schemeClr val="accent1"/>
                                    </a:solidFill>
                                  </a:rPr>
                                  <a:t>へ引き上げ</a:t>
                                </a:r>
                                <a:endParaRPr kumimoji="1" lang="en-US" altLang="ja-JP" sz="700" b="1">
                                  <a:solidFill>
                                    <a:schemeClr val="accent1"/>
                                  </a:solidFill>
                                </a:endParaRPr>
                              </a:p>
                              <a:p>
                                <a:r>
                                  <a:rPr kumimoji="1" lang="ja-JP" altLang="en-US" sz="700" b="1">
                                    <a:solidFill>
                                      <a:schemeClr val="accent1"/>
                                    </a:solidFill>
                                  </a:rPr>
                                  <a:t>九州ふっこう割実施</a:t>
                                </a:r>
                                <a:endParaRPr kumimoji="1" lang="en-US" altLang="ja-JP" sz="700" b="1">
                                  <a:solidFill>
                                    <a:schemeClr val="accent1"/>
                                  </a:solidFill>
                                </a:endParaRPr>
                              </a:p>
                              <a:p>
                                <a:r>
                                  <a:rPr kumimoji="1" lang="ja-JP" altLang="en-US" sz="700" b="1">
                                    <a:solidFill>
                                      <a:schemeClr val="accent1"/>
                                    </a:solidFill>
                                  </a:rPr>
                                  <a:t>熊本地震発生</a:t>
                                </a:r>
                                <a:endParaRPr kumimoji="1" lang="en-US" altLang="ja-JP" sz="700" b="1">
                                  <a:solidFill>
                                    <a:schemeClr val="accent1"/>
                                  </a:solidFill>
                                </a:endParaRPr>
                              </a:p>
                            </xdr:txBody>
                          </xdr:sp>
                          <xdr:sp macro="" textlink="">
                            <xdr:nvSpPr>
                              <xdr:cNvPr id="155" name="テキスト ボックス 21">
                                <a:extLst>
                                  <a:ext uri="{FF2B5EF4-FFF2-40B4-BE49-F238E27FC236}">
                                    <a16:creationId xmlns:a16="http://schemas.microsoft.com/office/drawing/2014/main" id="{BACF946A-A1A9-CDBD-3E67-C895F157152E}"/>
                                  </a:ext>
                                </a:extLst>
                              </xdr:cNvPr>
                              <xdr:cNvSpPr txBox="1"/>
                            </xdr:nvSpPr>
                            <xdr:spPr>
                              <a:xfrm>
                                <a:off x="12975465" y="2781495"/>
                                <a:ext cx="678648" cy="10265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阿蘇長陽大橋ルート開通</a:t>
                                </a:r>
                                <a:endParaRPr kumimoji="1" lang="en-US" altLang="ja-JP" sz="700" b="1">
                                  <a:solidFill>
                                    <a:schemeClr val="accent1"/>
                                  </a:solidFill>
                                </a:endParaRPr>
                              </a:p>
                              <a:p>
                                <a:r>
                                  <a:rPr kumimoji="1" lang="ja-JP" altLang="en-US" sz="700" b="1">
                                    <a:solidFill>
                                      <a:schemeClr val="accent1"/>
                                    </a:solidFill>
                                  </a:rPr>
                                  <a:t>九州北部豪雨</a:t>
                                </a:r>
                                <a:endParaRPr kumimoji="1" lang="en-US" altLang="ja-JP" sz="700" b="1">
                                  <a:solidFill>
                                    <a:schemeClr val="accent1"/>
                                  </a:solidFill>
                                </a:endParaRPr>
                              </a:p>
                              <a:p>
                                <a:r>
                                  <a:rPr kumimoji="1" lang="ja-JP" altLang="en-US" sz="700" b="1">
                                    <a:solidFill>
                                      <a:schemeClr val="accent1"/>
                                    </a:solidFill>
                                  </a:rPr>
                                  <a:t>九州自動車道完全復旧</a:t>
                                </a:r>
                                <a:endParaRPr kumimoji="1" lang="en-US" altLang="ja-JP" sz="700" b="1">
                                  <a:solidFill>
                                    <a:schemeClr val="accent1"/>
                                  </a:solidFill>
                                </a:endParaRPr>
                              </a:p>
                            </xdr:txBody>
                          </xdr:sp>
                          <xdr:sp macro="" textlink="">
                            <xdr:nvSpPr>
                              <xdr:cNvPr id="156" name="テキスト ボックス 21">
                                <a:extLst>
                                  <a:ext uri="{FF2B5EF4-FFF2-40B4-BE49-F238E27FC236}">
                                    <a16:creationId xmlns:a16="http://schemas.microsoft.com/office/drawing/2014/main" id="{0E33834A-5F91-8C61-0BF6-17F211A7785D}"/>
                                  </a:ext>
                                </a:extLst>
                              </xdr:cNvPr>
                              <xdr:cNvSpPr txBox="1"/>
                            </xdr:nvSpPr>
                            <xdr:spPr>
                              <a:xfrm>
                                <a:off x="13404302" y="2811487"/>
                                <a:ext cx="613156" cy="161196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marL="0" indent="0"/>
                                <a:r>
                                  <a:rPr kumimoji="1" lang="ja-JP" altLang="en-US" sz="700" b="1">
                                    <a:solidFill>
                                      <a:schemeClr val="accent1"/>
                                    </a:solidFill>
                                    <a:latin typeface="+mn-lt"/>
                                    <a:ea typeface="+mn-ea"/>
                                    <a:cs typeface="+mn-cs"/>
                                  </a:rPr>
                                  <a:t>三角大矢野道路（天城橋）開通</a:t>
                                </a:r>
                                <a:endParaRPr kumimoji="1" lang="en-US" altLang="ja-JP" sz="700" b="1">
                                  <a:solidFill>
                                    <a:schemeClr val="accent1"/>
                                  </a:solidFill>
                                  <a:latin typeface="+mn-lt"/>
                                  <a:ea typeface="+mn-ea"/>
                                  <a:cs typeface="+mn-cs"/>
                                </a:endParaRPr>
                              </a:p>
                              <a:p>
                                <a:pPr marL="0" indent="0"/>
                                <a:r>
                                  <a:rPr kumimoji="1" lang="ja-JP" altLang="en-US" sz="700" b="1">
                                    <a:solidFill>
                                      <a:schemeClr val="accent1"/>
                                    </a:solidFill>
                                    <a:latin typeface="+mn-lt"/>
                                    <a:ea typeface="+mn-ea"/>
                                    <a:cs typeface="+mn-cs"/>
                                  </a:rPr>
                                  <a:t>俵山トンネルルート桑鶴大橋復旧</a:t>
                                </a:r>
                                <a:endParaRPr kumimoji="1" lang="en-US" altLang="ja-JP" sz="700" b="1">
                                  <a:solidFill>
                                    <a:schemeClr val="accent1"/>
                                  </a:solidFill>
                                  <a:latin typeface="+mn-lt"/>
                                  <a:ea typeface="+mn-ea"/>
                                  <a:cs typeface="+mn-cs"/>
                                </a:endParaRPr>
                              </a:p>
                            </xdr:txBody>
                          </xdr:sp>
                          <xdr:sp macro="" textlink="">
                            <xdr:nvSpPr>
                              <xdr:cNvPr id="157" name="テキスト ボックス 21">
                                <a:extLst>
                                  <a:ext uri="{FF2B5EF4-FFF2-40B4-BE49-F238E27FC236}">
                                    <a16:creationId xmlns:a16="http://schemas.microsoft.com/office/drawing/2014/main" id="{48B45C49-8194-4566-17B8-2C5FA482DD38}"/>
                                  </a:ext>
                                </a:extLst>
                              </xdr:cNvPr>
                              <xdr:cNvSpPr txBox="1"/>
                            </xdr:nvSpPr>
                            <xdr:spPr>
                              <a:xfrm>
                                <a:off x="11649258" y="3083688"/>
                                <a:ext cx="806506" cy="1511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台湾・高雄定期チャーター便就航</a:t>
                                </a:r>
                                <a:endParaRPr kumimoji="1" lang="en-US" altLang="ja-JP" sz="700" b="1">
                                  <a:solidFill>
                                    <a:schemeClr val="accent1"/>
                                  </a:solidFill>
                                </a:endParaRPr>
                              </a:p>
                              <a:p>
                                <a:r>
                                  <a:rPr kumimoji="1" lang="ja-JP" altLang="en-US" sz="700" b="1">
                                    <a:solidFill>
                                      <a:schemeClr val="accent1"/>
                                    </a:solidFill>
                                  </a:rPr>
                                  <a:t>阿蘇中岳噴火警戒レベル</a:t>
                                </a:r>
                                <a:r>
                                  <a:rPr kumimoji="1" lang="en-US" altLang="ja-JP" sz="700" b="1">
                                    <a:solidFill>
                                      <a:schemeClr val="accent1"/>
                                    </a:solidFill>
                                  </a:rPr>
                                  <a:t>2</a:t>
                                </a:r>
                                <a:r>
                                  <a:rPr kumimoji="1" lang="ja-JP" altLang="en-US" sz="700" b="1">
                                    <a:solidFill>
                                      <a:schemeClr val="accent1"/>
                                    </a:solidFill>
                                  </a:rPr>
                                  <a:t>へ引き上げ</a:t>
                                </a:r>
                                <a:endParaRPr kumimoji="1" lang="en-US" altLang="ja-JP" sz="700" b="1">
                                  <a:solidFill>
                                    <a:schemeClr val="accent1"/>
                                  </a:solidFill>
                                </a:endParaRPr>
                              </a:p>
                              <a:p>
                                <a:r>
                                  <a:rPr kumimoji="1" lang="ja-JP" altLang="en-US" sz="700" b="1">
                                    <a:solidFill>
                                      <a:schemeClr val="accent1"/>
                                    </a:solidFill>
                                  </a:rPr>
                                  <a:t>台風などによる夏の天候不良</a:t>
                                </a:r>
                                <a:endParaRPr kumimoji="1" lang="en-US" altLang="ja-JP" sz="700" b="1">
                                  <a:solidFill>
                                    <a:schemeClr val="accent1"/>
                                  </a:solidFill>
                                </a:endParaRPr>
                              </a:p>
                              <a:p>
                                <a:r>
                                  <a:rPr kumimoji="1" lang="ja-JP" altLang="en-US" sz="700" b="1">
                                    <a:solidFill>
                                      <a:schemeClr val="accent1"/>
                                    </a:solidFill>
                                  </a:rPr>
                                  <a:t>県内で鳥インフルエンザ発生</a:t>
                                </a:r>
                                <a:endParaRPr kumimoji="1" lang="en-US" altLang="ja-JP" sz="700" b="1">
                                  <a:solidFill>
                                    <a:schemeClr val="accent1"/>
                                  </a:solidFill>
                                </a:endParaRPr>
                              </a:p>
                            </xdr:txBody>
                          </xdr:sp>
                        </xdr:grpSp>
                      </xdr:grpSp>
                      <xdr:sp macro="" textlink="">
                        <xdr:nvSpPr>
                          <xdr:cNvPr id="158" name="テキスト ボックス 70">
                            <a:extLst>
                              <a:ext uri="{FF2B5EF4-FFF2-40B4-BE49-F238E27FC236}">
                                <a16:creationId xmlns:a16="http://schemas.microsoft.com/office/drawing/2014/main" id="{53A5E52A-48FA-B600-3BBF-8D70CD23428B}"/>
                              </a:ext>
                            </a:extLst>
                          </xdr:cNvPr>
                          <xdr:cNvSpPr txBox="1"/>
                        </xdr:nvSpPr>
                        <xdr:spPr>
                          <a:xfrm>
                            <a:off x="14322239" y="6275444"/>
                            <a:ext cx="1165104" cy="5716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●「五感、ひびく、観動旅　</a:t>
                            </a:r>
                            <a:endParaRPr kumimoji="1" lang="en-US" altLang="ja-JP" sz="600" b="1"/>
                          </a:p>
                          <a:p>
                            <a:r>
                              <a:rPr kumimoji="1" lang="ja-JP" altLang="en-US" sz="600" b="1"/>
                              <a:t>　もっと、もーっと！</a:t>
                            </a:r>
                            <a:endParaRPr kumimoji="1" lang="en-US" altLang="ja-JP" sz="600" b="1"/>
                          </a:p>
                          <a:p>
                            <a:r>
                              <a:rPr kumimoji="1" lang="ja-JP" altLang="en-US" sz="600" b="1"/>
                              <a:t>　くまもっと。」　熊本</a:t>
                            </a:r>
                            <a:r>
                              <a:rPr kumimoji="1" lang="en-US" altLang="ja-JP" sz="600" b="1"/>
                              <a:t>DC</a:t>
                            </a:r>
                            <a:endParaRPr kumimoji="1" lang="ja-JP" altLang="en-US" sz="600" b="1"/>
                          </a:p>
                        </xdr:txBody>
                      </xdr:sp>
                    </xdr:grpSp>
                    <xdr:sp macro="" textlink="">
                      <xdr:nvSpPr>
                        <xdr:cNvPr id="159" name="矢印: 五方向 51">
                          <a:extLst>
                            <a:ext uri="{FF2B5EF4-FFF2-40B4-BE49-F238E27FC236}">
                              <a16:creationId xmlns:a16="http://schemas.microsoft.com/office/drawing/2014/main" id="{8647C0FF-4EAC-E1ED-2E92-E1B86CBA4A02}"/>
                            </a:ext>
                          </a:extLst>
                        </xdr:cNvPr>
                        <xdr:cNvSpPr/>
                      </xdr:nvSpPr>
                      <xdr:spPr>
                        <a:xfrm>
                          <a:off x="12619758" y="2241141"/>
                          <a:ext cx="3453787" cy="322549"/>
                        </a:xfrm>
                        <a:prstGeom prst="homePlate">
                          <a:avLst/>
                        </a:prstGeom>
                        <a:solidFill>
                          <a:schemeClr val="accent2">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t>延べ入込客数（</a:t>
                          </a:r>
                          <a:r>
                            <a:rPr kumimoji="1" lang="en-US" altLang="ja-JP" sz="900" b="1"/>
                            <a:t>P34</a:t>
                          </a:r>
                          <a:r>
                            <a:rPr kumimoji="1" lang="ja-JP" altLang="en-US" sz="900" b="1"/>
                            <a:t>掲載）</a:t>
                          </a:r>
                        </a:p>
                      </xdr:txBody>
                    </xdr:sp>
                  </xdr:grpSp>
                  <xdr:sp macro="" textlink="">
                    <xdr:nvSpPr>
                      <xdr:cNvPr id="160" name="テキスト ボックス 21">
                        <a:extLst>
                          <a:ext uri="{FF2B5EF4-FFF2-40B4-BE49-F238E27FC236}">
                            <a16:creationId xmlns:a16="http://schemas.microsoft.com/office/drawing/2014/main" id="{E8DD1A06-CE2B-2042-E8D9-E91927850085}"/>
                          </a:ext>
                        </a:extLst>
                      </xdr:cNvPr>
                      <xdr:cNvSpPr txBox="1"/>
                    </xdr:nvSpPr>
                    <xdr:spPr>
                      <a:xfrm>
                        <a:off x="14325732" y="2825391"/>
                        <a:ext cx="591306" cy="22683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豊肥本線全線復旧・国道</a:t>
                        </a:r>
                        <a:r>
                          <a:rPr kumimoji="1" lang="en-US" altLang="ja-JP" sz="700" b="1">
                            <a:solidFill>
                              <a:schemeClr val="accent1"/>
                            </a:solidFill>
                          </a:rPr>
                          <a:t>57</a:t>
                        </a:r>
                        <a:r>
                          <a:rPr kumimoji="1" lang="ja-JP" altLang="en-US" sz="700" b="1">
                            <a:solidFill>
                              <a:schemeClr val="accent1"/>
                            </a:solidFill>
                          </a:rPr>
                          <a:t>号北側復旧ルート開通</a:t>
                        </a:r>
                      </a:p>
                      <a:p>
                        <a:r>
                          <a:rPr kumimoji="1" lang="ja-JP" altLang="en-US" sz="700" b="1">
                            <a:solidFill>
                              <a:schemeClr val="accent1"/>
                            </a:solidFill>
                          </a:rPr>
                          <a:t>令和２年</a:t>
                        </a:r>
                        <a:r>
                          <a:rPr kumimoji="1" lang="en-US" altLang="ja-JP" sz="700" b="1">
                            <a:solidFill>
                              <a:schemeClr val="accent1"/>
                            </a:solidFill>
                          </a:rPr>
                          <a:t>7</a:t>
                        </a:r>
                        <a:r>
                          <a:rPr kumimoji="1" lang="ja-JP" altLang="en-US" sz="700" b="1">
                            <a:solidFill>
                              <a:schemeClr val="accent1"/>
                            </a:solidFill>
                          </a:rPr>
                          <a:t>月豪雨（球磨川氾濫などの被害）</a:t>
                        </a:r>
                      </a:p>
                      <a:p>
                        <a:r>
                          <a:rPr kumimoji="1" lang="ja-JP" altLang="en-US" sz="700" b="1">
                            <a:solidFill>
                              <a:schemeClr val="accent1"/>
                            </a:solidFill>
                          </a:rPr>
                          <a:t>新型コロナウイルス感染拡大</a:t>
                        </a:r>
                        <a:endParaRPr kumimoji="1" lang="en-US" altLang="ja-JP" sz="700" b="1">
                          <a:solidFill>
                            <a:schemeClr val="accent1"/>
                          </a:solidFill>
                        </a:endParaRPr>
                      </a:p>
                    </xdr:txBody>
                  </xdr:sp>
                </xdr:grpSp>
                <xdr:sp macro="" textlink="">
                  <xdr:nvSpPr>
                    <xdr:cNvPr id="161" name="テキスト ボックス 45">
                      <a:extLst>
                        <a:ext uri="{FF2B5EF4-FFF2-40B4-BE49-F238E27FC236}">
                          <a16:creationId xmlns:a16="http://schemas.microsoft.com/office/drawing/2014/main" id="{309FCCBC-B7CC-5677-AC48-0CFE3556D387}"/>
                        </a:ext>
                      </a:extLst>
                    </xdr:cNvPr>
                    <xdr:cNvSpPr txBox="1"/>
                  </xdr:nvSpPr>
                  <xdr:spPr>
                    <a:xfrm>
                      <a:off x="14565230" y="5716415"/>
                      <a:ext cx="978432" cy="33683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a:t>
                      </a:r>
                      <a:r>
                        <a:rPr kumimoji="1" lang="en-US" altLang="ja-JP" sz="600" b="1"/>
                        <a:t>Go</a:t>
                      </a:r>
                      <a:r>
                        <a:rPr kumimoji="1" lang="en-US" altLang="ja-JP" sz="600" b="1" baseline="0"/>
                        <a:t> To </a:t>
                      </a:r>
                      <a:r>
                        <a:rPr kumimoji="1" lang="ja-JP" altLang="en-US" sz="600" b="1" baseline="0"/>
                        <a:t>トラベル</a:t>
                      </a:r>
                      <a:endParaRPr kumimoji="1" lang="en-US" altLang="ja-JP" sz="600" b="1" baseline="0"/>
                    </a:p>
                    <a:p>
                      <a:r>
                        <a:rPr kumimoji="1" lang="ja-JP" altLang="en-US" sz="600" b="1" baseline="0"/>
                        <a:t>　　キャンペーン（全国）</a:t>
                      </a:r>
                      <a:endParaRPr kumimoji="1" lang="ja-JP" altLang="en-US" sz="600" b="1"/>
                    </a:p>
                  </xdr:txBody>
                </xdr:sp>
              </xdr:grpSp>
              <xdr:sp macro="" textlink="">
                <xdr:nvSpPr>
                  <xdr:cNvPr id="162" name="テキスト ボックス 43">
                    <a:extLst>
                      <a:ext uri="{FF2B5EF4-FFF2-40B4-BE49-F238E27FC236}">
                        <a16:creationId xmlns:a16="http://schemas.microsoft.com/office/drawing/2014/main" id="{11BDC829-09C1-B7FE-86C2-59DBCAB17C2C}"/>
                      </a:ext>
                    </a:extLst>
                  </xdr:cNvPr>
                  <xdr:cNvSpPr txBox="1"/>
                </xdr:nvSpPr>
                <xdr:spPr>
                  <a:xfrm>
                    <a:off x="14464055" y="5048443"/>
                    <a:ext cx="803118" cy="3247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a:t>
                    </a:r>
                    <a:r>
                      <a:rPr kumimoji="1" lang="en-US" altLang="ja-JP" sz="600" b="1"/>
                      <a:t>I'm fine</a:t>
                    </a:r>
                    <a:r>
                      <a:rPr kumimoji="1" lang="ja-JP" altLang="en-US" sz="600" b="1"/>
                      <a:t>！</a:t>
                    </a:r>
                    <a:r>
                      <a:rPr kumimoji="1" lang="en-US" altLang="ja-JP" sz="600" b="1"/>
                      <a:t>ASO</a:t>
                    </a:r>
                  </a:p>
                  <a:p>
                    <a:r>
                      <a:rPr kumimoji="1" lang="ja-JP" altLang="en-US" sz="600" b="1" baseline="0"/>
                      <a:t>　　キャンペーン</a:t>
                    </a:r>
                    <a:endParaRPr kumimoji="1" lang="ja-JP" altLang="en-US" sz="600" b="1"/>
                  </a:p>
                </xdr:txBody>
              </xdr:sp>
            </xdr:grpSp>
            <xdr:sp macro="" textlink="">
              <xdr:nvSpPr>
                <xdr:cNvPr id="163" name="テキスト ボックス 21">
                  <a:extLst>
                    <a:ext uri="{FF2B5EF4-FFF2-40B4-BE49-F238E27FC236}">
                      <a16:creationId xmlns:a16="http://schemas.microsoft.com/office/drawing/2014/main" id="{7E28C26B-3FB5-684B-ECC6-FAADFF86943B}"/>
                    </a:ext>
                  </a:extLst>
                </xdr:cNvPr>
                <xdr:cNvSpPr txBox="1"/>
              </xdr:nvSpPr>
              <xdr:spPr>
                <a:xfrm>
                  <a:off x="14746693" y="2571200"/>
                  <a:ext cx="481593" cy="21820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marL="0" indent="0"/>
                  <a:r>
                    <a:rPr kumimoji="1" lang="ja-JP" altLang="en-US" sz="700" b="1">
                      <a:solidFill>
                        <a:schemeClr val="accent1"/>
                      </a:solidFill>
                      <a:latin typeface="+mn-lt"/>
                      <a:ea typeface="+mn-ea"/>
                      <a:cs typeface="+mn-cs"/>
                    </a:rPr>
                    <a:t>熊本城天守閣復旧工事完了・一般公開再開</a:t>
                  </a:r>
                  <a:endParaRPr kumimoji="1" lang="en-US" altLang="ja-JP" sz="700" b="1">
                    <a:solidFill>
                      <a:schemeClr val="accent1"/>
                    </a:solidFill>
                    <a:latin typeface="+mn-lt"/>
                    <a:ea typeface="+mn-ea"/>
                    <a:cs typeface="+mn-cs"/>
                  </a:endParaRPr>
                </a:p>
                <a:p>
                  <a:pPr marL="0" indent="0"/>
                  <a:r>
                    <a:rPr kumimoji="1" lang="ja-JP" altLang="en-US" sz="700" b="1">
                      <a:solidFill>
                        <a:schemeClr val="accent1"/>
                      </a:solidFill>
                      <a:latin typeface="+mn-lt"/>
                      <a:ea typeface="+mn-ea"/>
                      <a:cs typeface="+mn-cs"/>
                    </a:rPr>
                    <a:t>新阿蘇大橋開通</a:t>
                  </a:r>
                </a:p>
              </xdr:txBody>
            </xdr:sp>
          </xdr:grpSp>
          <xdr:sp macro="" textlink="">
            <xdr:nvSpPr>
              <xdr:cNvPr id="164" name="テキスト ボックス 39">
                <a:extLst>
                  <a:ext uri="{FF2B5EF4-FFF2-40B4-BE49-F238E27FC236}">
                    <a16:creationId xmlns:a16="http://schemas.microsoft.com/office/drawing/2014/main" id="{3C9AD513-47F1-041A-A603-884F478240C1}"/>
                  </a:ext>
                </a:extLst>
              </xdr:cNvPr>
              <xdr:cNvSpPr txBox="1"/>
            </xdr:nvSpPr>
            <xdr:spPr>
              <a:xfrm>
                <a:off x="14930091" y="5699485"/>
                <a:ext cx="1229426" cy="3394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●県内旅行助成事業</a:t>
                </a:r>
                <a:endParaRPr kumimoji="1" lang="en-US" altLang="ja-JP" sz="600" b="1"/>
              </a:p>
              <a:p>
                <a:r>
                  <a:rPr kumimoji="1" lang="ja-JP" altLang="en-US" sz="600" b="1"/>
                  <a:t>　 「くまもと再発見の旅」（県民割）</a:t>
                </a:r>
                <a:r>
                  <a:rPr kumimoji="1" lang="ja-JP" altLang="en-US" sz="600" b="1" baseline="0"/>
                  <a:t>　　</a:t>
                </a:r>
                <a:endParaRPr kumimoji="1" lang="ja-JP" altLang="en-US" sz="600" b="1"/>
              </a:p>
            </xdr:txBody>
          </xdr:sp>
        </xdr:grpSp>
        <xdr:sp macro="" textlink="">
          <xdr:nvSpPr>
            <xdr:cNvPr id="169" name="テキスト ボックス 2">
              <a:extLst>
                <a:ext uri="{FF2B5EF4-FFF2-40B4-BE49-F238E27FC236}">
                  <a16:creationId xmlns:a16="http://schemas.microsoft.com/office/drawing/2014/main" id="{51C5095A-0C9F-4698-8A44-347533364539}"/>
                </a:ext>
              </a:extLst>
            </xdr:cNvPr>
            <xdr:cNvSpPr txBox="1"/>
          </xdr:nvSpPr>
          <xdr:spPr>
            <a:xfrm>
              <a:off x="15846517" y="5648649"/>
              <a:ext cx="915307" cy="493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●県内旅行助成事業</a:t>
              </a:r>
              <a:endParaRPr kumimoji="1" lang="en-US" altLang="ja-JP" sz="600" b="1"/>
            </a:p>
            <a:p>
              <a:r>
                <a:rPr kumimoji="1" lang="ja-JP" altLang="en-US" sz="600" b="1"/>
                <a:t>　 「くまもと再発見の旅」</a:t>
              </a:r>
              <a:endParaRPr kumimoji="1" lang="en-US" altLang="ja-JP" sz="600" b="1"/>
            </a:p>
            <a:p>
              <a:r>
                <a:rPr kumimoji="1" lang="ja-JP" altLang="en-US" sz="600" b="1" baseline="0"/>
                <a:t>　　（地域ブロック割・</a:t>
              </a:r>
              <a:br>
                <a:rPr kumimoji="1" lang="en-US" altLang="ja-JP" sz="600" b="1" baseline="0"/>
              </a:br>
              <a:r>
                <a:rPr kumimoji="1" lang="ja-JP" altLang="en-US" sz="600" b="1" baseline="0"/>
                <a:t>　　　全国旅行支援）</a:t>
              </a:r>
              <a:endParaRPr kumimoji="1" lang="ja-JP" altLang="en-US" sz="600" b="1"/>
            </a:p>
          </xdr:txBody>
        </xdr:sp>
        <xdr:sp macro="" textlink="">
          <xdr:nvSpPr>
            <xdr:cNvPr id="3" name="テキスト ボックス 2">
              <a:extLst>
                <a:ext uri="{FF2B5EF4-FFF2-40B4-BE49-F238E27FC236}">
                  <a16:creationId xmlns:a16="http://schemas.microsoft.com/office/drawing/2014/main" id="{E3D02886-A271-29DB-B1C2-84AC8E231FBD}"/>
                </a:ext>
              </a:extLst>
            </xdr:cNvPr>
            <xdr:cNvSpPr txBox="1"/>
          </xdr:nvSpPr>
          <xdr:spPr>
            <a:xfrm>
              <a:off x="16222279" y="6076402"/>
              <a:ext cx="982280" cy="493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●くまもと行くモン旅割</a:t>
              </a:r>
            </a:p>
            <a:p>
              <a:r>
                <a:rPr kumimoji="1" lang="ja-JP" altLang="en-US" sz="600" b="1" baseline="0"/>
                <a:t>　　（令和</a:t>
              </a:r>
              <a:r>
                <a:rPr kumimoji="1" lang="en-US" altLang="ja-JP" sz="600" b="1" baseline="0"/>
                <a:t>2</a:t>
              </a:r>
              <a:r>
                <a:rPr kumimoji="1" lang="ja-JP" altLang="en-US" sz="600" b="1" baseline="0"/>
                <a:t>年</a:t>
              </a:r>
              <a:r>
                <a:rPr kumimoji="1" lang="en-US" altLang="ja-JP" sz="600" b="1" baseline="0"/>
                <a:t>7</a:t>
              </a:r>
              <a:r>
                <a:rPr kumimoji="1" lang="ja-JP" altLang="en-US" sz="600" b="1" baseline="0"/>
                <a:t>月豪雨被災</a:t>
              </a:r>
              <a:br>
                <a:rPr kumimoji="1" lang="en-US" altLang="ja-JP" sz="600" b="1" baseline="0"/>
              </a:br>
              <a:r>
                <a:rPr kumimoji="1" lang="en-US" altLang="ja-JP" sz="600" b="1" baseline="0"/>
                <a:t>      </a:t>
              </a:r>
              <a:r>
                <a:rPr kumimoji="1" lang="ja-JP" altLang="en-US" sz="600" b="1" baseline="0"/>
                <a:t>地域応援キャンペーン）</a:t>
              </a:r>
              <a:endParaRPr kumimoji="1" lang="ja-JP" altLang="en-US" sz="600" b="1"/>
            </a:p>
          </xdr:txBody>
        </xdr:sp>
      </xdr:grpSp>
      <xdr:sp macro="" textlink="">
        <xdr:nvSpPr>
          <xdr:cNvPr id="5" name="テキスト ボックス 21">
            <a:extLst>
              <a:ext uri="{FF2B5EF4-FFF2-40B4-BE49-F238E27FC236}">
                <a16:creationId xmlns:a16="http://schemas.microsoft.com/office/drawing/2014/main" id="{E58FF65D-750C-034D-E573-C4695EFDE9E0}"/>
              </a:ext>
            </a:extLst>
          </xdr:cNvPr>
          <xdr:cNvSpPr txBox="1"/>
        </xdr:nvSpPr>
        <xdr:spPr>
          <a:xfrm>
            <a:off x="16090900" y="2459442"/>
            <a:ext cx="542690" cy="1826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eaVert" wrap="squar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2"/>
                </a:solidFill>
              </a:rPr>
              <a:t>通潤橋国宝指定</a:t>
            </a:r>
            <a:endParaRPr kumimoji="1" lang="en-US" altLang="ja-JP" sz="700" b="1">
              <a:solidFill>
                <a:schemeClr val="accent2"/>
              </a:solidFill>
            </a:endParaRPr>
          </a:p>
          <a:p>
            <a:r>
              <a:rPr kumimoji="1" lang="ja-JP" altLang="en-US" sz="700" b="1">
                <a:solidFill>
                  <a:schemeClr val="accent2"/>
                </a:solidFill>
              </a:rPr>
              <a:t>南阿蘇鉄道全線運転再開</a:t>
            </a:r>
            <a:endParaRPr kumimoji="1" lang="en-US" altLang="ja-JP" sz="700" b="1">
              <a:solidFill>
                <a:schemeClr val="accent2"/>
              </a:solidFill>
            </a:endParaRPr>
          </a:p>
          <a:p>
            <a:r>
              <a:rPr kumimoji="1" lang="ja-JP" altLang="en-US" sz="700" b="1">
                <a:solidFill>
                  <a:schemeClr val="accent2"/>
                </a:solidFill>
              </a:rPr>
              <a:t>新型コロナが感染症法上の</a:t>
            </a:r>
            <a:r>
              <a:rPr kumimoji="1" lang="en-US" altLang="ja-JP" sz="700" b="1">
                <a:solidFill>
                  <a:schemeClr val="accent2"/>
                </a:solidFill>
              </a:rPr>
              <a:t>5</a:t>
            </a:r>
            <a:r>
              <a:rPr kumimoji="1" lang="ja-JP" altLang="en-US" sz="700" b="1">
                <a:solidFill>
                  <a:schemeClr val="accent2"/>
                </a:solidFill>
              </a:rPr>
              <a:t>類に移行</a:t>
            </a:r>
          </a:p>
        </xdr:txBody>
      </xdr:sp>
    </xdr:grpSp>
    <xdr:clientData/>
  </xdr:twoCellAnchor>
  <xdr:twoCellAnchor editAs="oneCell">
    <xdr:from>
      <xdr:col>0</xdr:col>
      <xdr:colOff>283511</xdr:colOff>
      <xdr:row>0</xdr:row>
      <xdr:rowOff>0</xdr:rowOff>
    </xdr:from>
    <xdr:to>
      <xdr:col>15</xdr:col>
      <xdr:colOff>224120</xdr:colOff>
      <xdr:row>49</xdr:row>
      <xdr:rowOff>2</xdr:rowOff>
    </xdr:to>
    <xdr:pic>
      <xdr:nvPicPr>
        <xdr:cNvPr id="8" name="図 7">
          <a:extLst>
            <a:ext uri="{FF2B5EF4-FFF2-40B4-BE49-F238E27FC236}">
              <a16:creationId xmlns:a16="http://schemas.microsoft.com/office/drawing/2014/main" id="{F6AEDC4E-2BC6-949C-602B-F31F5CC1963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16200000">
          <a:off x="-1608852" y="1892363"/>
          <a:ext cx="8964085" cy="5179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c:userShapes xmlns:c="http://schemas.openxmlformats.org/drawingml/2006/chart">
  <cdr:relSizeAnchor xmlns:cdr="http://schemas.openxmlformats.org/drawingml/2006/chartDrawing">
    <cdr:from>
      <cdr:x>0.8578</cdr:x>
      <cdr:y>0.14287</cdr:y>
    </cdr:from>
    <cdr:to>
      <cdr:x>0.90963</cdr:x>
      <cdr:y>0.42997</cdr:y>
    </cdr:to>
    <cdr:sp macro="" textlink="">
      <cdr:nvSpPr>
        <cdr:cNvPr id="2" name="テキスト ボックス 21">
          <a:extLst xmlns:a="http://schemas.openxmlformats.org/drawingml/2006/main">
            <a:ext uri="{FF2B5EF4-FFF2-40B4-BE49-F238E27FC236}">
              <a16:creationId xmlns:a16="http://schemas.microsoft.com/office/drawing/2014/main" id="{F9C661EA-6ABB-4260-8746-93BD928ACD22}"/>
            </a:ext>
          </a:extLst>
        </cdr:cNvPr>
        <cdr:cNvSpPr txBox="1"/>
      </cdr:nvSpPr>
      <cdr:spPr>
        <a:xfrm xmlns:a="http://schemas.openxmlformats.org/drawingml/2006/main">
          <a:off x="8981640" y="760548"/>
          <a:ext cx="542690" cy="1528335"/>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vert="eaVert" wrap="none" rtlCol="0" anchor="ctr" anchorCtr="0">
          <a:noAutofit/>
        </a:bodyPr>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kumimoji="1" lang="ja-JP" altLang="en-US" sz="700" b="1">
              <a:solidFill>
                <a:srgbClr val="44546A"/>
              </a:solidFill>
            </a:rPr>
            <a:t>全国旅行支援実施</a:t>
          </a:r>
          <a:endParaRPr kumimoji="1" lang="en-US" altLang="ja-JP" sz="700" b="1">
            <a:solidFill>
              <a:srgbClr val="44546A"/>
            </a:solidFill>
          </a:endParaRPr>
        </a:p>
        <a:p xmlns:a="http://schemas.openxmlformats.org/drawingml/2006/main">
          <a:r>
            <a:rPr kumimoji="1" lang="ja-JP" altLang="en-US" sz="700" b="1">
              <a:solidFill>
                <a:srgbClr val="44546A"/>
              </a:solidFill>
            </a:rPr>
            <a:t>球泉洞営業再開</a:t>
          </a:r>
          <a:endParaRPr kumimoji="1" lang="en-US" altLang="ja-JP" sz="700" b="1">
            <a:solidFill>
              <a:srgbClr val="44546A"/>
            </a:solidFill>
          </a:endParaRPr>
        </a:p>
        <a:p xmlns:a="http://schemas.openxmlformats.org/drawingml/2006/main">
          <a:r>
            <a:rPr kumimoji="1" lang="ja-JP" altLang="en-US" sz="700" b="1">
              <a:solidFill>
                <a:srgbClr val="44546A"/>
              </a:solidFill>
            </a:rPr>
            <a:t>通潤橋通行・放水再開</a:t>
          </a:r>
        </a:p>
      </cdr:txBody>
    </cdr:sp>
  </cdr:relSizeAnchor>
</c:userShapes>
</file>

<file path=xl/drawings/drawing6.xml><?xml version="1.0" encoding="utf-8"?>
<xdr:wsDr xmlns:xdr="http://schemas.openxmlformats.org/drawingml/2006/spreadsheetDrawing" xmlns:a="http://schemas.openxmlformats.org/drawingml/2006/main">
  <xdr:twoCellAnchor>
    <xdr:from>
      <xdr:col>1</xdr:col>
      <xdr:colOff>0</xdr:colOff>
      <xdr:row>3</xdr:row>
      <xdr:rowOff>152400</xdr:rowOff>
    </xdr:from>
    <xdr:to>
      <xdr:col>9</xdr:col>
      <xdr:colOff>0</xdr:colOff>
      <xdr:row>47</xdr:row>
      <xdr:rowOff>0</xdr:rowOff>
    </xdr:to>
    <xdr:graphicFrame macro="">
      <xdr:nvGraphicFramePr>
        <xdr:cNvPr id="2" name="グラフ 1">
          <a:extLst>
            <a:ext uri="{FF2B5EF4-FFF2-40B4-BE49-F238E27FC236}">
              <a16:creationId xmlns:a16="http://schemas.microsoft.com/office/drawing/2014/main" id="{1CADF550-4408-4144-9DC2-A4F7A3ECA53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533400</xdr:colOff>
      <xdr:row>31</xdr:row>
      <xdr:rowOff>142875</xdr:rowOff>
    </xdr:from>
    <xdr:to>
      <xdr:col>8</xdr:col>
      <xdr:colOff>298577</xdr:colOff>
      <xdr:row>45</xdr:row>
      <xdr:rowOff>129225</xdr:rowOff>
    </xdr:to>
    <xdr:grpSp>
      <xdr:nvGrpSpPr>
        <xdr:cNvPr id="3" name="グループ化 2">
          <a:extLst>
            <a:ext uri="{FF2B5EF4-FFF2-40B4-BE49-F238E27FC236}">
              <a16:creationId xmlns:a16="http://schemas.microsoft.com/office/drawing/2014/main" id="{12A9F758-BF59-47D9-8969-FF975740EFC1}"/>
            </a:ext>
          </a:extLst>
        </xdr:cNvPr>
        <xdr:cNvGrpSpPr/>
      </xdr:nvGrpSpPr>
      <xdr:grpSpPr>
        <a:xfrm>
          <a:off x="2825750" y="5654675"/>
          <a:ext cx="2508377" cy="2475550"/>
          <a:chOff x="3710888" y="37125088"/>
          <a:chExt cx="2508377" cy="2520001"/>
        </a:xfrm>
        <a:solidFill>
          <a:schemeClr val="accent6">
            <a:lumMod val="75000"/>
          </a:schemeClr>
        </a:solidFill>
      </xdr:grpSpPr>
      <xdr:sp macro="" textlink="">
        <xdr:nvSpPr>
          <xdr:cNvPr id="4" name="楕円 3">
            <a:extLst>
              <a:ext uri="{FF2B5EF4-FFF2-40B4-BE49-F238E27FC236}">
                <a16:creationId xmlns:a16="http://schemas.microsoft.com/office/drawing/2014/main" id="{8CE60DCE-735E-D258-5A5E-70DFDA9D2413}"/>
              </a:ext>
            </a:extLst>
          </xdr:cNvPr>
          <xdr:cNvSpPr/>
        </xdr:nvSpPr>
        <xdr:spPr>
          <a:xfrm>
            <a:off x="3710888" y="37125088"/>
            <a:ext cx="2508377" cy="2520001"/>
          </a:xfrm>
          <a:prstGeom prst="ellipse">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5" name="直線コネクタ 4">
            <a:extLst>
              <a:ext uri="{FF2B5EF4-FFF2-40B4-BE49-F238E27FC236}">
                <a16:creationId xmlns:a16="http://schemas.microsoft.com/office/drawing/2014/main" id="{59AC1C6B-8D5F-C128-F731-EAD78AC6D0BC}"/>
              </a:ext>
            </a:extLst>
          </xdr:cNvPr>
          <xdr:cNvCxnSpPr/>
        </xdr:nvCxnSpPr>
        <xdr:spPr>
          <a:xfrm>
            <a:off x="4065076" y="38385089"/>
            <a:ext cx="1800000" cy="0"/>
          </a:xfrm>
          <a:prstGeom prst="line">
            <a:avLst/>
          </a:prstGeom>
          <a:grpFill/>
          <a:ln w="19050">
            <a:solidFill>
              <a:srgbClr val="FFFFFF">
                <a:alpha val="50196"/>
              </a:srgbClr>
            </a:solidFill>
          </a:ln>
        </xdr:spPr>
        <xdr:style>
          <a:lnRef idx="1">
            <a:schemeClr val="accent1"/>
          </a:lnRef>
          <a:fillRef idx="0">
            <a:schemeClr val="accent1"/>
          </a:fillRef>
          <a:effectRef idx="0">
            <a:schemeClr val="accent1"/>
          </a:effectRef>
          <a:fontRef idx="minor">
            <a:schemeClr val="tx1"/>
          </a:fontRef>
        </xdr:style>
      </xdr:cxnSp>
      <xdr:sp macro="" textlink="$U$8">
        <xdr:nvSpPr>
          <xdr:cNvPr id="6" name="テキスト ボックス 5">
            <a:extLst>
              <a:ext uri="{FF2B5EF4-FFF2-40B4-BE49-F238E27FC236}">
                <a16:creationId xmlns:a16="http://schemas.microsoft.com/office/drawing/2014/main" id="{DA73D3C4-1F9F-0C76-A9D2-87625E93338F}"/>
              </a:ext>
            </a:extLst>
          </xdr:cNvPr>
          <xdr:cNvSpPr txBox="1"/>
        </xdr:nvSpPr>
        <xdr:spPr>
          <a:xfrm>
            <a:off x="4180665" y="38909232"/>
            <a:ext cx="1568823"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fld id="{8F37E3D6-82BD-4086-8AC9-DDDBA6C9866B}" type="TxLink">
              <a:rPr kumimoji="1" lang="en-US" altLang="en-US" sz="1600" b="1" i="0" u="none" strike="noStrike">
                <a:solidFill>
                  <a:schemeClr val="bg1"/>
                </a:solidFill>
                <a:latin typeface="+mn-ea"/>
                <a:ea typeface="+mn-ea"/>
              </a:rPr>
              <a:pPr algn="ctr"/>
              <a:t>840.0 万人</a:t>
            </a:fld>
            <a:endParaRPr kumimoji="1" lang="en-US" altLang="en-US" sz="3200" b="1" i="0" u="none" strike="noStrike">
              <a:solidFill>
                <a:schemeClr val="bg1"/>
              </a:solidFill>
              <a:latin typeface="+mn-ea"/>
              <a:ea typeface="+mn-ea"/>
            </a:endParaRPr>
          </a:p>
        </xdr:txBody>
      </xdr:sp>
      <xdr:sp macro="" textlink="$R$5">
        <xdr:nvSpPr>
          <xdr:cNvPr id="7" name="テキスト ボックス 6">
            <a:extLst>
              <a:ext uri="{FF2B5EF4-FFF2-40B4-BE49-F238E27FC236}">
                <a16:creationId xmlns:a16="http://schemas.microsoft.com/office/drawing/2014/main" id="{3917E65C-6F1E-DBE6-614C-5426E3147BCE}"/>
              </a:ext>
            </a:extLst>
          </xdr:cNvPr>
          <xdr:cNvSpPr txBox="1"/>
        </xdr:nvSpPr>
        <xdr:spPr>
          <a:xfrm>
            <a:off x="3827679" y="37842264"/>
            <a:ext cx="227479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8E33E637-B3F0-4C37-9A1D-7529793C24B0}" type="TxLink">
              <a:rPr kumimoji="1" lang="en-US" altLang="en-US" sz="1800" b="1" i="0" u="none" strike="noStrike">
                <a:solidFill>
                  <a:schemeClr val="bg1"/>
                </a:solidFill>
                <a:latin typeface="+mn-ea"/>
                <a:ea typeface="+mn-ea"/>
              </a:rPr>
              <a:pPr algn="ctr"/>
              <a:t>61,747.5 万人</a:t>
            </a:fld>
            <a:endParaRPr kumimoji="1" lang="ja-JP" altLang="en-US" sz="400000" b="1" u="none">
              <a:solidFill>
                <a:schemeClr val="bg1"/>
              </a:solidFill>
              <a:latin typeface="+mn-ea"/>
              <a:ea typeface="+mn-ea"/>
            </a:endParaRPr>
          </a:p>
        </xdr:txBody>
      </xdr:sp>
      <xdr:sp macro="" textlink="">
        <xdr:nvSpPr>
          <xdr:cNvPr id="8" name="テキスト ボックス 7">
            <a:extLst>
              <a:ext uri="{FF2B5EF4-FFF2-40B4-BE49-F238E27FC236}">
                <a16:creationId xmlns:a16="http://schemas.microsoft.com/office/drawing/2014/main" id="{7AC99420-F9EC-5B29-FA32-AB267F903D13}"/>
              </a:ext>
            </a:extLst>
          </xdr:cNvPr>
          <xdr:cNvSpPr txBox="1"/>
        </xdr:nvSpPr>
        <xdr:spPr>
          <a:xfrm>
            <a:off x="4273388" y="37416266"/>
            <a:ext cx="1383377"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r>
              <a:rPr kumimoji="1" lang="ja-JP" altLang="en-US" sz="2000" b="1">
                <a:solidFill>
                  <a:schemeClr val="bg1"/>
                </a:solidFill>
                <a:latin typeface="+mn-ea"/>
                <a:ea typeface="+mn-ea"/>
              </a:rPr>
              <a:t>全　国</a:t>
            </a:r>
          </a:p>
        </xdr:txBody>
      </xdr:sp>
      <xdr:sp macro="" textlink="">
        <xdr:nvSpPr>
          <xdr:cNvPr id="9" name="テキスト ボックス 8">
            <a:extLst>
              <a:ext uri="{FF2B5EF4-FFF2-40B4-BE49-F238E27FC236}">
                <a16:creationId xmlns:a16="http://schemas.microsoft.com/office/drawing/2014/main" id="{16918E09-148E-819B-8416-8CA95BA8994E}"/>
              </a:ext>
            </a:extLst>
          </xdr:cNvPr>
          <xdr:cNvSpPr txBox="1"/>
        </xdr:nvSpPr>
        <xdr:spPr>
          <a:xfrm>
            <a:off x="4009118" y="38509958"/>
            <a:ext cx="100811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r>
              <a:rPr kumimoji="1" lang="ja-JP" altLang="en-US" sz="1600" b="1" i="0" u="none" strike="noStrike">
                <a:solidFill>
                  <a:schemeClr val="bg1"/>
                </a:solidFill>
                <a:latin typeface="+mn-ea"/>
                <a:ea typeface="+mn-ea"/>
              </a:rPr>
              <a:t>熊本県</a:t>
            </a:r>
            <a:endParaRPr kumimoji="1" lang="en-US" altLang="en-US" sz="1600" b="1" i="0" u="none" strike="noStrike">
              <a:solidFill>
                <a:schemeClr val="bg1"/>
              </a:solidFill>
              <a:latin typeface="+mn-ea"/>
              <a:ea typeface="+mn-ea"/>
            </a:endParaRPr>
          </a:p>
        </xdr:txBody>
      </xdr:sp>
      <xdr:sp macro="" textlink="$U$7">
        <xdr:nvSpPr>
          <xdr:cNvPr id="10" name="テキスト ボックス 9">
            <a:extLst>
              <a:ext uri="{FF2B5EF4-FFF2-40B4-BE49-F238E27FC236}">
                <a16:creationId xmlns:a16="http://schemas.microsoft.com/office/drawing/2014/main" id="{4A3B86D8-2C39-999A-7175-4D66D5F81170}"/>
              </a:ext>
            </a:extLst>
          </xdr:cNvPr>
          <xdr:cNvSpPr txBox="1"/>
        </xdr:nvSpPr>
        <xdr:spPr>
          <a:xfrm>
            <a:off x="4857731" y="38509958"/>
            <a:ext cx="1056386"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8093A058-E10B-4A38-8FF8-417993805F6C}" type="TxLink">
              <a:rPr kumimoji="1" lang="ja-JP" altLang="en-US" sz="1600" b="1" i="0" u="none" strike="noStrike">
                <a:solidFill>
                  <a:schemeClr val="bg1"/>
                </a:solidFill>
                <a:latin typeface="+mn-ea"/>
                <a:ea typeface="+mn-ea"/>
              </a:rPr>
              <a:pPr algn="ctr"/>
              <a:t>第 20 位</a:t>
            </a:fld>
            <a:endParaRPr kumimoji="1" lang="ja-JP" altLang="en-US" sz="3200" b="1" u="none">
              <a:solidFill>
                <a:schemeClr val="bg1"/>
              </a:solidFill>
              <a:latin typeface="+mn-ea"/>
              <a:ea typeface="+mn-ea"/>
            </a:endParaRPr>
          </a:p>
        </xdr:txBody>
      </xdr:sp>
    </xdr:grpSp>
    <xdr:clientData/>
  </xdr:twoCellAnchor>
</xdr:wsDr>
</file>

<file path=xl/drawings/drawing7.xml><?xml version="1.0" encoding="utf-8"?>
<xdr:wsDr xmlns:xdr="http://schemas.openxmlformats.org/drawingml/2006/spreadsheetDrawing" xmlns:a="http://schemas.openxmlformats.org/drawingml/2006/main">
  <xdr:twoCellAnchor>
    <xdr:from>
      <xdr:col>1</xdr:col>
      <xdr:colOff>0</xdr:colOff>
      <xdr:row>3</xdr:row>
      <xdr:rowOff>152400</xdr:rowOff>
    </xdr:from>
    <xdr:to>
      <xdr:col>9</xdr:col>
      <xdr:colOff>0</xdr:colOff>
      <xdr:row>47</xdr:row>
      <xdr:rowOff>0</xdr:rowOff>
    </xdr:to>
    <xdr:graphicFrame macro="">
      <xdr:nvGraphicFramePr>
        <xdr:cNvPr id="2" name="グラフ 1">
          <a:extLst>
            <a:ext uri="{FF2B5EF4-FFF2-40B4-BE49-F238E27FC236}">
              <a16:creationId xmlns:a16="http://schemas.microsoft.com/office/drawing/2014/main" id="{B573D031-4BC8-4704-A920-A2B2BC137B4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504825</xdr:colOff>
      <xdr:row>31</xdr:row>
      <xdr:rowOff>142875</xdr:rowOff>
    </xdr:from>
    <xdr:to>
      <xdr:col>8</xdr:col>
      <xdr:colOff>270002</xdr:colOff>
      <xdr:row>45</xdr:row>
      <xdr:rowOff>129225</xdr:rowOff>
    </xdr:to>
    <xdr:grpSp>
      <xdr:nvGrpSpPr>
        <xdr:cNvPr id="3" name="グループ化 2">
          <a:extLst>
            <a:ext uri="{FF2B5EF4-FFF2-40B4-BE49-F238E27FC236}">
              <a16:creationId xmlns:a16="http://schemas.microsoft.com/office/drawing/2014/main" id="{E183EEC2-138D-4FC8-A08F-E27CA56D255A}"/>
            </a:ext>
          </a:extLst>
        </xdr:cNvPr>
        <xdr:cNvGrpSpPr/>
      </xdr:nvGrpSpPr>
      <xdr:grpSpPr>
        <a:xfrm>
          <a:off x="2797175" y="5654675"/>
          <a:ext cx="2508377" cy="2475550"/>
          <a:chOff x="3710888" y="37125088"/>
          <a:chExt cx="2508377" cy="2520001"/>
        </a:xfrm>
        <a:solidFill>
          <a:schemeClr val="accent5">
            <a:lumMod val="75000"/>
          </a:schemeClr>
        </a:solidFill>
      </xdr:grpSpPr>
      <xdr:sp macro="" textlink="">
        <xdr:nvSpPr>
          <xdr:cNvPr id="4" name="楕円 3">
            <a:extLst>
              <a:ext uri="{FF2B5EF4-FFF2-40B4-BE49-F238E27FC236}">
                <a16:creationId xmlns:a16="http://schemas.microsoft.com/office/drawing/2014/main" id="{3CCA22F7-7718-ABDD-F542-A74A61BE8783}"/>
              </a:ext>
            </a:extLst>
          </xdr:cNvPr>
          <xdr:cNvSpPr/>
        </xdr:nvSpPr>
        <xdr:spPr>
          <a:xfrm>
            <a:off x="3710888" y="37125088"/>
            <a:ext cx="2508377" cy="2520001"/>
          </a:xfrm>
          <a:prstGeom prst="ellipse">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5" name="直線コネクタ 4">
            <a:extLst>
              <a:ext uri="{FF2B5EF4-FFF2-40B4-BE49-F238E27FC236}">
                <a16:creationId xmlns:a16="http://schemas.microsoft.com/office/drawing/2014/main" id="{5F4925A3-D360-E8C5-C224-E46D6149AF3B}"/>
              </a:ext>
            </a:extLst>
          </xdr:cNvPr>
          <xdr:cNvCxnSpPr/>
        </xdr:nvCxnSpPr>
        <xdr:spPr>
          <a:xfrm>
            <a:off x="4065076" y="38385089"/>
            <a:ext cx="1800000" cy="0"/>
          </a:xfrm>
          <a:prstGeom prst="line">
            <a:avLst/>
          </a:prstGeom>
          <a:grpFill/>
          <a:ln w="19050">
            <a:solidFill>
              <a:srgbClr val="FFFFFF">
                <a:alpha val="50196"/>
              </a:srgbClr>
            </a:solidFill>
          </a:ln>
        </xdr:spPr>
        <xdr:style>
          <a:lnRef idx="1">
            <a:schemeClr val="accent1"/>
          </a:lnRef>
          <a:fillRef idx="0">
            <a:schemeClr val="accent1"/>
          </a:fillRef>
          <a:effectRef idx="0">
            <a:schemeClr val="accent1"/>
          </a:effectRef>
          <a:fontRef idx="minor">
            <a:schemeClr val="tx1"/>
          </a:fontRef>
        </xdr:style>
      </xdr:cxnSp>
      <xdr:sp macro="" textlink="$U$8">
        <xdr:nvSpPr>
          <xdr:cNvPr id="6" name="テキスト ボックス 5">
            <a:extLst>
              <a:ext uri="{FF2B5EF4-FFF2-40B4-BE49-F238E27FC236}">
                <a16:creationId xmlns:a16="http://schemas.microsoft.com/office/drawing/2014/main" id="{E9B74321-29CB-30A7-E35C-83B1DB9D9B35}"/>
              </a:ext>
            </a:extLst>
          </xdr:cNvPr>
          <xdr:cNvSpPr txBox="1"/>
        </xdr:nvSpPr>
        <xdr:spPr>
          <a:xfrm>
            <a:off x="4180665" y="38909232"/>
            <a:ext cx="1568823"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fld id="{F66CABCC-AC65-41FA-8A6D-32210F01D074}" type="TxLink">
              <a:rPr kumimoji="1" lang="en-US" altLang="en-US" sz="1600" b="1" i="0" u="none" strike="noStrike">
                <a:solidFill>
                  <a:schemeClr val="bg1"/>
                </a:solidFill>
                <a:latin typeface="BIZ UDP明朝 Medium"/>
                <a:ea typeface="BIZ UDP明朝 Medium"/>
              </a:rPr>
              <a:pPr algn="ctr"/>
              <a:t>739.9 万人</a:t>
            </a:fld>
            <a:endParaRPr kumimoji="1" lang="en-US" altLang="en-US" sz="5400" b="1" i="0" u="none" strike="noStrike">
              <a:solidFill>
                <a:schemeClr val="bg1"/>
              </a:solidFill>
              <a:latin typeface="+mn-ea"/>
              <a:ea typeface="+mn-ea"/>
            </a:endParaRPr>
          </a:p>
        </xdr:txBody>
      </xdr:sp>
      <xdr:sp macro="" textlink="$R$5">
        <xdr:nvSpPr>
          <xdr:cNvPr id="7" name="テキスト ボックス 6">
            <a:extLst>
              <a:ext uri="{FF2B5EF4-FFF2-40B4-BE49-F238E27FC236}">
                <a16:creationId xmlns:a16="http://schemas.microsoft.com/office/drawing/2014/main" id="{DF9B5BE7-8905-8538-0C3C-80A7A550055A}"/>
              </a:ext>
            </a:extLst>
          </xdr:cNvPr>
          <xdr:cNvSpPr txBox="1"/>
        </xdr:nvSpPr>
        <xdr:spPr>
          <a:xfrm>
            <a:off x="3827679" y="37842264"/>
            <a:ext cx="227479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C4C6B23B-4CBC-4E4D-AE9E-87794DC1DB84}" type="TxLink">
              <a:rPr kumimoji="1" lang="en-US" altLang="en-US" sz="1800" b="1" i="0" u="none" strike="noStrike">
                <a:solidFill>
                  <a:schemeClr val="bg1"/>
                </a:solidFill>
                <a:latin typeface="BIZ UDP明朝 Medium"/>
                <a:ea typeface="BIZ UDP明朝 Medium"/>
              </a:rPr>
              <a:pPr algn="ctr"/>
              <a:t>49,972.3 万人</a:t>
            </a:fld>
            <a:endParaRPr kumimoji="1" lang="ja-JP" altLang="en-US" sz="400000" b="1" u="none">
              <a:solidFill>
                <a:schemeClr val="bg1"/>
              </a:solidFill>
              <a:latin typeface="+mn-ea"/>
              <a:ea typeface="+mn-ea"/>
            </a:endParaRPr>
          </a:p>
        </xdr:txBody>
      </xdr:sp>
      <xdr:sp macro="" textlink="">
        <xdr:nvSpPr>
          <xdr:cNvPr id="8" name="テキスト ボックス 7">
            <a:extLst>
              <a:ext uri="{FF2B5EF4-FFF2-40B4-BE49-F238E27FC236}">
                <a16:creationId xmlns:a16="http://schemas.microsoft.com/office/drawing/2014/main" id="{0EE752E5-2D95-A5CE-6822-3A9F62CF6F65}"/>
              </a:ext>
            </a:extLst>
          </xdr:cNvPr>
          <xdr:cNvSpPr txBox="1"/>
        </xdr:nvSpPr>
        <xdr:spPr>
          <a:xfrm>
            <a:off x="4273388" y="37416266"/>
            <a:ext cx="1383377"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r>
              <a:rPr kumimoji="1" lang="ja-JP" altLang="en-US" sz="2000" b="1">
                <a:solidFill>
                  <a:schemeClr val="bg1"/>
                </a:solidFill>
                <a:latin typeface="+mn-ea"/>
                <a:ea typeface="+mn-ea"/>
              </a:rPr>
              <a:t>全　国</a:t>
            </a:r>
          </a:p>
        </xdr:txBody>
      </xdr:sp>
      <xdr:sp macro="" textlink="">
        <xdr:nvSpPr>
          <xdr:cNvPr id="9" name="テキスト ボックス 8">
            <a:extLst>
              <a:ext uri="{FF2B5EF4-FFF2-40B4-BE49-F238E27FC236}">
                <a16:creationId xmlns:a16="http://schemas.microsoft.com/office/drawing/2014/main" id="{F12E111F-4AAF-ECB4-2EBB-81CA181E3F74}"/>
              </a:ext>
            </a:extLst>
          </xdr:cNvPr>
          <xdr:cNvSpPr txBox="1"/>
        </xdr:nvSpPr>
        <xdr:spPr>
          <a:xfrm>
            <a:off x="4009118" y="38509958"/>
            <a:ext cx="100811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r>
              <a:rPr kumimoji="1" lang="ja-JP" altLang="en-US" sz="1600" b="1" i="0" u="none" strike="noStrike">
                <a:solidFill>
                  <a:schemeClr val="bg1"/>
                </a:solidFill>
                <a:latin typeface="+mn-ea"/>
                <a:ea typeface="+mn-ea"/>
              </a:rPr>
              <a:t>熊本県</a:t>
            </a:r>
            <a:endParaRPr kumimoji="1" lang="en-US" altLang="en-US" sz="1600" b="1" i="0" u="none" strike="noStrike">
              <a:solidFill>
                <a:schemeClr val="bg1"/>
              </a:solidFill>
              <a:latin typeface="+mn-ea"/>
              <a:ea typeface="+mn-ea"/>
            </a:endParaRPr>
          </a:p>
        </xdr:txBody>
      </xdr:sp>
      <xdr:sp macro="" textlink="$U$7">
        <xdr:nvSpPr>
          <xdr:cNvPr id="10" name="テキスト ボックス 9">
            <a:extLst>
              <a:ext uri="{FF2B5EF4-FFF2-40B4-BE49-F238E27FC236}">
                <a16:creationId xmlns:a16="http://schemas.microsoft.com/office/drawing/2014/main" id="{6644DD99-DCAC-E354-081E-35F55E5B2CB6}"/>
              </a:ext>
            </a:extLst>
          </xdr:cNvPr>
          <xdr:cNvSpPr txBox="1"/>
        </xdr:nvSpPr>
        <xdr:spPr>
          <a:xfrm>
            <a:off x="4857731" y="38509958"/>
            <a:ext cx="1056386"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E950B60E-DEAC-4ED9-ABC6-D02FFD68AD86}" type="TxLink">
              <a:rPr kumimoji="1" lang="ja-JP" altLang="en-US" sz="1600" b="1" i="0" u="none" strike="noStrike">
                <a:solidFill>
                  <a:schemeClr val="bg1"/>
                </a:solidFill>
                <a:latin typeface="BIZ UDP明朝 Medium"/>
                <a:ea typeface="BIZ UDP明朝 Medium"/>
              </a:rPr>
              <a:pPr algn="ctr"/>
              <a:t>第 21 位</a:t>
            </a:fld>
            <a:endParaRPr kumimoji="1" lang="ja-JP" altLang="en-US" sz="5400" b="1" u="none">
              <a:solidFill>
                <a:schemeClr val="bg1"/>
              </a:solidFill>
              <a:latin typeface="+mn-ea"/>
              <a:ea typeface="+mn-ea"/>
            </a:endParaRPr>
          </a:p>
        </xdr:txBody>
      </xdr:sp>
    </xdr:grpSp>
    <xdr:clientData/>
  </xdr:twoCellAnchor>
</xdr:wsDr>
</file>

<file path=xl/drawings/drawing8.xml><?xml version="1.0" encoding="utf-8"?>
<xdr:wsDr xmlns:xdr="http://schemas.openxmlformats.org/drawingml/2006/spreadsheetDrawing" xmlns:a="http://schemas.openxmlformats.org/drawingml/2006/main">
  <xdr:twoCellAnchor>
    <xdr:from>
      <xdr:col>1</xdr:col>
      <xdr:colOff>0</xdr:colOff>
      <xdr:row>3</xdr:row>
      <xdr:rowOff>152400</xdr:rowOff>
    </xdr:from>
    <xdr:to>
      <xdr:col>9</xdr:col>
      <xdr:colOff>0</xdr:colOff>
      <xdr:row>47</xdr:row>
      <xdr:rowOff>0</xdr:rowOff>
    </xdr:to>
    <xdr:graphicFrame macro="">
      <xdr:nvGraphicFramePr>
        <xdr:cNvPr id="2" name="グラフ 1">
          <a:extLst>
            <a:ext uri="{FF2B5EF4-FFF2-40B4-BE49-F238E27FC236}">
              <a16:creationId xmlns:a16="http://schemas.microsoft.com/office/drawing/2014/main" id="{A52BD510-1ECE-4D47-9F98-E9E74851A3D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504825</xdr:colOff>
      <xdr:row>31</xdr:row>
      <xdr:rowOff>142875</xdr:rowOff>
    </xdr:from>
    <xdr:to>
      <xdr:col>8</xdr:col>
      <xdr:colOff>270002</xdr:colOff>
      <xdr:row>45</xdr:row>
      <xdr:rowOff>129225</xdr:rowOff>
    </xdr:to>
    <xdr:grpSp>
      <xdr:nvGrpSpPr>
        <xdr:cNvPr id="3" name="グループ化 2">
          <a:extLst>
            <a:ext uri="{FF2B5EF4-FFF2-40B4-BE49-F238E27FC236}">
              <a16:creationId xmlns:a16="http://schemas.microsoft.com/office/drawing/2014/main" id="{0EADC6F6-60A8-419A-BC17-9E6F531D6748}"/>
            </a:ext>
          </a:extLst>
        </xdr:cNvPr>
        <xdr:cNvGrpSpPr/>
      </xdr:nvGrpSpPr>
      <xdr:grpSpPr>
        <a:xfrm>
          <a:off x="2797175" y="5654675"/>
          <a:ext cx="2508377" cy="2475550"/>
          <a:chOff x="3710888" y="37125088"/>
          <a:chExt cx="2508377" cy="2520001"/>
        </a:xfrm>
        <a:solidFill>
          <a:schemeClr val="accent2">
            <a:lumMod val="75000"/>
          </a:schemeClr>
        </a:solidFill>
      </xdr:grpSpPr>
      <xdr:sp macro="" textlink="">
        <xdr:nvSpPr>
          <xdr:cNvPr id="4" name="楕円 3">
            <a:extLst>
              <a:ext uri="{FF2B5EF4-FFF2-40B4-BE49-F238E27FC236}">
                <a16:creationId xmlns:a16="http://schemas.microsoft.com/office/drawing/2014/main" id="{B7F73E08-F15D-2F9B-4EF4-50716B193856}"/>
              </a:ext>
            </a:extLst>
          </xdr:cNvPr>
          <xdr:cNvSpPr/>
        </xdr:nvSpPr>
        <xdr:spPr>
          <a:xfrm>
            <a:off x="3710888" y="37125088"/>
            <a:ext cx="2508377" cy="2520001"/>
          </a:xfrm>
          <a:prstGeom prst="ellipse">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5" name="直線コネクタ 4">
            <a:extLst>
              <a:ext uri="{FF2B5EF4-FFF2-40B4-BE49-F238E27FC236}">
                <a16:creationId xmlns:a16="http://schemas.microsoft.com/office/drawing/2014/main" id="{EAD12048-F4AB-8C6C-636F-CA8F726C26E7}"/>
              </a:ext>
            </a:extLst>
          </xdr:cNvPr>
          <xdr:cNvCxnSpPr/>
        </xdr:nvCxnSpPr>
        <xdr:spPr>
          <a:xfrm>
            <a:off x="4065076" y="38385089"/>
            <a:ext cx="1800000" cy="0"/>
          </a:xfrm>
          <a:prstGeom prst="line">
            <a:avLst/>
          </a:prstGeom>
          <a:grpFill/>
          <a:ln w="19050">
            <a:solidFill>
              <a:srgbClr val="FFFFFF">
                <a:alpha val="50196"/>
              </a:srgbClr>
            </a:solidFill>
          </a:ln>
        </xdr:spPr>
        <xdr:style>
          <a:lnRef idx="1">
            <a:schemeClr val="accent1"/>
          </a:lnRef>
          <a:fillRef idx="0">
            <a:schemeClr val="accent1"/>
          </a:fillRef>
          <a:effectRef idx="0">
            <a:schemeClr val="accent1"/>
          </a:effectRef>
          <a:fontRef idx="minor">
            <a:schemeClr val="tx1"/>
          </a:fontRef>
        </xdr:style>
      </xdr:cxnSp>
      <xdr:sp macro="" textlink="$U$8">
        <xdr:nvSpPr>
          <xdr:cNvPr id="6" name="テキスト ボックス 5">
            <a:extLst>
              <a:ext uri="{FF2B5EF4-FFF2-40B4-BE49-F238E27FC236}">
                <a16:creationId xmlns:a16="http://schemas.microsoft.com/office/drawing/2014/main" id="{20FEB2D4-2BDB-E979-68D1-2FA023F8490D}"/>
              </a:ext>
            </a:extLst>
          </xdr:cNvPr>
          <xdr:cNvSpPr txBox="1"/>
        </xdr:nvSpPr>
        <xdr:spPr>
          <a:xfrm>
            <a:off x="4180665" y="38909232"/>
            <a:ext cx="1568823"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fld id="{8A58B77C-09CB-491C-B132-2D6F0C568F39}" type="TxLink">
              <a:rPr kumimoji="1" lang="en-US" altLang="en-US" sz="1600" b="1" i="0" u="none" strike="noStrike">
                <a:solidFill>
                  <a:schemeClr val="bg1"/>
                </a:solidFill>
                <a:latin typeface="BIZ UDP明朝 Medium"/>
                <a:ea typeface="BIZ UDP明朝 Medium"/>
              </a:rPr>
              <a:pPr algn="ctr"/>
              <a:t>100.1 万人</a:t>
            </a:fld>
            <a:endParaRPr kumimoji="1" lang="en-US" altLang="en-US" sz="5400" b="1" i="0" u="none" strike="noStrike">
              <a:solidFill>
                <a:schemeClr val="bg1"/>
              </a:solidFill>
              <a:latin typeface="+mn-ea"/>
              <a:ea typeface="+mn-ea"/>
            </a:endParaRPr>
          </a:p>
        </xdr:txBody>
      </xdr:sp>
      <xdr:sp macro="" textlink="$R$5">
        <xdr:nvSpPr>
          <xdr:cNvPr id="7" name="テキスト ボックス 6">
            <a:extLst>
              <a:ext uri="{FF2B5EF4-FFF2-40B4-BE49-F238E27FC236}">
                <a16:creationId xmlns:a16="http://schemas.microsoft.com/office/drawing/2014/main" id="{E93F467C-A605-B281-4896-D4BF1B0A416B}"/>
              </a:ext>
            </a:extLst>
          </xdr:cNvPr>
          <xdr:cNvSpPr txBox="1"/>
        </xdr:nvSpPr>
        <xdr:spPr>
          <a:xfrm>
            <a:off x="3827679" y="37842264"/>
            <a:ext cx="227479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C30482BD-9F4A-433B-8E92-8E00D3C3279A}" type="TxLink">
              <a:rPr kumimoji="1" lang="en-US" altLang="en-US" sz="1800" b="1" i="0" u="none" strike="noStrike">
                <a:solidFill>
                  <a:schemeClr val="bg1"/>
                </a:solidFill>
                <a:latin typeface="BIZ UDP明朝 Medium"/>
                <a:ea typeface="BIZ UDP明朝 Medium"/>
              </a:rPr>
              <a:pPr algn="ctr"/>
              <a:t>11,775.1 万人</a:t>
            </a:fld>
            <a:endParaRPr kumimoji="1" lang="ja-JP" altLang="en-US" sz="400000" b="1" u="none">
              <a:solidFill>
                <a:schemeClr val="bg1"/>
              </a:solidFill>
              <a:latin typeface="+mn-ea"/>
              <a:ea typeface="+mn-ea"/>
            </a:endParaRPr>
          </a:p>
        </xdr:txBody>
      </xdr:sp>
      <xdr:sp macro="" textlink="">
        <xdr:nvSpPr>
          <xdr:cNvPr id="8" name="テキスト ボックス 7">
            <a:extLst>
              <a:ext uri="{FF2B5EF4-FFF2-40B4-BE49-F238E27FC236}">
                <a16:creationId xmlns:a16="http://schemas.microsoft.com/office/drawing/2014/main" id="{3B12661A-2E58-D032-E6FB-8DDBD3C5E362}"/>
              </a:ext>
            </a:extLst>
          </xdr:cNvPr>
          <xdr:cNvSpPr txBox="1"/>
        </xdr:nvSpPr>
        <xdr:spPr>
          <a:xfrm>
            <a:off x="4273388" y="37416266"/>
            <a:ext cx="1383377"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r>
              <a:rPr kumimoji="1" lang="ja-JP" altLang="en-US" sz="2000" b="1">
                <a:solidFill>
                  <a:schemeClr val="bg1"/>
                </a:solidFill>
                <a:latin typeface="+mn-ea"/>
                <a:ea typeface="+mn-ea"/>
              </a:rPr>
              <a:t>全　国</a:t>
            </a:r>
          </a:p>
        </xdr:txBody>
      </xdr:sp>
      <xdr:sp macro="" textlink="">
        <xdr:nvSpPr>
          <xdr:cNvPr id="9" name="テキスト ボックス 8">
            <a:extLst>
              <a:ext uri="{FF2B5EF4-FFF2-40B4-BE49-F238E27FC236}">
                <a16:creationId xmlns:a16="http://schemas.microsoft.com/office/drawing/2014/main" id="{CFD9B45A-6340-DDF3-9E2C-5DEAF38178F1}"/>
              </a:ext>
            </a:extLst>
          </xdr:cNvPr>
          <xdr:cNvSpPr txBox="1"/>
        </xdr:nvSpPr>
        <xdr:spPr>
          <a:xfrm>
            <a:off x="4009118" y="38509958"/>
            <a:ext cx="100811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r>
              <a:rPr kumimoji="1" lang="ja-JP" altLang="en-US" sz="1600" b="1" i="0" u="none" strike="noStrike">
                <a:solidFill>
                  <a:schemeClr val="bg1"/>
                </a:solidFill>
                <a:latin typeface="+mn-ea"/>
                <a:ea typeface="+mn-ea"/>
              </a:rPr>
              <a:t>熊本県</a:t>
            </a:r>
            <a:endParaRPr kumimoji="1" lang="en-US" altLang="en-US" sz="1600" b="1" i="0" u="none" strike="noStrike">
              <a:solidFill>
                <a:schemeClr val="bg1"/>
              </a:solidFill>
              <a:latin typeface="+mn-ea"/>
              <a:ea typeface="+mn-ea"/>
            </a:endParaRPr>
          </a:p>
        </xdr:txBody>
      </xdr:sp>
      <xdr:sp macro="" textlink="$U$7">
        <xdr:nvSpPr>
          <xdr:cNvPr id="10" name="テキスト ボックス 9">
            <a:extLst>
              <a:ext uri="{FF2B5EF4-FFF2-40B4-BE49-F238E27FC236}">
                <a16:creationId xmlns:a16="http://schemas.microsoft.com/office/drawing/2014/main" id="{46C26A56-C8EB-4206-94CC-3BCB07C2F0E0}"/>
              </a:ext>
            </a:extLst>
          </xdr:cNvPr>
          <xdr:cNvSpPr txBox="1"/>
        </xdr:nvSpPr>
        <xdr:spPr>
          <a:xfrm>
            <a:off x="4857731" y="38509958"/>
            <a:ext cx="1056386"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2598F946-F21B-481C-8ADA-2CE3A1485D2E}" type="TxLink">
              <a:rPr kumimoji="1" lang="ja-JP" altLang="en-US" sz="1600" b="1" i="0" u="none" strike="noStrike">
                <a:solidFill>
                  <a:schemeClr val="bg1"/>
                </a:solidFill>
                <a:latin typeface="BIZ UDP明朝 Medium"/>
                <a:ea typeface="BIZ UDP明朝 Medium"/>
              </a:rPr>
              <a:pPr algn="ctr"/>
              <a:t>第 18 位</a:t>
            </a:fld>
            <a:endParaRPr kumimoji="1" lang="ja-JP" altLang="en-US" sz="5400" b="1" u="none">
              <a:solidFill>
                <a:schemeClr val="bg1"/>
              </a:solidFill>
              <a:latin typeface="+mn-ea"/>
              <a:ea typeface="+mn-ea"/>
            </a:endParaRPr>
          </a:p>
        </xdr:txBody>
      </xdr:sp>
    </xdr:grpSp>
    <xdr:clientData/>
  </xdr:twoCellAnchor>
</xdr:wsDr>
</file>

<file path=xl/drawings/drawing9.xml><?xml version="1.0" encoding="utf-8"?>
<xdr:wsDr xmlns:xdr="http://schemas.openxmlformats.org/drawingml/2006/spreadsheetDrawing" xmlns:a="http://schemas.openxmlformats.org/drawingml/2006/main">
  <xdr:twoCellAnchor>
    <xdr:from>
      <xdr:col>1</xdr:col>
      <xdr:colOff>72321</xdr:colOff>
      <xdr:row>4</xdr:row>
      <xdr:rowOff>55805</xdr:rowOff>
    </xdr:from>
    <xdr:to>
      <xdr:col>9</xdr:col>
      <xdr:colOff>72321</xdr:colOff>
      <xdr:row>46</xdr:row>
      <xdr:rowOff>142875</xdr:rowOff>
    </xdr:to>
    <xdr:graphicFrame macro="">
      <xdr:nvGraphicFramePr>
        <xdr:cNvPr id="2" name="グラフ 1">
          <a:extLst>
            <a:ext uri="{FF2B5EF4-FFF2-40B4-BE49-F238E27FC236}">
              <a16:creationId xmlns:a16="http://schemas.microsoft.com/office/drawing/2014/main" id="{5190A0BA-5E84-4D48-BC4D-F0080FAE92A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297771</xdr:colOff>
      <xdr:row>50</xdr:row>
      <xdr:rowOff>8709</xdr:rowOff>
    </xdr:from>
    <xdr:to>
      <xdr:col>5</xdr:col>
      <xdr:colOff>297771</xdr:colOff>
      <xdr:row>51</xdr:row>
      <xdr:rowOff>19427</xdr:rowOff>
    </xdr:to>
    <xdr:sp macro="" textlink="">
      <xdr:nvSpPr>
        <xdr:cNvPr id="3" name="正方形/長方形 2">
          <a:extLst>
            <a:ext uri="{FF2B5EF4-FFF2-40B4-BE49-F238E27FC236}">
              <a16:creationId xmlns:a16="http://schemas.microsoft.com/office/drawing/2014/main" id="{D228C93D-6A42-4FC4-97D2-8E9A0558A362}"/>
            </a:ext>
          </a:extLst>
        </xdr:cNvPr>
        <xdr:cNvSpPr/>
      </xdr:nvSpPr>
      <xdr:spPr>
        <a:xfrm>
          <a:off x="2593296" y="8905059"/>
          <a:ext cx="685800" cy="163118"/>
        </a:xfrm>
        <a:prstGeom prst="rect">
          <a:avLst/>
        </a:prstGeom>
        <a:no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uLnTx/>
              <a:uFillTx/>
              <a:latin typeface="BIZ UDPゴシック"/>
              <a:ea typeface="BIZ UDPゴシック"/>
              <a:cs typeface="+mn-cs"/>
            </a:rPr>
            <a:t>その他</a:t>
          </a:r>
        </a:p>
      </xdr:txBody>
    </xdr:sp>
    <xdr:clientData/>
  </xdr:twoCellAnchor>
  <xdr:twoCellAnchor>
    <xdr:from>
      <xdr:col>2</xdr:col>
      <xdr:colOff>277032</xdr:colOff>
      <xdr:row>48</xdr:row>
      <xdr:rowOff>165382</xdr:rowOff>
    </xdr:from>
    <xdr:to>
      <xdr:col>3</xdr:col>
      <xdr:colOff>282204</xdr:colOff>
      <xdr:row>50</xdr:row>
      <xdr:rowOff>1607</xdr:rowOff>
    </xdr:to>
    <xdr:sp macro="" textlink="">
      <xdr:nvSpPr>
        <xdr:cNvPr id="4" name="正方形/長方形 3">
          <a:extLst>
            <a:ext uri="{FF2B5EF4-FFF2-40B4-BE49-F238E27FC236}">
              <a16:creationId xmlns:a16="http://schemas.microsoft.com/office/drawing/2014/main" id="{BB0C9B3E-E607-43BF-9CBE-F8C6BAE430ED}"/>
            </a:ext>
          </a:extLst>
        </xdr:cNvPr>
        <xdr:cNvSpPr/>
      </xdr:nvSpPr>
      <xdr:spPr>
        <a:xfrm>
          <a:off x="1197782" y="8579132"/>
          <a:ext cx="690972" cy="160075"/>
        </a:xfrm>
        <a:prstGeom prst="rect">
          <a:avLst/>
        </a:prstGeom>
        <a:pattFill prst="pct20">
          <a:fgClr>
            <a:srgbClr val="FF5050"/>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中国</a:t>
          </a:r>
        </a:p>
      </xdr:txBody>
    </xdr:sp>
    <xdr:clientData/>
  </xdr:twoCellAnchor>
  <xdr:twoCellAnchor>
    <xdr:from>
      <xdr:col>1</xdr:col>
      <xdr:colOff>267009</xdr:colOff>
      <xdr:row>48</xdr:row>
      <xdr:rowOff>165382</xdr:rowOff>
    </xdr:from>
    <xdr:to>
      <xdr:col>2</xdr:col>
      <xdr:colOff>272182</xdr:colOff>
      <xdr:row>50</xdr:row>
      <xdr:rowOff>1607</xdr:rowOff>
    </xdr:to>
    <xdr:sp macro="" textlink="">
      <xdr:nvSpPr>
        <xdr:cNvPr id="5" name="正方形/長方形 4">
          <a:extLst>
            <a:ext uri="{FF2B5EF4-FFF2-40B4-BE49-F238E27FC236}">
              <a16:creationId xmlns:a16="http://schemas.microsoft.com/office/drawing/2014/main" id="{189954F6-D5FD-4825-BBE2-CB501C21962E}"/>
            </a:ext>
          </a:extLst>
        </xdr:cNvPr>
        <xdr:cNvSpPr/>
      </xdr:nvSpPr>
      <xdr:spPr>
        <a:xfrm>
          <a:off x="501959" y="8579132"/>
          <a:ext cx="690973" cy="160075"/>
        </a:xfrm>
        <a:prstGeom prst="rect">
          <a:avLst/>
        </a:prstGeom>
        <a:pattFill prst="pct10">
          <a:fgClr>
            <a:srgbClr val="44546A"/>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0"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韓国</a:t>
          </a:r>
        </a:p>
      </xdr:txBody>
    </xdr:sp>
    <xdr:clientData/>
  </xdr:twoCellAnchor>
  <xdr:twoCellAnchor>
    <xdr:from>
      <xdr:col>3</xdr:col>
      <xdr:colOff>285003</xdr:colOff>
      <xdr:row>48</xdr:row>
      <xdr:rowOff>165382</xdr:rowOff>
    </xdr:from>
    <xdr:to>
      <xdr:col>4</xdr:col>
      <xdr:colOff>290174</xdr:colOff>
      <xdr:row>50</xdr:row>
      <xdr:rowOff>1607</xdr:rowOff>
    </xdr:to>
    <xdr:sp macro="" textlink="">
      <xdr:nvSpPr>
        <xdr:cNvPr id="6" name="正方形/長方形 5">
          <a:extLst>
            <a:ext uri="{FF2B5EF4-FFF2-40B4-BE49-F238E27FC236}">
              <a16:creationId xmlns:a16="http://schemas.microsoft.com/office/drawing/2014/main" id="{58D7B7C4-43AE-4D95-87D6-904A7B7B3452}"/>
            </a:ext>
          </a:extLst>
        </xdr:cNvPr>
        <xdr:cNvSpPr/>
      </xdr:nvSpPr>
      <xdr:spPr>
        <a:xfrm>
          <a:off x="1891553" y="8579132"/>
          <a:ext cx="690971" cy="160075"/>
        </a:xfrm>
        <a:prstGeom prst="rect">
          <a:avLst/>
        </a:prstGeom>
        <a:pattFill prst="ltHorz">
          <a:fgClr>
            <a:srgbClr val="70AD47">
              <a:lumMod val="60000"/>
              <a:lumOff val="40000"/>
            </a:srgbClr>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台湾</a:t>
          </a:r>
        </a:p>
      </xdr:txBody>
    </xdr:sp>
    <xdr:clientData/>
  </xdr:twoCellAnchor>
  <xdr:twoCellAnchor>
    <xdr:from>
      <xdr:col>4</xdr:col>
      <xdr:colOff>295024</xdr:colOff>
      <xdr:row>48</xdr:row>
      <xdr:rowOff>165382</xdr:rowOff>
    </xdr:from>
    <xdr:to>
      <xdr:col>5</xdr:col>
      <xdr:colOff>300196</xdr:colOff>
      <xdr:row>50</xdr:row>
      <xdr:rowOff>1607</xdr:rowOff>
    </xdr:to>
    <xdr:sp macro="" textlink="">
      <xdr:nvSpPr>
        <xdr:cNvPr id="7" name="正方形/長方形 6">
          <a:extLst>
            <a:ext uri="{FF2B5EF4-FFF2-40B4-BE49-F238E27FC236}">
              <a16:creationId xmlns:a16="http://schemas.microsoft.com/office/drawing/2014/main" id="{9516BBDC-0C18-4455-97D9-D0AAD190860A}"/>
            </a:ext>
          </a:extLst>
        </xdr:cNvPr>
        <xdr:cNvSpPr/>
      </xdr:nvSpPr>
      <xdr:spPr>
        <a:xfrm>
          <a:off x="2587374" y="8579132"/>
          <a:ext cx="690972" cy="160075"/>
        </a:xfrm>
        <a:prstGeom prst="rect">
          <a:avLst/>
        </a:prstGeom>
        <a:pattFill prst="dkVert">
          <a:fgClr>
            <a:srgbClr val="5B9BD5">
              <a:lumMod val="60000"/>
              <a:lumOff val="40000"/>
            </a:srgbClr>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香港</a:t>
          </a:r>
        </a:p>
      </xdr:txBody>
    </xdr:sp>
    <xdr:clientData/>
  </xdr:twoCellAnchor>
  <xdr:twoCellAnchor>
    <xdr:from>
      <xdr:col>5</xdr:col>
      <xdr:colOff>300529</xdr:colOff>
      <xdr:row>48</xdr:row>
      <xdr:rowOff>165382</xdr:rowOff>
    </xdr:from>
    <xdr:to>
      <xdr:col>6</xdr:col>
      <xdr:colOff>305700</xdr:colOff>
      <xdr:row>50</xdr:row>
      <xdr:rowOff>1607</xdr:rowOff>
    </xdr:to>
    <xdr:sp macro="" textlink="">
      <xdr:nvSpPr>
        <xdr:cNvPr id="8" name="正方形/長方形 7">
          <a:extLst>
            <a:ext uri="{FF2B5EF4-FFF2-40B4-BE49-F238E27FC236}">
              <a16:creationId xmlns:a16="http://schemas.microsoft.com/office/drawing/2014/main" id="{302E73F5-29E6-4B58-AE8D-CD9F9B35B820}"/>
            </a:ext>
          </a:extLst>
        </xdr:cNvPr>
        <xdr:cNvSpPr/>
      </xdr:nvSpPr>
      <xdr:spPr>
        <a:xfrm>
          <a:off x="3278679" y="8579132"/>
          <a:ext cx="690971" cy="160075"/>
        </a:xfrm>
        <a:prstGeom prst="rect">
          <a:avLst/>
        </a:prstGeom>
        <a:pattFill prst="pct60">
          <a:fgClr>
            <a:sysClr val="window" lastClr="FFFFFF"/>
          </a:fgClr>
          <a:bgClr>
            <a:srgbClr val="FFC000"/>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東南アジア</a:t>
          </a:r>
        </a:p>
      </xdr:txBody>
    </xdr:sp>
    <xdr:clientData/>
  </xdr:twoCellAnchor>
  <xdr:twoCellAnchor>
    <xdr:from>
      <xdr:col>1</xdr:col>
      <xdr:colOff>267507</xdr:colOff>
      <xdr:row>50</xdr:row>
      <xdr:rowOff>354</xdr:rowOff>
    </xdr:from>
    <xdr:to>
      <xdr:col>2</xdr:col>
      <xdr:colOff>272679</xdr:colOff>
      <xdr:row>51</xdr:row>
      <xdr:rowOff>18488</xdr:rowOff>
    </xdr:to>
    <xdr:sp macro="" textlink="">
      <xdr:nvSpPr>
        <xdr:cNvPr id="9" name="正方形/長方形 8">
          <a:extLst>
            <a:ext uri="{FF2B5EF4-FFF2-40B4-BE49-F238E27FC236}">
              <a16:creationId xmlns:a16="http://schemas.microsoft.com/office/drawing/2014/main" id="{A09B7677-4C0E-48D3-9493-A4E6D3A4746A}"/>
            </a:ext>
          </a:extLst>
        </xdr:cNvPr>
        <xdr:cNvSpPr/>
      </xdr:nvSpPr>
      <xdr:spPr>
        <a:xfrm>
          <a:off x="505632" y="8896704"/>
          <a:ext cx="690972" cy="170534"/>
        </a:xfrm>
        <a:prstGeom prst="rect">
          <a:avLst/>
        </a:prstGeom>
        <a:pattFill prst="smCheck">
          <a:fgClr>
            <a:srgbClr val="FF5050"/>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欧州</a:t>
          </a:r>
        </a:p>
      </xdr:txBody>
    </xdr:sp>
    <xdr:clientData/>
  </xdr:twoCellAnchor>
  <xdr:twoCellAnchor>
    <xdr:from>
      <xdr:col>2</xdr:col>
      <xdr:colOff>286059</xdr:colOff>
      <xdr:row>59</xdr:row>
      <xdr:rowOff>57504</xdr:rowOff>
    </xdr:from>
    <xdr:to>
      <xdr:col>3</xdr:col>
      <xdr:colOff>291232</xdr:colOff>
      <xdr:row>60</xdr:row>
      <xdr:rowOff>47063</xdr:rowOff>
    </xdr:to>
    <xdr:sp macro="" textlink="">
      <xdr:nvSpPr>
        <xdr:cNvPr id="10" name="正方形/長方形 9">
          <a:extLst>
            <a:ext uri="{FF2B5EF4-FFF2-40B4-BE49-F238E27FC236}">
              <a16:creationId xmlns:a16="http://schemas.microsoft.com/office/drawing/2014/main" id="{8BE4265B-2608-4408-AA3C-8F785E19935F}"/>
            </a:ext>
          </a:extLst>
        </xdr:cNvPr>
        <xdr:cNvSpPr/>
      </xdr:nvSpPr>
      <xdr:spPr>
        <a:xfrm>
          <a:off x="1209984" y="10458804"/>
          <a:ext cx="690973" cy="170534"/>
        </a:xfrm>
        <a:prstGeom prst="rect">
          <a:avLst/>
        </a:prstGeom>
        <a:pattFill prst="pct80">
          <a:fgClr>
            <a:srgbClr val="44546A"/>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0" i="0" u="none" strike="noStrike" kern="0" cap="none" spc="0" normalizeH="0" baseline="0" noProof="0">
              <a:ln>
                <a:noFill/>
              </a:ln>
              <a:solidFill>
                <a:sysClr val="window" lastClr="FFFFFF"/>
              </a:solidFill>
              <a:effectLst>
                <a:glow rad="88900">
                  <a:sysClr val="windowText" lastClr="000000">
                    <a:lumMod val="75000"/>
                    <a:lumOff val="25000"/>
                  </a:sysClr>
                </a:glow>
              </a:effectLst>
              <a:uLnTx/>
              <a:uFillTx/>
              <a:latin typeface="BIZ UDPゴシック"/>
              <a:ea typeface="BIZ UDPゴシック"/>
              <a:cs typeface="+mn-cs"/>
            </a:rPr>
            <a:t>インド</a:t>
          </a:r>
        </a:p>
      </xdr:txBody>
    </xdr:sp>
    <xdr:clientData/>
  </xdr:twoCellAnchor>
  <xdr:twoCellAnchor>
    <xdr:from>
      <xdr:col>2</xdr:col>
      <xdr:colOff>275478</xdr:colOff>
      <xdr:row>50</xdr:row>
      <xdr:rowOff>354</xdr:rowOff>
    </xdr:from>
    <xdr:to>
      <xdr:col>3</xdr:col>
      <xdr:colOff>280649</xdr:colOff>
      <xdr:row>51</xdr:row>
      <xdr:rowOff>18488</xdr:rowOff>
    </xdr:to>
    <xdr:sp macro="" textlink="">
      <xdr:nvSpPr>
        <xdr:cNvPr id="11" name="正方形/長方形 10">
          <a:extLst>
            <a:ext uri="{FF2B5EF4-FFF2-40B4-BE49-F238E27FC236}">
              <a16:creationId xmlns:a16="http://schemas.microsoft.com/office/drawing/2014/main" id="{0A3E76F8-E8AB-4DCA-AC4B-EE70D55F0D41}"/>
            </a:ext>
          </a:extLst>
        </xdr:cNvPr>
        <xdr:cNvSpPr/>
      </xdr:nvSpPr>
      <xdr:spPr>
        <a:xfrm>
          <a:off x="1199403" y="8896704"/>
          <a:ext cx="690971" cy="170534"/>
        </a:xfrm>
        <a:prstGeom prst="rect">
          <a:avLst/>
        </a:prstGeom>
        <a:pattFill prst="wdDnDiag">
          <a:fgClr>
            <a:sysClr val="window" lastClr="FFFFFF"/>
          </a:fgClr>
          <a:bgClr>
            <a:srgbClr val="A9D18E"/>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アメリカ</a:t>
          </a:r>
        </a:p>
      </xdr:txBody>
    </xdr:sp>
    <xdr:clientData/>
  </xdr:twoCellAnchor>
  <xdr:twoCellAnchor>
    <xdr:from>
      <xdr:col>4</xdr:col>
      <xdr:colOff>228349</xdr:colOff>
      <xdr:row>56</xdr:row>
      <xdr:rowOff>57504</xdr:rowOff>
    </xdr:from>
    <xdr:to>
      <xdr:col>5</xdr:col>
      <xdr:colOff>233521</xdr:colOff>
      <xdr:row>57</xdr:row>
      <xdr:rowOff>47063</xdr:rowOff>
    </xdr:to>
    <xdr:sp macro="" textlink="">
      <xdr:nvSpPr>
        <xdr:cNvPr id="12" name="正方形/長方形 11">
          <a:extLst>
            <a:ext uri="{FF2B5EF4-FFF2-40B4-BE49-F238E27FC236}">
              <a16:creationId xmlns:a16="http://schemas.microsoft.com/office/drawing/2014/main" id="{0E05EA2B-7F21-495A-B417-0DB707D7C441}"/>
            </a:ext>
          </a:extLst>
        </xdr:cNvPr>
        <xdr:cNvSpPr/>
      </xdr:nvSpPr>
      <xdr:spPr>
        <a:xfrm>
          <a:off x="2520699" y="9734904"/>
          <a:ext cx="690972" cy="167359"/>
        </a:xfrm>
        <a:prstGeom prst="rect">
          <a:avLst/>
        </a:prstGeom>
        <a:pattFill prst="dashHorz">
          <a:fgClr>
            <a:sysClr val="window" lastClr="FFFFFF"/>
          </a:fgClr>
          <a:bgClr>
            <a:srgbClr val="9DC3E6"/>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カナダ</a:t>
          </a:r>
        </a:p>
      </xdr:txBody>
    </xdr:sp>
    <xdr:clientData/>
  </xdr:twoCellAnchor>
  <xdr:twoCellAnchor>
    <xdr:from>
      <xdr:col>3</xdr:col>
      <xdr:colOff>278373</xdr:colOff>
      <xdr:row>50</xdr:row>
      <xdr:rowOff>7816</xdr:rowOff>
    </xdr:from>
    <xdr:to>
      <xdr:col>4</xdr:col>
      <xdr:colOff>283544</xdr:colOff>
      <xdr:row>51</xdr:row>
      <xdr:rowOff>20320</xdr:rowOff>
    </xdr:to>
    <xdr:sp macro="" textlink="">
      <xdr:nvSpPr>
        <xdr:cNvPr id="13" name="正方形/長方形 12">
          <a:extLst>
            <a:ext uri="{FF2B5EF4-FFF2-40B4-BE49-F238E27FC236}">
              <a16:creationId xmlns:a16="http://schemas.microsoft.com/office/drawing/2014/main" id="{84E8C4E8-F591-4C3D-B964-1E7102FA154A}"/>
            </a:ext>
          </a:extLst>
        </xdr:cNvPr>
        <xdr:cNvSpPr/>
      </xdr:nvSpPr>
      <xdr:spPr>
        <a:xfrm>
          <a:off x="1888098" y="8904166"/>
          <a:ext cx="690971" cy="164904"/>
        </a:xfrm>
        <a:prstGeom prst="rect">
          <a:avLst/>
        </a:prstGeom>
        <a:pattFill prst="dkHorz">
          <a:fgClr>
            <a:srgbClr val="FFC000"/>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100" normalizeH="0" baseline="0" noProof="0">
              <a:ln>
                <a:noFill/>
              </a:ln>
              <a:solidFill>
                <a:sysClr val="windowText" lastClr="000000"/>
              </a:solidFill>
              <a:effectLst>
                <a:glow rad="101600">
                  <a:schemeClr val="bg1"/>
                </a:glow>
              </a:effectLst>
              <a:uLnTx/>
              <a:uFillTx/>
              <a:latin typeface="BIZ UDPゴシック"/>
              <a:ea typeface="BIZ UDPゴシック"/>
              <a:cs typeface="+mn-cs"/>
            </a:rPr>
            <a:t>オーストラリア</a:t>
          </a:r>
        </a:p>
      </xdr:txBody>
    </xdr:sp>
    <xdr:clientData/>
  </xdr:twoCellAnchor>
  <xdr:twoCellAnchor>
    <xdr:from>
      <xdr:col>12</xdr:col>
      <xdr:colOff>719108</xdr:colOff>
      <xdr:row>54</xdr:row>
      <xdr:rowOff>104893</xdr:rowOff>
    </xdr:from>
    <xdr:to>
      <xdr:col>21</xdr:col>
      <xdr:colOff>866716</xdr:colOff>
      <xdr:row>97</xdr:row>
      <xdr:rowOff>35480</xdr:rowOff>
    </xdr:to>
    <xdr:graphicFrame macro="">
      <xdr:nvGraphicFramePr>
        <xdr:cNvPr id="14" name="グラフ 13">
          <a:extLst>
            <a:ext uri="{FF2B5EF4-FFF2-40B4-BE49-F238E27FC236}">
              <a16:creationId xmlns:a16="http://schemas.microsoft.com/office/drawing/2014/main" id="{D13686CC-4FD4-4E90-AABE-B556B66ACB7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1</xdr:col>
      <xdr:colOff>3922</xdr:colOff>
      <xdr:row>16</xdr:row>
      <xdr:rowOff>108697</xdr:rowOff>
    </xdr:from>
    <xdr:to>
      <xdr:col>9</xdr:col>
      <xdr:colOff>8405</xdr:colOff>
      <xdr:row>40</xdr:row>
      <xdr:rowOff>44824</xdr:rowOff>
    </xdr:to>
    <xdr:sp macro="" textlink="">
      <xdr:nvSpPr>
        <xdr:cNvPr id="2" name="正方形/長方形 1">
          <a:extLst>
            <a:ext uri="{FF2B5EF4-FFF2-40B4-BE49-F238E27FC236}">
              <a16:creationId xmlns:a16="http://schemas.microsoft.com/office/drawing/2014/main" id="{00000000-0008-0000-0A00-000002000000}"/>
            </a:ext>
          </a:extLst>
        </xdr:cNvPr>
        <xdr:cNvSpPr/>
      </xdr:nvSpPr>
      <xdr:spPr>
        <a:xfrm>
          <a:off x="172010" y="4916021"/>
          <a:ext cx="5517777" cy="4138332"/>
        </a:xfrm>
        <a:prstGeom prst="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9525</xdr:colOff>
      <xdr:row>40</xdr:row>
      <xdr:rowOff>57150</xdr:rowOff>
    </xdr:from>
    <xdr:ext cx="4848207" cy="390542"/>
    <xdr:sp macro="" textlink="">
      <xdr:nvSpPr>
        <xdr:cNvPr id="3" name="テキスト ボックス 2">
          <a:extLst>
            <a:ext uri="{FF2B5EF4-FFF2-40B4-BE49-F238E27FC236}">
              <a16:creationId xmlns:a16="http://schemas.microsoft.com/office/drawing/2014/main" id="{C91FE1AE-2997-488B-BA74-B3F2F54F2A13}"/>
            </a:ext>
          </a:extLst>
        </xdr:cNvPr>
        <xdr:cNvSpPr txBox="1"/>
      </xdr:nvSpPr>
      <xdr:spPr>
        <a:xfrm>
          <a:off x="228600" y="8886825"/>
          <a:ext cx="4848207" cy="3905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 </a:t>
          </a:r>
          <a:r>
            <a:rPr kumimoji="1" lang="ja-JP" altLang="en-US" sz="800">
              <a:solidFill>
                <a:sysClr val="windowText" lastClr="000000"/>
              </a:solidFill>
              <a:latin typeface="+mn-ea"/>
              <a:ea typeface="+mn-ea"/>
            </a:rPr>
            <a:t>令和</a:t>
          </a:r>
          <a:r>
            <a:rPr kumimoji="1" lang="en-US" altLang="ja-JP" sz="800">
              <a:solidFill>
                <a:sysClr val="windowText" lastClr="000000"/>
              </a:solidFill>
              <a:latin typeface="+mn-ea"/>
              <a:ea typeface="+mn-ea"/>
            </a:rPr>
            <a:t>7</a:t>
          </a:r>
          <a:r>
            <a:rPr kumimoji="1" lang="ja-JP" altLang="en-US" sz="800">
              <a:solidFill>
                <a:sysClr val="windowText" lastClr="000000"/>
              </a:solidFill>
              <a:latin typeface="+mn-ea"/>
              <a:ea typeface="+mn-ea"/>
            </a:rPr>
            <a:t>年</a:t>
          </a:r>
          <a:r>
            <a:rPr kumimoji="1" lang="en-US" altLang="ja-JP" sz="800">
              <a:solidFill>
                <a:sysClr val="windowText" lastClr="000000"/>
              </a:solidFill>
              <a:latin typeface="+mn-ea"/>
              <a:ea typeface="+mn-ea"/>
            </a:rPr>
            <a:t>2</a:t>
          </a:r>
          <a:r>
            <a:rPr kumimoji="1" lang="ja-JP" altLang="en-US" sz="800">
              <a:solidFill>
                <a:sysClr val="windowText" lastClr="000000"/>
              </a:solidFill>
              <a:latin typeface="+mn-ea"/>
              <a:ea typeface="+mn-ea"/>
            </a:rPr>
            <a:t>月</a:t>
          </a:r>
          <a:r>
            <a:rPr kumimoji="1" lang="en-US" altLang="ja-JP" sz="800">
              <a:solidFill>
                <a:sysClr val="windowText" lastClr="000000"/>
              </a:solidFill>
              <a:latin typeface="+mn-ea"/>
              <a:ea typeface="+mn-ea"/>
            </a:rPr>
            <a:t>19</a:t>
          </a:r>
          <a:r>
            <a:rPr kumimoji="1" lang="ja-JP" altLang="en-US" sz="800">
              <a:solidFill>
                <a:sysClr val="windowText" lastClr="000000"/>
              </a:solidFill>
              <a:latin typeface="+mn-ea"/>
              <a:ea typeface="+mn-ea"/>
            </a:rPr>
            <a:t>日追記 </a:t>
          </a:r>
          <a:r>
            <a:rPr kumimoji="1" lang="en-US" altLang="ja-JP" sz="800">
              <a:solidFill>
                <a:sysClr val="windowText" lastClr="000000"/>
              </a:solidFill>
              <a:latin typeface="+mn-ea"/>
              <a:ea typeface="+mn-ea"/>
            </a:rPr>
            <a:t>〉</a:t>
          </a:r>
          <a:br>
            <a:rPr kumimoji="1" lang="en-US" altLang="ja-JP" sz="800">
              <a:solidFill>
                <a:sysClr val="windowText" lastClr="000000"/>
              </a:solidFill>
              <a:latin typeface="+mn-ea"/>
              <a:ea typeface="+mn-ea"/>
            </a:rPr>
          </a:br>
          <a:r>
            <a:rPr kumimoji="1" lang="ja-JP" altLang="en-US" sz="800">
              <a:solidFill>
                <a:sysClr val="windowText" lastClr="000000"/>
              </a:solidFill>
              <a:latin typeface="+mn-ea"/>
              <a:ea typeface="+mn-ea"/>
            </a:rPr>
            <a:t>コメントに記載した「延べ宿泊者数」の数値に誤りがありました。そのため、正しい数値に修正しています。</a:t>
          </a: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18</xdr:col>
      <xdr:colOff>180975</xdr:colOff>
      <xdr:row>38</xdr:row>
      <xdr:rowOff>53975</xdr:rowOff>
    </xdr:from>
    <xdr:to>
      <xdr:col>32</xdr:col>
      <xdr:colOff>168088</xdr:colOff>
      <xdr:row>48</xdr:row>
      <xdr:rowOff>79376</xdr:rowOff>
    </xdr:to>
    <xdr:sp macro="" textlink="">
      <xdr:nvSpPr>
        <xdr:cNvPr id="2" name="テキスト ボックス 1">
          <a:extLst>
            <a:ext uri="{FF2B5EF4-FFF2-40B4-BE49-F238E27FC236}">
              <a16:creationId xmlns:a16="http://schemas.microsoft.com/office/drawing/2014/main" id="{00000000-0008-0000-0B00-000002000000}"/>
            </a:ext>
          </a:extLst>
        </xdr:cNvPr>
        <xdr:cNvSpPr txBox="1"/>
      </xdr:nvSpPr>
      <xdr:spPr>
        <a:xfrm>
          <a:off x="6781240" y="7281769"/>
          <a:ext cx="6071907" cy="203125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ja-JP" sz="800" b="0" i="0" u="none" strike="noStrike">
              <a:solidFill>
                <a:sysClr val="windowText" lastClr="000000"/>
              </a:solidFill>
              <a:effectLst/>
              <a:latin typeface="+mn-lt"/>
              <a:ea typeface="+mn-ea"/>
              <a:cs typeface="+mn-cs"/>
            </a:rPr>
            <a:t>〈 </a:t>
          </a:r>
          <a:r>
            <a:rPr lang="ja-JP" altLang="en-US" sz="800" b="0" i="0" u="none" strike="noStrike">
              <a:solidFill>
                <a:sysClr val="windowText" lastClr="000000"/>
              </a:solidFill>
              <a:effectLst/>
              <a:latin typeface="+mn-lt"/>
              <a:ea typeface="+mn-ea"/>
              <a:cs typeface="+mn-cs"/>
            </a:rPr>
            <a:t>用語説明（つづき） </a:t>
          </a:r>
          <a:r>
            <a:rPr lang="en-US" altLang="ja-JP" sz="800" b="0" i="0" u="none" strike="noStrike">
              <a:solidFill>
                <a:sysClr val="windowText" lastClr="000000"/>
              </a:solidFill>
              <a:effectLst/>
              <a:latin typeface="+mn-lt"/>
              <a:ea typeface="+mn-ea"/>
              <a:cs typeface="+mn-cs"/>
            </a:rPr>
            <a:t>〉</a:t>
          </a:r>
          <a:r>
            <a:rPr lang="ja-JP" altLang="en-US" sz="800">
              <a:solidFill>
                <a:sysClr val="windowText" lastClr="000000"/>
              </a:solidFill>
              <a:latin typeface="+mn-lt"/>
            </a:rPr>
            <a:t> </a:t>
          </a:r>
          <a:r>
            <a:rPr lang="ja-JP" altLang="en-US" sz="800" b="0" i="0" u="none" strike="noStrike">
              <a:solidFill>
                <a:sysClr val="windowText" lastClr="000000"/>
              </a:solidFill>
              <a:effectLst/>
              <a:latin typeface="+mn-lt"/>
              <a:ea typeface="+mn-ea"/>
              <a:cs typeface="+mn-cs"/>
            </a:rPr>
            <a:t>　</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＊日本人</a:t>
          </a:r>
          <a:r>
            <a:rPr lang="ja-JP" altLang="en-US" sz="800">
              <a:solidFill>
                <a:sysClr val="windowText" lastClr="000000"/>
              </a:solidFill>
              <a:latin typeface="+mn-lt"/>
            </a:rPr>
            <a:t> </a:t>
          </a:r>
          <a:r>
            <a:rPr lang="ja-JP" altLang="en-US" sz="800" b="0" i="0" u="none" strike="noStrike">
              <a:solidFill>
                <a:sysClr val="windowText" lastClr="000000"/>
              </a:solidFill>
              <a:effectLst/>
              <a:latin typeface="+mn-lt"/>
              <a:ea typeface="+mn-ea"/>
              <a:cs typeface="+mn-cs"/>
            </a:rPr>
            <a:t>　　　</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　　日本人の延べ宿泊者数。地域別は、観光庁「宿泊旅行統計調査」 の調査票情報の提供を受け県独自に推計した “延べ宿泊</a:t>
          </a:r>
          <a:br>
            <a:rPr lang="en-US" altLang="ja-JP" sz="800" b="0" i="0" u="none" strike="noStrike">
              <a:solidFill>
                <a:sysClr val="windowText" lastClr="000000"/>
              </a:solidFill>
              <a:effectLst/>
              <a:latin typeface="+mn-lt"/>
              <a:ea typeface="+mn-ea"/>
              <a:cs typeface="+mn-cs"/>
            </a:rPr>
          </a:br>
          <a:r>
            <a:rPr lang="ja-JP" altLang="en-US" sz="800" b="0" i="0" u="none" strike="noStrike">
              <a:solidFill>
                <a:sysClr val="windowText" lastClr="000000"/>
              </a:solidFill>
              <a:effectLst/>
              <a:latin typeface="+mn-lt"/>
              <a:ea typeface="+mn-ea"/>
              <a:cs typeface="+mn-cs"/>
            </a:rPr>
            <a:t>　　者数”から “外国人延べ宿泊者数” を減算した値。</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＊外国人</a:t>
          </a:r>
          <a:r>
            <a:rPr lang="ja-JP" altLang="en-US" sz="800">
              <a:solidFill>
                <a:sysClr val="windowText" lastClr="000000"/>
              </a:solidFill>
              <a:latin typeface="+mn-lt"/>
            </a:rPr>
            <a:t> </a:t>
          </a:r>
          <a:r>
            <a:rPr lang="ja-JP" altLang="en-US" sz="800" b="0" i="0" u="none" strike="noStrike">
              <a:solidFill>
                <a:sysClr val="windowText" lastClr="000000"/>
              </a:solidFill>
              <a:effectLst/>
              <a:latin typeface="+mn-lt"/>
              <a:ea typeface="+mn-ea"/>
              <a:cs typeface="+mn-cs"/>
            </a:rPr>
            <a:t>　　　</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　　外国人（日本国内に住所を有しないもの）の延べ宿泊者数。地域別は観光庁「宿泊旅行統計調査」 の調査票情報の提供を</a:t>
          </a:r>
          <a:br>
            <a:rPr lang="en-US" altLang="ja-JP" sz="800" b="0" i="0" u="none" strike="noStrike">
              <a:solidFill>
                <a:sysClr val="windowText" lastClr="000000"/>
              </a:solidFill>
              <a:effectLst/>
              <a:latin typeface="+mn-lt"/>
              <a:ea typeface="+mn-ea"/>
              <a:cs typeface="+mn-cs"/>
            </a:rPr>
          </a:br>
          <a:r>
            <a:rPr lang="ja-JP" altLang="en-US" sz="800" b="0" i="0" u="none" strike="noStrike">
              <a:solidFill>
                <a:sysClr val="windowText" lastClr="000000"/>
              </a:solidFill>
              <a:effectLst/>
              <a:latin typeface="+mn-lt"/>
              <a:ea typeface="+mn-ea"/>
              <a:cs typeface="+mn-cs"/>
            </a:rPr>
            <a:t>　　受け県独自に推計した値。 　</a:t>
          </a:r>
          <a:endParaRPr lang="en-US" altLang="ja-JP" sz="800" b="0" i="0" u="none" strike="noStrike">
            <a:solidFill>
              <a:sysClr val="windowText" lastClr="000000"/>
            </a:solidFill>
            <a:effectLst/>
            <a:latin typeface="+mn-lt"/>
            <a:ea typeface="+mn-ea"/>
            <a:cs typeface="+mn-cs"/>
          </a:endParaRPr>
        </a:p>
        <a:p>
          <a:r>
            <a:rPr kumimoji="1" lang="ja-JP" altLang="en-US" sz="800">
              <a:solidFill>
                <a:sysClr val="windowText" lastClr="000000"/>
              </a:solidFill>
              <a:latin typeface="+mn-lt"/>
            </a:rPr>
            <a:t>＊延べ入込客数 　　　</a:t>
          </a:r>
        </a:p>
        <a:p>
          <a:r>
            <a:rPr kumimoji="1" lang="ja-JP" altLang="en-US" sz="800">
              <a:solidFill>
                <a:sysClr val="windowText" lastClr="000000"/>
              </a:solidFill>
              <a:latin typeface="+mn-lt"/>
            </a:rPr>
            <a:t> 　</a:t>
          </a:r>
          <a:r>
            <a:rPr kumimoji="1" lang="ja-JP" altLang="en-US" sz="800" baseline="0">
              <a:solidFill>
                <a:sysClr val="windowText" lastClr="000000"/>
              </a:solidFill>
              <a:latin typeface="+mn-lt"/>
            </a:rPr>
            <a:t> </a:t>
          </a:r>
          <a:r>
            <a:rPr kumimoji="1" lang="ja-JP" altLang="en-US" sz="800">
              <a:solidFill>
                <a:sysClr val="windowText" lastClr="000000"/>
              </a:solidFill>
              <a:latin typeface="+mn-lt"/>
            </a:rPr>
            <a:t>熊本県内の観光地点等（観光地点、行祭事・イベント）の入込客数調査結果。観光庁「観光入込客統計に関する共通基準」</a:t>
          </a:r>
          <a:br>
            <a:rPr kumimoji="1" lang="en-US" altLang="ja-JP" sz="800">
              <a:solidFill>
                <a:sysClr val="windowText" lastClr="000000"/>
              </a:solidFill>
              <a:latin typeface="+mn-lt"/>
            </a:rPr>
          </a:br>
          <a:r>
            <a:rPr kumimoji="1" lang="ja-JP" altLang="en-US" sz="800">
              <a:solidFill>
                <a:sysClr val="windowText" lastClr="000000"/>
              </a:solidFill>
              <a:latin typeface="+mn-lt"/>
            </a:rPr>
            <a:t>　　に基づいて実施した熊本県「観光地点等入込客数調査」による値。（</a:t>
          </a:r>
          <a:r>
            <a:rPr kumimoji="1" lang="en-US" altLang="ja-JP" sz="800">
              <a:solidFill>
                <a:sysClr val="windowText" lastClr="000000"/>
              </a:solidFill>
              <a:latin typeface="+mn-lt"/>
            </a:rPr>
            <a:t>P48</a:t>
          </a:r>
          <a:r>
            <a:rPr kumimoji="1" lang="ja-JP" altLang="en-US" sz="800">
              <a:solidFill>
                <a:sysClr val="windowText" lastClr="000000"/>
              </a:solidFill>
              <a:latin typeface="+mn-lt"/>
            </a:rPr>
            <a:t>参照） 　</a:t>
          </a:r>
          <a:endParaRPr kumimoji="1" lang="en-US" altLang="ja-JP" sz="800">
            <a:solidFill>
              <a:sysClr val="windowText" lastClr="000000"/>
            </a:solidFill>
            <a:latin typeface="+mn-lt"/>
          </a:endParaRPr>
        </a:p>
        <a:p>
          <a:endParaRPr kumimoji="1" lang="en-US" altLang="ja-JP" sz="400">
            <a:solidFill>
              <a:sysClr val="windowText" lastClr="000000"/>
            </a:solidFill>
            <a:latin typeface="+mn-lt"/>
          </a:endParaRPr>
        </a:p>
        <a:p>
          <a:r>
            <a:rPr lang="en-US" altLang="ja-JP" sz="800" b="0" i="0">
              <a:solidFill>
                <a:schemeClr val="dk1"/>
              </a:solidFill>
              <a:effectLst/>
              <a:latin typeface="+mn-lt"/>
              <a:ea typeface="+mn-ea"/>
              <a:cs typeface="+mn-cs"/>
            </a:rPr>
            <a:t>〈 </a:t>
          </a:r>
          <a:r>
            <a:rPr lang="ja-JP" altLang="ja-JP" sz="800" b="0" i="0">
              <a:solidFill>
                <a:schemeClr val="dk1"/>
              </a:solidFill>
              <a:effectLst/>
              <a:latin typeface="+mn-lt"/>
              <a:ea typeface="+mn-ea"/>
              <a:cs typeface="+mn-cs"/>
            </a:rPr>
            <a:t>補足 ： 延べ宿泊者数の推計結果について </a:t>
          </a:r>
          <a:r>
            <a:rPr lang="en-US" altLang="ja-JP" sz="800" b="0" i="0">
              <a:solidFill>
                <a:schemeClr val="dk1"/>
              </a:solidFill>
              <a:effectLst/>
              <a:latin typeface="+mn-lt"/>
              <a:ea typeface="+mn-ea"/>
              <a:cs typeface="+mn-cs"/>
            </a:rPr>
            <a:t>〉 </a:t>
          </a:r>
          <a:r>
            <a:rPr lang="ja-JP" altLang="ja-JP" sz="800" b="0" i="0">
              <a:solidFill>
                <a:schemeClr val="dk1"/>
              </a:solidFill>
              <a:effectLst/>
              <a:latin typeface="+mn-lt"/>
              <a:ea typeface="+mn-ea"/>
              <a:cs typeface="+mn-cs"/>
            </a:rPr>
            <a:t>　　　</a:t>
          </a:r>
          <a:endParaRPr lang="ja-JP" altLang="ja-JP" sz="800">
            <a:effectLst/>
          </a:endParaRPr>
        </a:p>
        <a:p>
          <a:r>
            <a:rPr kumimoji="1" lang="ja-JP" altLang="ja-JP" sz="800">
              <a:solidFill>
                <a:schemeClr val="dk1"/>
              </a:solidFill>
              <a:effectLst/>
              <a:latin typeface="+mn-lt"/>
              <a:ea typeface="+mn-ea"/>
              <a:cs typeface="+mn-cs"/>
            </a:rPr>
            <a:t>　　観光庁「宿泊旅行統計調査」の結果数値は推定値であり、延べ宿泊者数等は十の位までを有効数字として表章している。</a:t>
          </a:r>
          <a:endParaRPr lang="ja-JP" altLang="ja-JP" sz="800">
            <a:effectLst/>
          </a:endParaRPr>
        </a:p>
        <a:p>
          <a:r>
            <a:rPr kumimoji="1" lang="ja-JP" altLang="ja-JP" sz="800">
              <a:solidFill>
                <a:schemeClr val="dk1"/>
              </a:solidFill>
              <a:effectLst/>
              <a:latin typeface="+mn-lt"/>
              <a:ea typeface="+mn-ea"/>
              <a:cs typeface="+mn-cs"/>
            </a:rPr>
            <a:t>　　また県独自の推計値は小数点以下で四捨五入している。このため、内訳値の和と合計値が一致しない場合がある。</a:t>
          </a:r>
          <a:endParaRPr lang="ja-JP" altLang="ja-JP" sz="800">
            <a:effectLst/>
          </a:endParaRPr>
        </a:p>
        <a:p>
          <a:r>
            <a:rPr kumimoji="1" lang="ja-JP" altLang="ja-JP" sz="800">
              <a:solidFill>
                <a:schemeClr val="dk1"/>
              </a:solidFill>
              <a:effectLst/>
              <a:latin typeface="+mn-lt"/>
              <a:ea typeface="+mn-ea"/>
              <a:cs typeface="+mn-cs"/>
            </a:rPr>
            <a:t>　　なお、県独自で地域別に推計した 「宿泊旅行統計調査」 は推計の性質上、市町村ごとの “有効回答率” の影響を受ける。</a:t>
          </a:r>
          <a:endParaRPr lang="ja-JP" altLang="ja-JP" sz="800">
            <a:effectLst/>
          </a:endParaRPr>
        </a:p>
        <a:p>
          <a:endParaRPr kumimoji="1" lang="ja-JP" altLang="en-US" sz="780">
            <a:solidFill>
              <a:sysClr val="windowText" lastClr="000000"/>
            </a:solidFill>
            <a:latin typeface="+mn-lt"/>
          </a:endParaRPr>
        </a:p>
        <a:p>
          <a:endParaRPr kumimoji="1" lang="ja-JP" altLang="en-US" sz="780">
            <a:solidFill>
              <a:sysClr val="windowText" lastClr="000000"/>
            </a:solidFill>
            <a:latin typeface="+mn-lt"/>
          </a:endParaRPr>
        </a:p>
      </xdr:txBody>
    </xdr:sp>
    <xdr:clientData/>
  </xdr:twoCellAnchor>
  <xdr:twoCellAnchor>
    <xdr:from>
      <xdr:col>1</xdr:col>
      <xdr:colOff>104775</xdr:colOff>
      <xdr:row>45</xdr:row>
      <xdr:rowOff>88900</xdr:rowOff>
    </xdr:from>
    <xdr:to>
      <xdr:col>16</xdr:col>
      <xdr:colOff>57150</xdr:colOff>
      <xdr:row>48</xdr:row>
      <xdr:rowOff>76201</xdr:rowOff>
    </xdr:to>
    <xdr:sp macro="" textlink="">
      <xdr:nvSpPr>
        <xdr:cNvPr id="3" name="テキスト ボックス 2">
          <a:extLst>
            <a:ext uri="{FF2B5EF4-FFF2-40B4-BE49-F238E27FC236}">
              <a16:creationId xmlns:a16="http://schemas.microsoft.com/office/drawing/2014/main" id="{18F569D9-1F21-4F63-8C14-AA40267D74F6}"/>
            </a:ext>
          </a:extLst>
        </xdr:cNvPr>
        <xdr:cNvSpPr txBox="1"/>
      </xdr:nvSpPr>
      <xdr:spPr>
        <a:xfrm>
          <a:off x="104775" y="8651875"/>
          <a:ext cx="5657850" cy="64452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ja-JP" sz="800" b="0" i="0" u="none" strike="noStrike">
              <a:solidFill>
                <a:sysClr val="windowText" lastClr="000000"/>
              </a:solidFill>
              <a:effectLst/>
              <a:latin typeface="+mn-lt"/>
              <a:ea typeface="+mn-ea"/>
              <a:cs typeface="+mn-cs"/>
            </a:rPr>
            <a:t>〈 </a:t>
          </a:r>
          <a:r>
            <a:rPr lang="ja-JP" altLang="en-US" sz="800" b="0" i="0" u="none" strike="noStrike">
              <a:solidFill>
                <a:sysClr val="windowText" lastClr="000000"/>
              </a:solidFill>
              <a:effectLst/>
              <a:latin typeface="+mn-lt"/>
              <a:ea typeface="+mn-ea"/>
              <a:cs typeface="+mn-cs"/>
            </a:rPr>
            <a:t>用語説明 </a:t>
          </a:r>
          <a:r>
            <a:rPr lang="en-US" altLang="ja-JP" sz="800" b="0" i="0" u="none" strike="noStrike">
              <a:solidFill>
                <a:sysClr val="windowText" lastClr="000000"/>
              </a:solidFill>
              <a:effectLst/>
              <a:latin typeface="+mn-lt"/>
              <a:ea typeface="+mn-ea"/>
              <a:cs typeface="+mn-cs"/>
            </a:rPr>
            <a:t>〉</a:t>
          </a:r>
          <a:r>
            <a:rPr lang="ja-JP" altLang="en-US" sz="800">
              <a:solidFill>
                <a:sysClr val="windowText" lastClr="000000"/>
              </a:solidFill>
              <a:latin typeface="+mn-lt"/>
            </a:rPr>
            <a:t> </a:t>
          </a:r>
          <a:r>
            <a:rPr lang="ja-JP" altLang="en-US" sz="800" b="0" i="0" u="none" strike="noStrike">
              <a:solidFill>
                <a:sysClr val="windowText" lastClr="000000"/>
              </a:solidFill>
              <a:effectLst/>
              <a:latin typeface="+mn-lt"/>
              <a:ea typeface="+mn-ea"/>
              <a:cs typeface="+mn-cs"/>
            </a:rPr>
            <a:t>　</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＊延べ宿泊者数</a:t>
          </a:r>
          <a:r>
            <a:rPr lang="ja-JP" altLang="en-US" sz="800">
              <a:solidFill>
                <a:sysClr val="windowText" lastClr="000000"/>
              </a:solidFill>
              <a:latin typeface="+mn-lt"/>
            </a:rPr>
            <a:t> </a:t>
          </a:r>
          <a:r>
            <a:rPr lang="ja-JP" altLang="en-US" sz="800" b="0" i="0" u="none" strike="noStrike">
              <a:solidFill>
                <a:sysClr val="windowText" lastClr="000000"/>
              </a:solidFill>
              <a:effectLst/>
              <a:latin typeface="+mn-lt"/>
              <a:ea typeface="+mn-ea"/>
              <a:cs typeface="+mn-cs"/>
            </a:rPr>
            <a:t>　　　</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　　宿泊施設に宿泊した延べ宿泊者数。地域別の延べ宿泊客数は、観光庁「宿泊旅行統計調査」 の調査票情報の提供を受け県</a:t>
          </a:r>
          <a:br>
            <a:rPr lang="en-US" altLang="ja-JP" sz="800" b="0" i="0" u="none" strike="noStrike">
              <a:solidFill>
                <a:sysClr val="windowText" lastClr="000000"/>
              </a:solidFill>
              <a:effectLst/>
              <a:latin typeface="+mn-lt"/>
              <a:ea typeface="+mn-ea"/>
              <a:cs typeface="+mn-cs"/>
            </a:rPr>
          </a:br>
          <a:r>
            <a:rPr lang="ja-JP" altLang="en-US" sz="800" b="0" i="0" u="none" strike="noStrike">
              <a:solidFill>
                <a:sysClr val="windowText" lastClr="000000"/>
              </a:solidFill>
              <a:effectLst/>
              <a:latin typeface="+mn-lt"/>
              <a:ea typeface="+mn-ea"/>
              <a:cs typeface="+mn-cs"/>
            </a:rPr>
            <a:t>　　独自に推計した値。 　 　　</a:t>
          </a:r>
          <a:endParaRPr lang="en-US" altLang="ja-JP" sz="800" b="0" i="0" u="none" strike="noStrike">
            <a:solidFill>
              <a:sysClr val="windowText" lastClr="000000"/>
            </a:solidFill>
            <a:effectLst/>
            <a:latin typeface="+mn-lt"/>
            <a:ea typeface="+mn-ea"/>
            <a:cs typeface="+mn-cs"/>
          </a:endParaRPr>
        </a:p>
        <a:p>
          <a:endParaRPr kumimoji="1" lang="ja-JP" altLang="en-US" sz="780">
            <a:solidFill>
              <a:sysClr val="windowText" lastClr="000000"/>
            </a:solidFill>
            <a:latin typeface="+mn-lt"/>
          </a:endParaRPr>
        </a:p>
        <a:p>
          <a:endParaRPr kumimoji="1" lang="ja-JP" altLang="en-US" sz="780">
            <a:solidFill>
              <a:sysClr val="windowText" lastClr="000000"/>
            </a:solidFill>
            <a:latin typeface="+mn-lt"/>
          </a:endParaRP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1</xdr:col>
      <xdr:colOff>1</xdr:colOff>
      <xdr:row>2</xdr:row>
      <xdr:rowOff>0</xdr:rowOff>
    </xdr:from>
    <xdr:to>
      <xdr:col>9</xdr:col>
      <xdr:colOff>1</xdr:colOff>
      <xdr:row>29</xdr:row>
      <xdr:rowOff>0</xdr:rowOff>
    </xdr:to>
    <xdr:graphicFrame macro="">
      <xdr:nvGraphicFramePr>
        <xdr:cNvPr id="2" name="グラフ 1">
          <a:extLst>
            <a:ext uri="{FF2B5EF4-FFF2-40B4-BE49-F238E27FC236}">
              <a16:creationId xmlns:a16="http://schemas.microsoft.com/office/drawing/2014/main" id="{00000000-0008-0000-0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33</xdr:row>
      <xdr:rowOff>0</xdr:rowOff>
    </xdr:from>
    <xdr:to>
      <xdr:col>9</xdr:col>
      <xdr:colOff>0</xdr:colOff>
      <xdr:row>50</xdr:row>
      <xdr:rowOff>0</xdr:rowOff>
    </xdr:to>
    <xdr:graphicFrame macro="">
      <xdr:nvGraphicFramePr>
        <xdr:cNvPr id="3" name="グラフ 2">
          <a:extLst>
            <a:ext uri="{FF2B5EF4-FFF2-40B4-BE49-F238E27FC236}">
              <a16:creationId xmlns:a16="http://schemas.microsoft.com/office/drawing/2014/main" id="{00000000-0008-0000-0E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7</xdr:col>
      <xdr:colOff>609946</xdr:colOff>
      <xdr:row>3</xdr:row>
      <xdr:rowOff>163028</xdr:rowOff>
    </xdr:from>
    <xdr:ext cx="471881" cy="82257"/>
    <xdr:sp macro="" textlink="">
      <xdr:nvSpPr>
        <xdr:cNvPr id="4" name="テキスト ボックス 3">
          <a:extLst>
            <a:ext uri="{FF2B5EF4-FFF2-40B4-BE49-F238E27FC236}">
              <a16:creationId xmlns:a16="http://schemas.microsoft.com/office/drawing/2014/main" id="{00000000-0008-0000-0E00-000004000000}"/>
            </a:ext>
          </a:extLst>
        </xdr:cNvPr>
        <xdr:cNvSpPr txBox="1"/>
      </xdr:nvSpPr>
      <xdr:spPr>
        <a:xfrm>
          <a:off x="4984119" y="712547"/>
          <a:ext cx="471881" cy="822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lIns="36000" rtlCol="0" anchor="ctr" anchorCtr="1">
          <a:noAutofit/>
        </a:bodyPr>
        <a:lstStyle/>
        <a:p>
          <a:pPr algn="r"/>
          <a:r>
            <a:rPr kumimoji="1" lang="ja-JP" altLang="en-US" sz="700" b="1">
              <a:solidFill>
                <a:schemeClr val="accent2"/>
              </a:solidFill>
              <a:effectLst>
                <a:glow rad="152400">
                  <a:schemeClr val="bg1"/>
                </a:glow>
              </a:effectLst>
            </a:rPr>
            <a:t>上益城地域</a:t>
          </a:r>
        </a:p>
      </xdr:txBody>
    </xdr:sp>
    <xdr:clientData/>
  </xdr:oneCellAnchor>
  <xdr:oneCellAnchor>
    <xdr:from>
      <xdr:col>8</xdr:col>
      <xdr:colOff>3903</xdr:colOff>
      <xdr:row>11</xdr:row>
      <xdr:rowOff>130681</xdr:rowOff>
    </xdr:from>
    <xdr:ext cx="543995" cy="209032"/>
    <xdr:sp macro="" textlink="">
      <xdr:nvSpPr>
        <xdr:cNvPr id="5" name="テキスト ボックス 4">
          <a:extLst>
            <a:ext uri="{FF2B5EF4-FFF2-40B4-BE49-F238E27FC236}">
              <a16:creationId xmlns:a16="http://schemas.microsoft.com/office/drawing/2014/main" id="{00000000-0008-0000-0E00-000005000000}"/>
            </a:ext>
          </a:extLst>
        </xdr:cNvPr>
        <xdr:cNvSpPr txBox="1"/>
      </xdr:nvSpPr>
      <xdr:spPr>
        <a:xfrm>
          <a:off x="5066807" y="2145585"/>
          <a:ext cx="543995"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accent1"/>
              </a:solidFill>
              <a:effectLst>
                <a:glow rad="152400">
                  <a:schemeClr val="bg1"/>
                </a:glow>
              </a:effectLst>
            </a:rPr>
            <a:t>天草地域</a:t>
          </a:r>
        </a:p>
      </xdr:txBody>
    </xdr:sp>
    <xdr:clientData/>
  </xdr:oneCellAnchor>
  <xdr:oneCellAnchor>
    <xdr:from>
      <xdr:col>7</xdr:col>
      <xdr:colOff>607598</xdr:colOff>
      <xdr:row>4</xdr:row>
      <xdr:rowOff>102704</xdr:rowOff>
    </xdr:from>
    <xdr:ext cx="405621" cy="92668"/>
    <xdr:sp macro="" textlink="">
      <xdr:nvSpPr>
        <xdr:cNvPr id="6" name="テキスト ボックス 5">
          <a:extLst>
            <a:ext uri="{FF2B5EF4-FFF2-40B4-BE49-F238E27FC236}">
              <a16:creationId xmlns:a16="http://schemas.microsoft.com/office/drawing/2014/main" id="{00000000-0008-0000-0E00-000006000000}"/>
            </a:ext>
          </a:extLst>
        </xdr:cNvPr>
        <xdr:cNvSpPr txBox="1"/>
      </xdr:nvSpPr>
      <xdr:spPr>
        <a:xfrm>
          <a:off x="4981771" y="835396"/>
          <a:ext cx="405621" cy="9266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lIns="36000" rtlCol="0" anchor="ctr" anchorCtr="1">
          <a:noAutofit/>
        </a:bodyPr>
        <a:lstStyle/>
        <a:p>
          <a:pPr algn="r"/>
          <a:r>
            <a:rPr kumimoji="1" lang="ja-JP" altLang="en-US" sz="700" b="1">
              <a:solidFill>
                <a:schemeClr val="accent2"/>
              </a:solidFill>
              <a:effectLst>
                <a:glow rad="152400">
                  <a:schemeClr val="bg1"/>
                </a:glow>
              </a:effectLst>
            </a:rPr>
            <a:t>宇城地域</a:t>
          </a:r>
        </a:p>
      </xdr:txBody>
    </xdr:sp>
    <xdr:clientData/>
  </xdr:oneCellAnchor>
  <xdr:oneCellAnchor>
    <xdr:from>
      <xdr:col>7</xdr:col>
      <xdr:colOff>613789</xdr:colOff>
      <xdr:row>5</xdr:row>
      <xdr:rowOff>54030</xdr:rowOff>
    </xdr:from>
    <xdr:ext cx="612686" cy="124401"/>
    <xdr:sp macro="" textlink="">
      <xdr:nvSpPr>
        <xdr:cNvPr id="7" name="テキスト ボックス 6">
          <a:extLst>
            <a:ext uri="{FF2B5EF4-FFF2-40B4-BE49-F238E27FC236}">
              <a16:creationId xmlns:a16="http://schemas.microsoft.com/office/drawing/2014/main" id="{00000000-0008-0000-0E00-000007000000}"/>
            </a:ext>
          </a:extLst>
        </xdr:cNvPr>
        <xdr:cNvSpPr txBox="1"/>
      </xdr:nvSpPr>
      <xdr:spPr>
        <a:xfrm>
          <a:off x="4987962" y="969895"/>
          <a:ext cx="612686" cy="1244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lIns="36000" rtlCol="0" anchor="ctr" anchorCtr="1">
          <a:noAutofit/>
        </a:bodyPr>
        <a:lstStyle/>
        <a:p>
          <a:pPr algn="r"/>
          <a:r>
            <a:rPr kumimoji="1" lang="ja-JP" altLang="en-US" sz="700" b="1">
              <a:solidFill>
                <a:schemeClr val="accent2"/>
              </a:solidFill>
              <a:effectLst>
                <a:glow rad="152400">
                  <a:schemeClr val="bg1"/>
                </a:glow>
              </a:effectLst>
            </a:rPr>
            <a:t>水俣・芦北地域</a:t>
          </a:r>
        </a:p>
      </xdr:txBody>
    </xdr:sp>
    <xdr:clientData/>
  </xdr:oneCellAnchor>
  <xdr:oneCellAnchor>
    <xdr:from>
      <xdr:col>7</xdr:col>
      <xdr:colOff>596039</xdr:colOff>
      <xdr:row>6</xdr:row>
      <xdr:rowOff>18439</xdr:rowOff>
    </xdr:from>
    <xdr:ext cx="637534" cy="107454"/>
    <xdr:sp macro="" textlink="">
      <xdr:nvSpPr>
        <xdr:cNvPr id="8" name="テキスト ボックス 7">
          <a:extLst>
            <a:ext uri="{FF2B5EF4-FFF2-40B4-BE49-F238E27FC236}">
              <a16:creationId xmlns:a16="http://schemas.microsoft.com/office/drawing/2014/main" id="{00000000-0008-0000-0E00-000008000000}"/>
            </a:ext>
          </a:extLst>
        </xdr:cNvPr>
        <xdr:cNvSpPr txBox="1"/>
      </xdr:nvSpPr>
      <xdr:spPr>
        <a:xfrm>
          <a:off x="4970212" y="1117477"/>
          <a:ext cx="637534" cy="10745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lIns="36000" rtlCol="0" anchor="ctr" anchorCtr="1">
          <a:noAutofit/>
        </a:bodyPr>
        <a:lstStyle/>
        <a:p>
          <a:pPr algn="r"/>
          <a:r>
            <a:rPr kumimoji="1" lang="ja-JP" altLang="en-US" sz="700" b="1">
              <a:solidFill>
                <a:schemeClr val="accent2"/>
              </a:solidFill>
              <a:effectLst>
                <a:glow rad="152400">
                  <a:schemeClr val="bg1"/>
                </a:glow>
              </a:effectLst>
            </a:rPr>
            <a:t>人吉・球磨地域</a:t>
          </a:r>
        </a:p>
      </xdr:txBody>
    </xdr:sp>
    <xdr:clientData/>
  </xdr:oneCellAnchor>
  <xdr:oneCellAnchor>
    <xdr:from>
      <xdr:col>8</xdr:col>
      <xdr:colOff>2894</xdr:colOff>
      <xdr:row>8</xdr:row>
      <xdr:rowOff>174815</xdr:rowOff>
    </xdr:from>
    <xdr:ext cx="543995" cy="209032"/>
    <xdr:sp macro="" textlink="">
      <xdr:nvSpPr>
        <xdr:cNvPr id="9" name="テキスト ボックス 8">
          <a:extLst>
            <a:ext uri="{FF2B5EF4-FFF2-40B4-BE49-F238E27FC236}">
              <a16:creationId xmlns:a16="http://schemas.microsoft.com/office/drawing/2014/main" id="{00000000-0008-0000-0E00-000009000000}"/>
            </a:ext>
          </a:extLst>
        </xdr:cNvPr>
        <xdr:cNvSpPr txBox="1"/>
      </xdr:nvSpPr>
      <xdr:spPr>
        <a:xfrm>
          <a:off x="5065798" y="1640200"/>
          <a:ext cx="543995"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tx1">
                  <a:lumMod val="50000"/>
                  <a:lumOff val="50000"/>
                </a:schemeClr>
              </a:solidFill>
              <a:effectLst>
                <a:glow rad="152400">
                  <a:schemeClr val="bg1"/>
                </a:glow>
              </a:effectLst>
            </a:rPr>
            <a:t>八代地域</a:t>
          </a:r>
        </a:p>
      </xdr:txBody>
    </xdr:sp>
    <xdr:clientData/>
  </xdr:oneCellAnchor>
  <xdr:oneCellAnchor>
    <xdr:from>
      <xdr:col>8</xdr:col>
      <xdr:colOff>5991</xdr:colOff>
      <xdr:row>9</xdr:row>
      <xdr:rowOff>111034</xdr:rowOff>
    </xdr:from>
    <xdr:ext cx="543995" cy="209032"/>
    <xdr:sp macro="" textlink="">
      <xdr:nvSpPr>
        <xdr:cNvPr id="10" name="テキスト ボックス 9">
          <a:extLst>
            <a:ext uri="{FF2B5EF4-FFF2-40B4-BE49-F238E27FC236}">
              <a16:creationId xmlns:a16="http://schemas.microsoft.com/office/drawing/2014/main" id="{00000000-0008-0000-0E00-00000A000000}"/>
            </a:ext>
          </a:extLst>
        </xdr:cNvPr>
        <xdr:cNvSpPr txBox="1"/>
      </xdr:nvSpPr>
      <xdr:spPr>
        <a:xfrm>
          <a:off x="5068895" y="1759592"/>
          <a:ext cx="543995"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tx1">
                  <a:lumMod val="50000"/>
                  <a:lumOff val="50000"/>
                </a:schemeClr>
              </a:solidFill>
              <a:effectLst>
                <a:glow rad="152400">
                  <a:schemeClr val="bg1"/>
                </a:glow>
              </a:effectLst>
            </a:rPr>
            <a:t>菊池地域</a:t>
          </a:r>
        </a:p>
      </xdr:txBody>
    </xdr:sp>
    <xdr:clientData/>
  </xdr:oneCellAnchor>
  <xdr:oneCellAnchor>
    <xdr:from>
      <xdr:col>8</xdr:col>
      <xdr:colOff>10098</xdr:colOff>
      <xdr:row>10</xdr:row>
      <xdr:rowOff>70486</xdr:rowOff>
    </xdr:from>
    <xdr:ext cx="768608" cy="209032"/>
    <xdr:sp macro="" textlink="">
      <xdr:nvSpPr>
        <xdr:cNvPr id="11" name="テキスト ボックス 10">
          <a:extLst>
            <a:ext uri="{FF2B5EF4-FFF2-40B4-BE49-F238E27FC236}">
              <a16:creationId xmlns:a16="http://schemas.microsoft.com/office/drawing/2014/main" id="{00000000-0008-0000-0E00-00000B000000}"/>
            </a:ext>
          </a:extLst>
        </xdr:cNvPr>
        <xdr:cNvSpPr txBox="1"/>
      </xdr:nvSpPr>
      <xdr:spPr>
        <a:xfrm>
          <a:off x="5073002" y="1902217"/>
          <a:ext cx="768608"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tx1">
                  <a:lumMod val="50000"/>
                  <a:lumOff val="50000"/>
                </a:schemeClr>
              </a:solidFill>
              <a:effectLst>
                <a:glow rad="152400">
                  <a:schemeClr val="bg1"/>
                </a:glow>
              </a:effectLst>
            </a:rPr>
            <a:t>荒尾・玉名地域</a:t>
          </a:r>
        </a:p>
      </xdr:txBody>
    </xdr:sp>
    <xdr:clientData/>
  </xdr:oneCellAnchor>
  <xdr:oneCellAnchor>
    <xdr:from>
      <xdr:col>8</xdr:col>
      <xdr:colOff>9089</xdr:colOff>
      <xdr:row>11</xdr:row>
      <xdr:rowOff>5735</xdr:rowOff>
    </xdr:from>
    <xdr:ext cx="454163" cy="209032"/>
    <xdr:sp macro="" textlink="">
      <xdr:nvSpPr>
        <xdr:cNvPr id="12" name="テキスト ボックス 11">
          <a:extLst>
            <a:ext uri="{FF2B5EF4-FFF2-40B4-BE49-F238E27FC236}">
              <a16:creationId xmlns:a16="http://schemas.microsoft.com/office/drawing/2014/main" id="{00000000-0008-0000-0E00-00000C000000}"/>
            </a:ext>
          </a:extLst>
        </xdr:cNvPr>
        <xdr:cNvSpPr txBox="1"/>
      </xdr:nvSpPr>
      <xdr:spPr>
        <a:xfrm>
          <a:off x="5071993" y="2020639"/>
          <a:ext cx="454163"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accent1"/>
              </a:solidFill>
              <a:effectLst>
                <a:glow rad="152400">
                  <a:schemeClr val="bg1"/>
                </a:glow>
              </a:effectLst>
            </a:rPr>
            <a:t>山鹿市</a:t>
          </a:r>
        </a:p>
      </xdr:txBody>
    </xdr:sp>
    <xdr:clientData/>
  </xdr:oneCellAnchor>
  <xdr:oneCellAnchor>
    <xdr:from>
      <xdr:col>8</xdr:col>
      <xdr:colOff>13196</xdr:colOff>
      <xdr:row>13</xdr:row>
      <xdr:rowOff>8612</xdr:rowOff>
    </xdr:from>
    <xdr:ext cx="543995" cy="209032"/>
    <xdr:sp macro="" textlink="">
      <xdr:nvSpPr>
        <xdr:cNvPr id="13" name="テキスト ボックス 12">
          <a:extLst>
            <a:ext uri="{FF2B5EF4-FFF2-40B4-BE49-F238E27FC236}">
              <a16:creationId xmlns:a16="http://schemas.microsoft.com/office/drawing/2014/main" id="{00000000-0008-0000-0E00-00000D000000}"/>
            </a:ext>
          </a:extLst>
        </xdr:cNvPr>
        <xdr:cNvSpPr txBox="1"/>
      </xdr:nvSpPr>
      <xdr:spPr>
        <a:xfrm>
          <a:off x="5076100" y="2389862"/>
          <a:ext cx="543995"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accent1">
                  <a:lumMod val="75000"/>
                </a:schemeClr>
              </a:solidFill>
              <a:effectLst>
                <a:glow rad="152400">
                  <a:schemeClr val="bg1"/>
                </a:glow>
              </a:effectLst>
            </a:rPr>
            <a:t>阿蘇地域</a:t>
          </a:r>
        </a:p>
      </xdr:txBody>
    </xdr:sp>
    <xdr:clientData/>
  </xdr:oneCellAnchor>
  <xdr:oneCellAnchor>
    <xdr:from>
      <xdr:col>8</xdr:col>
      <xdr:colOff>13273</xdr:colOff>
      <xdr:row>16</xdr:row>
      <xdr:rowOff>154270</xdr:rowOff>
    </xdr:from>
    <xdr:ext cx="454163" cy="209032"/>
    <xdr:sp macro="" textlink="">
      <xdr:nvSpPr>
        <xdr:cNvPr id="14" name="テキスト ボックス 13">
          <a:extLst>
            <a:ext uri="{FF2B5EF4-FFF2-40B4-BE49-F238E27FC236}">
              <a16:creationId xmlns:a16="http://schemas.microsoft.com/office/drawing/2014/main" id="{00000000-0008-0000-0E00-00000E000000}"/>
            </a:ext>
          </a:extLst>
        </xdr:cNvPr>
        <xdr:cNvSpPr txBox="1"/>
      </xdr:nvSpPr>
      <xdr:spPr>
        <a:xfrm>
          <a:off x="5076177" y="3085039"/>
          <a:ext cx="454163"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accent1">
                  <a:lumMod val="75000"/>
                </a:schemeClr>
              </a:solidFill>
              <a:effectLst>
                <a:glow rad="152400">
                  <a:schemeClr val="bg1"/>
                </a:glow>
              </a:effectLst>
            </a:rPr>
            <a:t>熊本市</a:t>
          </a:r>
        </a:p>
      </xdr:txBody>
    </xdr:sp>
    <xdr:clientData/>
  </xdr:oneCellAnchor>
  <xdr:oneCellAnchor>
    <xdr:from>
      <xdr:col>5</xdr:col>
      <xdr:colOff>69518</xdr:colOff>
      <xdr:row>35</xdr:row>
      <xdr:rowOff>107193</xdr:rowOff>
    </xdr:from>
    <xdr:ext cx="562462" cy="225703"/>
    <xdr:sp macro="" textlink="">
      <xdr:nvSpPr>
        <xdr:cNvPr id="15" name="テキスト ボックス 14">
          <a:extLst>
            <a:ext uri="{FF2B5EF4-FFF2-40B4-BE49-F238E27FC236}">
              <a16:creationId xmlns:a16="http://schemas.microsoft.com/office/drawing/2014/main" id="{00000000-0008-0000-0E00-00000F000000}"/>
            </a:ext>
          </a:extLst>
        </xdr:cNvPr>
        <xdr:cNvSpPr txBox="1"/>
      </xdr:nvSpPr>
      <xdr:spPr>
        <a:xfrm>
          <a:off x="3046081" y="6357974"/>
          <a:ext cx="562462" cy="2257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800" b="1">
              <a:solidFill>
                <a:schemeClr val="accent1">
                  <a:lumMod val="75000"/>
                </a:schemeClr>
              </a:solidFill>
              <a:effectLst>
                <a:glow rad="152400">
                  <a:schemeClr val="bg1"/>
                </a:glow>
              </a:effectLst>
            </a:rPr>
            <a:t>令和</a:t>
          </a:r>
          <a:r>
            <a:rPr kumimoji="1" lang="en-US" altLang="ja-JP" sz="800" b="1">
              <a:solidFill>
                <a:schemeClr val="accent1">
                  <a:lumMod val="75000"/>
                </a:schemeClr>
              </a:solidFill>
              <a:effectLst>
                <a:glow rad="152400">
                  <a:schemeClr val="bg1"/>
                </a:glow>
              </a:effectLst>
            </a:rPr>
            <a:t>5</a:t>
          </a:r>
          <a:r>
            <a:rPr kumimoji="1" lang="ja-JP" altLang="en-US" sz="800" b="1">
              <a:solidFill>
                <a:schemeClr val="accent1">
                  <a:lumMod val="75000"/>
                </a:schemeClr>
              </a:solidFill>
              <a:effectLst>
                <a:glow rad="152400">
                  <a:schemeClr val="bg1"/>
                </a:glow>
              </a:effectLst>
            </a:rPr>
            <a:t>年</a:t>
          </a:r>
          <a:endParaRPr kumimoji="1" lang="en-US" altLang="ja-JP" sz="800" b="1">
            <a:solidFill>
              <a:schemeClr val="accent1">
                <a:lumMod val="75000"/>
              </a:schemeClr>
            </a:solidFill>
            <a:effectLst>
              <a:glow rad="152400">
                <a:schemeClr val="bg1"/>
              </a:glow>
            </a:effectLst>
          </a:endParaRPr>
        </a:p>
      </xdr:txBody>
    </xdr:sp>
    <xdr:clientData/>
  </xdr:oneCellAnchor>
  <xdr:oneCellAnchor>
    <xdr:from>
      <xdr:col>4</xdr:col>
      <xdr:colOff>14794</xdr:colOff>
      <xdr:row>42</xdr:row>
      <xdr:rowOff>4569</xdr:rowOff>
    </xdr:from>
    <xdr:ext cx="1129220" cy="281238"/>
    <xdr:sp macro="" textlink="">
      <xdr:nvSpPr>
        <xdr:cNvPr id="16" name="テキスト ボックス 15">
          <a:extLst>
            <a:ext uri="{FF2B5EF4-FFF2-40B4-BE49-F238E27FC236}">
              <a16:creationId xmlns:a16="http://schemas.microsoft.com/office/drawing/2014/main" id="{00000000-0008-0000-0E00-000010000000}"/>
            </a:ext>
          </a:extLst>
        </xdr:cNvPr>
        <xdr:cNvSpPr txBox="1"/>
      </xdr:nvSpPr>
      <xdr:spPr>
        <a:xfrm>
          <a:off x="2306747" y="7505507"/>
          <a:ext cx="1129220" cy="2812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800" b="1">
              <a:solidFill>
                <a:schemeClr val="tx1">
                  <a:lumMod val="50000"/>
                  <a:lumOff val="50000"/>
                </a:schemeClr>
              </a:solidFill>
              <a:effectLst>
                <a:glow rad="152400">
                  <a:schemeClr val="bg1"/>
                </a:glow>
              </a:effectLst>
            </a:rPr>
            <a:t>令和</a:t>
          </a:r>
          <a:r>
            <a:rPr kumimoji="1" lang="en-US" altLang="ja-JP" sz="800" b="1">
              <a:solidFill>
                <a:schemeClr val="tx1">
                  <a:lumMod val="50000"/>
                  <a:lumOff val="50000"/>
                </a:schemeClr>
              </a:solidFill>
              <a:effectLst>
                <a:glow rad="152400">
                  <a:schemeClr val="bg1"/>
                </a:glow>
              </a:effectLst>
            </a:rPr>
            <a:t>4</a:t>
          </a:r>
          <a:r>
            <a:rPr kumimoji="1" lang="ja-JP" altLang="en-US" sz="800" b="1">
              <a:solidFill>
                <a:schemeClr val="tx1">
                  <a:lumMod val="50000"/>
                  <a:lumOff val="50000"/>
                </a:schemeClr>
              </a:solidFill>
              <a:effectLst>
                <a:glow rad="152400">
                  <a:schemeClr val="bg1"/>
                </a:glow>
              </a:effectLst>
            </a:rPr>
            <a:t>年</a:t>
          </a:r>
        </a:p>
      </xdr:txBody>
    </xdr:sp>
    <xdr:clientData/>
  </xdr:oneCellAnchor>
  <xdr:twoCellAnchor>
    <xdr:from>
      <xdr:col>7</xdr:col>
      <xdr:colOff>345908</xdr:colOff>
      <xdr:row>4</xdr:row>
      <xdr:rowOff>147912</xdr:rowOff>
    </xdr:from>
    <xdr:to>
      <xdr:col>7</xdr:col>
      <xdr:colOff>602807</xdr:colOff>
      <xdr:row>6</xdr:row>
      <xdr:rowOff>165434</xdr:rowOff>
    </xdr:to>
    <xdr:cxnSp macro="">
      <xdr:nvCxnSpPr>
        <xdr:cNvPr id="17" name="直線コネクタ 16">
          <a:extLst>
            <a:ext uri="{FF2B5EF4-FFF2-40B4-BE49-F238E27FC236}">
              <a16:creationId xmlns:a16="http://schemas.microsoft.com/office/drawing/2014/main" id="{00000000-0008-0000-0E00-000011000000}"/>
            </a:ext>
          </a:extLst>
        </xdr:cNvPr>
        <xdr:cNvCxnSpPr/>
      </xdr:nvCxnSpPr>
      <xdr:spPr>
        <a:xfrm flipH="1">
          <a:off x="4707355" y="869807"/>
          <a:ext cx="256899" cy="378469"/>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350921</xdr:colOff>
      <xdr:row>4</xdr:row>
      <xdr:rowOff>19359</xdr:rowOff>
    </xdr:from>
    <xdr:to>
      <xdr:col>7</xdr:col>
      <xdr:colOff>594074</xdr:colOff>
      <xdr:row>6</xdr:row>
      <xdr:rowOff>120316</xdr:rowOff>
    </xdr:to>
    <xdr:cxnSp macro="">
      <xdr:nvCxnSpPr>
        <xdr:cNvPr id="18" name="直線コネクタ 17">
          <a:extLst>
            <a:ext uri="{FF2B5EF4-FFF2-40B4-BE49-F238E27FC236}">
              <a16:creationId xmlns:a16="http://schemas.microsoft.com/office/drawing/2014/main" id="{00000000-0008-0000-0E00-000012000000}"/>
            </a:ext>
          </a:extLst>
        </xdr:cNvPr>
        <xdr:cNvCxnSpPr/>
      </xdr:nvCxnSpPr>
      <xdr:spPr>
        <a:xfrm flipH="1">
          <a:off x="4712368" y="741254"/>
          <a:ext cx="243153" cy="461904"/>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345908</xdr:colOff>
      <xdr:row>5</xdr:row>
      <xdr:rowOff>121244</xdr:rowOff>
    </xdr:from>
    <xdr:to>
      <xdr:col>7</xdr:col>
      <xdr:colOff>604773</xdr:colOff>
      <xdr:row>7</xdr:row>
      <xdr:rowOff>25066</xdr:rowOff>
    </xdr:to>
    <xdr:cxnSp macro="">
      <xdr:nvCxnSpPr>
        <xdr:cNvPr id="19" name="直線コネクタ 18">
          <a:extLst>
            <a:ext uri="{FF2B5EF4-FFF2-40B4-BE49-F238E27FC236}">
              <a16:creationId xmlns:a16="http://schemas.microsoft.com/office/drawing/2014/main" id="{00000000-0008-0000-0E00-000013000000}"/>
            </a:ext>
          </a:extLst>
        </xdr:cNvPr>
        <xdr:cNvCxnSpPr/>
      </xdr:nvCxnSpPr>
      <xdr:spPr>
        <a:xfrm flipH="1">
          <a:off x="4707355" y="1023612"/>
          <a:ext cx="258865" cy="264770"/>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350921</xdr:colOff>
      <xdr:row>6</xdr:row>
      <xdr:rowOff>62140</xdr:rowOff>
    </xdr:from>
    <xdr:to>
      <xdr:col>7</xdr:col>
      <xdr:colOff>599145</xdr:colOff>
      <xdr:row>7</xdr:row>
      <xdr:rowOff>85223</xdr:rowOff>
    </xdr:to>
    <xdr:cxnSp macro="">
      <xdr:nvCxnSpPr>
        <xdr:cNvPr id="20" name="直線コネクタ 19">
          <a:extLst>
            <a:ext uri="{FF2B5EF4-FFF2-40B4-BE49-F238E27FC236}">
              <a16:creationId xmlns:a16="http://schemas.microsoft.com/office/drawing/2014/main" id="{00000000-0008-0000-0E00-000014000000}"/>
            </a:ext>
          </a:extLst>
        </xdr:cNvPr>
        <xdr:cNvCxnSpPr/>
      </xdr:nvCxnSpPr>
      <xdr:spPr>
        <a:xfrm flipH="1">
          <a:off x="4712368" y="1144982"/>
          <a:ext cx="248224" cy="203557"/>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125630</xdr:colOff>
      <xdr:row>44</xdr:row>
      <xdr:rowOff>126496</xdr:rowOff>
    </xdr:from>
    <xdr:ext cx="1251788" cy="225703"/>
    <xdr:sp macro="" textlink="">
      <xdr:nvSpPr>
        <xdr:cNvPr id="23" name="テキスト ボックス 20">
          <a:extLst>
            <a:ext uri="{FF2B5EF4-FFF2-40B4-BE49-F238E27FC236}">
              <a16:creationId xmlns:a16="http://schemas.microsoft.com/office/drawing/2014/main" id="{4F9435D9-CAFD-4DB5-89A5-38395CCC89AC}"/>
            </a:ext>
          </a:extLst>
        </xdr:cNvPr>
        <xdr:cNvSpPr txBox="1"/>
      </xdr:nvSpPr>
      <xdr:spPr>
        <a:xfrm>
          <a:off x="1732974" y="7984621"/>
          <a:ext cx="1251788" cy="2257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spAutoFit/>
        </a:bodyPr>
        <a:lstStyle/>
        <a:p>
          <a:r>
            <a:rPr kumimoji="1" lang="ja-JP" altLang="en-US" sz="800" b="1">
              <a:ln w="0">
                <a:noFill/>
              </a:ln>
              <a:solidFill>
                <a:schemeClr val="bg1"/>
              </a:solidFill>
              <a:effectLst>
                <a:glow rad="101600">
                  <a:schemeClr val="tx1">
                    <a:lumMod val="50000"/>
                    <a:lumOff val="50000"/>
                  </a:schemeClr>
                </a:glow>
              </a:effectLst>
            </a:rPr>
            <a:t>令和</a:t>
          </a:r>
          <a:r>
            <a:rPr kumimoji="1" lang="en-US" altLang="ja-JP" sz="800" b="1">
              <a:ln w="0">
                <a:noFill/>
              </a:ln>
              <a:solidFill>
                <a:schemeClr val="bg1"/>
              </a:solidFill>
              <a:effectLst>
                <a:glow rad="101600">
                  <a:schemeClr val="tx1">
                    <a:lumMod val="50000"/>
                    <a:lumOff val="50000"/>
                  </a:schemeClr>
                </a:glow>
              </a:effectLst>
            </a:rPr>
            <a:t>3</a:t>
          </a:r>
          <a:r>
            <a:rPr kumimoji="1" lang="ja-JP" altLang="en-US" sz="800" b="1">
              <a:ln w="0">
                <a:noFill/>
              </a:ln>
              <a:solidFill>
                <a:schemeClr val="bg1"/>
              </a:solidFill>
              <a:effectLst>
                <a:glow rad="101600">
                  <a:schemeClr val="tx1">
                    <a:lumMod val="50000"/>
                    <a:lumOff val="50000"/>
                  </a:schemeClr>
                </a:glow>
              </a:effectLst>
            </a:rPr>
            <a:t>年</a:t>
          </a:r>
          <a:endParaRPr kumimoji="1" lang="en-US" altLang="ja-JP" sz="800" b="1">
            <a:ln w="0">
              <a:noFill/>
            </a:ln>
            <a:solidFill>
              <a:schemeClr val="bg1"/>
            </a:solidFill>
            <a:effectLst>
              <a:glow rad="101600">
                <a:schemeClr val="tx1">
                  <a:lumMod val="50000"/>
                  <a:lumOff val="50000"/>
                </a:schemeClr>
              </a:glow>
            </a:effectLst>
          </a:endParaRPr>
        </a:p>
      </xdr:txBody>
    </xdr:sp>
    <xdr:clientData/>
  </xdr:oneCellAnchor>
</xdr:wsDr>
</file>

<file path=xl/drawings/drawing13.xml><?xml version="1.0" encoding="utf-8"?>
<c:userShapes xmlns:c="http://schemas.openxmlformats.org/drawingml/2006/chart">
  <cdr:relSizeAnchor xmlns:cdr="http://schemas.openxmlformats.org/drawingml/2006/chartDrawing">
    <cdr:from>
      <cdr:x>0.47726</cdr:x>
      <cdr:y>0.50392</cdr:y>
    </cdr:from>
    <cdr:to>
      <cdr:x>0.48152</cdr:x>
      <cdr:y>0.55702</cdr:y>
    </cdr:to>
    <cdr:cxnSp macro="">
      <cdr:nvCxnSpPr>
        <cdr:cNvPr id="3" name="直線コネクタ 2">
          <a:extLst xmlns:a="http://schemas.openxmlformats.org/drawingml/2006/main">
            <a:ext uri="{FF2B5EF4-FFF2-40B4-BE49-F238E27FC236}">
              <a16:creationId xmlns:a16="http://schemas.microsoft.com/office/drawing/2014/main" id="{543B1809-9900-0E97-3CA0-BFCEA393DAFC}"/>
            </a:ext>
          </a:extLst>
        </cdr:cNvPr>
        <cdr:cNvCxnSpPr/>
      </cdr:nvCxnSpPr>
      <cdr:spPr>
        <a:xfrm xmlns:a="http://schemas.openxmlformats.org/drawingml/2006/main" flipV="1">
          <a:off x="2613886" y="1529954"/>
          <a:ext cx="23332" cy="161217"/>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0.4337</cdr:x>
      <cdr:y>0.67059</cdr:y>
    </cdr:from>
    <cdr:to>
      <cdr:x>0.47826</cdr:x>
      <cdr:y>0.70588</cdr:y>
    </cdr:to>
    <cdr:cxnSp macro="">
      <cdr:nvCxnSpPr>
        <cdr:cNvPr id="6" name="直線コネクタ 5">
          <a:extLst xmlns:a="http://schemas.openxmlformats.org/drawingml/2006/main">
            <a:ext uri="{FF2B5EF4-FFF2-40B4-BE49-F238E27FC236}">
              <a16:creationId xmlns:a16="http://schemas.microsoft.com/office/drawing/2014/main" id="{650A5878-63B9-21B3-12F7-B5E7B5054D44}"/>
            </a:ext>
          </a:extLst>
        </cdr:cNvPr>
        <cdr:cNvCxnSpPr/>
      </cdr:nvCxnSpPr>
      <cdr:spPr>
        <a:xfrm xmlns:a="http://schemas.openxmlformats.org/drawingml/2006/main" flipV="1">
          <a:off x="2375297" y="2035968"/>
          <a:ext cx="244078" cy="107157"/>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14.xml><?xml version="1.0" encoding="utf-8"?>
<xdr:wsDr xmlns:xdr="http://schemas.openxmlformats.org/drawingml/2006/spreadsheetDrawing" xmlns:a="http://schemas.openxmlformats.org/drawingml/2006/main">
  <xdr:oneCellAnchor>
    <xdr:from>
      <xdr:col>15</xdr:col>
      <xdr:colOff>1735</xdr:colOff>
      <xdr:row>0</xdr:row>
      <xdr:rowOff>115957</xdr:rowOff>
    </xdr:from>
    <xdr:ext cx="737856" cy="8795210"/>
    <xdr:sp macro="" textlink="">
      <xdr:nvSpPr>
        <xdr:cNvPr id="10" name="テキスト ボックス 9">
          <a:extLst>
            <a:ext uri="{FF2B5EF4-FFF2-40B4-BE49-F238E27FC236}">
              <a16:creationId xmlns:a16="http://schemas.microsoft.com/office/drawing/2014/main" id="{00000000-0008-0000-0F00-00000A000000}"/>
            </a:ext>
          </a:extLst>
        </xdr:cNvPr>
        <xdr:cNvSpPr txBox="1"/>
      </xdr:nvSpPr>
      <xdr:spPr>
        <a:xfrm rot="16200000">
          <a:off x="1169475" y="4144634"/>
          <a:ext cx="8795210" cy="7378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補足 ： 平成</a:t>
          </a:r>
          <a:r>
            <a:rPr kumimoji="1" lang="en-US" altLang="ja-JP" sz="800">
              <a:solidFill>
                <a:sysClr val="windowText" lastClr="000000"/>
              </a:solidFill>
              <a:latin typeface="+mn-ea"/>
              <a:ea typeface="+mn-ea"/>
            </a:rPr>
            <a:t>29</a:t>
          </a:r>
          <a:r>
            <a:rPr kumimoji="1" lang="ja-JP" altLang="en-US" sz="800">
              <a:solidFill>
                <a:sysClr val="windowText" lastClr="000000"/>
              </a:solidFill>
              <a:latin typeface="+mn-ea"/>
              <a:ea typeface="+mn-ea"/>
            </a:rPr>
            <a:t>年までと平成</a:t>
          </a:r>
          <a:r>
            <a:rPr kumimoji="1" lang="en-US" altLang="ja-JP" sz="800">
              <a:solidFill>
                <a:sysClr val="windowText" lastClr="000000"/>
              </a:solidFill>
              <a:latin typeface="+mn-ea"/>
              <a:ea typeface="+mn-ea"/>
            </a:rPr>
            <a:t>30</a:t>
          </a:r>
          <a:r>
            <a:rPr kumimoji="1" lang="ja-JP" altLang="en-US" sz="800">
              <a:solidFill>
                <a:sysClr val="windowText" lastClr="000000"/>
              </a:solidFill>
              <a:latin typeface="+mn-ea"/>
              <a:ea typeface="+mn-ea"/>
            </a:rPr>
            <a:t>年以降の値について </a:t>
          </a:r>
          <a:r>
            <a:rPr kumimoji="1" lang="en-US" altLang="ja-JP" sz="800">
              <a:solidFill>
                <a:sysClr val="windowText" lastClr="000000"/>
              </a:solidFill>
              <a:latin typeface="+mn-ea"/>
              <a:ea typeface="+mn-ea"/>
            </a:rPr>
            <a:t>〉</a:t>
          </a:r>
        </a:p>
        <a:p>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平成</a:t>
          </a:r>
          <a:r>
            <a:rPr kumimoji="1" lang="en-US" altLang="ja-JP" sz="800">
              <a:solidFill>
                <a:sysClr val="windowText" lastClr="000000"/>
              </a:solidFill>
              <a:latin typeface="+mn-ea"/>
              <a:ea typeface="+mn-ea"/>
            </a:rPr>
            <a:t>29</a:t>
          </a:r>
          <a:r>
            <a:rPr kumimoji="1" lang="ja-JP" altLang="en-US" sz="800">
              <a:solidFill>
                <a:sysClr val="windowText" lastClr="000000"/>
              </a:solidFill>
              <a:latin typeface="+mn-ea"/>
              <a:ea typeface="+mn-ea"/>
            </a:rPr>
            <a:t>年まで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平成</a:t>
          </a:r>
          <a:r>
            <a:rPr kumimoji="1" lang="en-US" altLang="ja-JP" sz="800">
              <a:solidFill>
                <a:sysClr val="windowText" lastClr="000000"/>
              </a:solidFill>
              <a:latin typeface="+mn-ea"/>
              <a:ea typeface="+mn-ea"/>
            </a:rPr>
            <a:t>30</a:t>
          </a:r>
          <a:r>
            <a:rPr kumimoji="1" lang="ja-JP" altLang="en-US" sz="800">
              <a:solidFill>
                <a:sysClr val="windowText" lastClr="000000"/>
              </a:solidFill>
              <a:latin typeface="+mn-ea"/>
              <a:ea typeface="+mn-ea"/>
            </a:rPr>
            <a:t>年以降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endParaRPr kumimoji="1" lang="en-US" altLang="ja-JP" sz="800">
            <a:solidFill>
              <a:sysClr val="windowText" lastClr="000000"/>
            </a:solidFill>
            <a:latin typeface="+mn-ea"/>
            <a:ea typeface="+mn-ea"/>
          </a:endParaRPr>
        </a:p>
        <a:p>
          <a:r>
            <a:rPr kumimoji="1" lang="ja-JP" altLang="en-US" sz="800">
              <a:solidFill>
                <a:sysClr val="windowText" lastClr="000000"/>
              </a:solidFill>
              <a:latin typeface="+mn-ea"/>
              <a:ea typeface="+mn-ea"/>
            </a:rPr>
            <a:t>　　　　 各市町村で実施した調査結果を県で取りまとめた値。　　　　　合計は観光庁「宿泊旅行統計調査」による値。地域別は観光庁「宿泊旅行統計調査」の調査票情報の提供を受け県独自に推計した値。</a:t>
          </a:r>
          <a:endParaRPr kumimoji="1" lang="en-US" altLang="ja-JP" sz="800">
            <a:solidFill>
              <a:sysClr val="windowText" lastClr="000000"/>
            </a:solidFill>
            <a:latin typeface="+mn-ea"/>
            <a:ea typeface="+mn-ea"/>
          </a:endParaRPr>
        </a:p>
        <a:p>
          <a:r>
            <a:rPr kumimoji="1" lang="en-US" altLang="ja-JP" sz="800">
              <a:solidFill>
                <a:sysClr val="windowText" lastClr="000000"/>
              </a:solidFill>
              <a:latin typeface="+mn-ea"/>
              <a:ea typeface="+mn-ea"/>
            </a:rPr>
            <a:t>			</a:t>
          </a:r>
          <a:r>
            <a:rPr kumimoji="1" lang="en-US" altLang="ja-JP" sz="800" baseline="0">
              <a:solidFill>
                <a:sysClr val="windowText" lastClr="000000"/>
              </a:solidFill>
              <a:latin typeface="+mn-ea"/>
              <a:ea typeface="+mn-ea"/>
            </a:rPr>
            <a:t>     </a:t>
          </a:r>
          <a:r>
            <a:rPr kumimoji="1" lang="ja-JP" altLang="en-US" sz="800" baseline="0">
              <a:solidFill>
                <a:sysClr val="windowText" lastClr="000000"/>
              </a:solidFill>
              <a:latin typeface="+mn-ea"/>
              <a:ea typeface="+mn-ea"/>
            </a:rPr>
            <a:t>平成</a:t>
          </a:r>
          <a:r>
            <a:rPr kumimoji="1" lang="en-US" altLang="ja-JP" sz="800" baseline="0">
              <a:solidFill>
                <a:sysClr val="windowText" lastClr="000000"/>
              </a:solidFill>
              <a:latin typeface="+mn-ea"/>
              <a:ea typeface="+mn-ea"/>
            </a:rPr>
            <a:t>29</a:t>
          </a:r>
          <a:r>
            <a:rPr kumimoji="1" lang="ja-JP" altLang="en-US" sz="800" baseline="0">
              <a:solidFill>
                <a:sysClr val="windowText" lastClr="000000"/>
              </a:solidFill>
              <a:latin typeface="+mn-ea"/>
              <a:ea typeface="+mn-ea"/>
            </a:rPr>
            <a:t>年までと単純比較はできない。（本推計手法による平成</a:t>
          </a:r>
          <a:r>
            <a:rPr kumimoji="1" lang="en-US" altLang="ja-JP" sz="800" baseline="0">
              <a:solidFill>
                <a:sysClr val="windowText" lastClr="000000"/>
              </a:solidFill>
              <a:latin typeface="+mn-ea"/>
              <a:ea typeface="+mn-ea"/>
            </a:rPr>
            <a:t>29</a:t>
          </a:r>
          <a:r>
            <a:rPr kumimoji="1" lang="ja-JP" altLang="en-US" sz="800" baseline="0">
              <a:solidFill>
                <a:sysClr val="windowText" lastClr="000000"/>
              </a:solidFill>
              <a:latin typeface="+mn-ea"/>
              <a:ea typeface="+mn-ea"/>
            </a:rPr>
            <a:t>年の値を参考値として掲載している。）</a:t>
          </a:r>
          <a:endParaRPr kumimoji="1" lang="en-US" altLang="ja-JP" sz="800" baseline="0">
            <a:solidFill>
              <a:sysClr val="windowText" lastClr="000000"/>
            </a:solidFill>
            <a:latin typeface="+mn-ea"/>
            <a:ea typeface="+mn-ea"/>
          </a:endParaRPr>
        </a:p>
        <a:p>
          <a:r>
            <a:rPr kumimoji="1" lang="en-US" altLang="ja-JP" sz="800" baseline="0">
              <a:solidFill>
                <a:sysClr val="windowText" lastClr="000000"/>
              </a:solidFill>
              <a:latin typeface="+mn-ea"/>
              <a:ea typeface="+mn-ea"/>
            </a:rPr>
            <a:t>			</a:t>
          </a:r>
          <a:endParaRPr kumimoji="1" lang="ja-JP" altLang="en-US" sz="800">
            <a:solidFill>
              <a:sysClr val="windowText" lastClr="000000"/>
            </a:solidFill>
            <a:latin typeface="+mn-ea"/>
            <a:ea typeface="+mn-ea"/>
          </a:endParaRPr>
        </a:p>
      </xdr:txBody>
    </xdr:sp>
    <xdr:clientData/>
  </xdr:oneCellAnchor>
  <xdr:twoCellAnchor>
    <xdr:from>
      <xdr:col>0</xdr:col>
      <xdr:colOff>22225</xdr:colOff>
      <xdr:row>0</xdr:row>
      <xdr:rowOff>24848</xdr:rowOff>
    </xdr:from>
    <xdr:to>
      <xdr:col>0</xdr:col>
      <xdr:colOff>325855</xdr:colOff>
      <xdr:row>50</xdr:row>
      <xdr:rowOff>93662</xdr:rowOff>
    </xdr:to>
    <xdr:sp macro="" textlink="">
      <xdr:nvSpPr>
        <xdr:cNvPr id="2" name="テキスト ボックス 1">
          <a:extLst>
            <a:ext uri="{FF2B5EF4-FFF2-40B4-BE49-F238E27FC236}">
              <a16:creationId xmlns:a16="http://schemas.microsoft.com/office/drawing/2014/main" id="{00000000-0008-0000-0F00-000002000000}"/>
            </a:ext>
          </a:extLst>
        </xdr:cNvPr>
        <xdr:cNvSpPr txBox="1"/>
      </xdr:nvSpPr>
      <xdr:spPr>
        <a:xfrm rot="16200000">
          <a:off x="-4415802" y="4462875"/>
          <a:ext cx="9179684" cy="3036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lstStyle/>
        <a:p>
          <a:r>
            <a:rPr lang="ja-JP" altLang="en-US" sz="1100" b="0" i="0" u="none" strike="noStrike">
              <a:solidFill>
                <a:schemeClr val="dk1"/>
              </a:solidFill>
              <a:effectLst/>
              <a:latin typeface="+mn-lt"/>
              <a:ea typeface="+mn-ea"/>
              <a:cs typeface="+mn-cs"/>
            </a:rPr>
            <a:t>②　延べ宿泊者数推移</a:t>
          </a:r>
          <a:r>
            <a:rPr lang="ja-JP" altLang="en-US"/>
            <a:t> </a:t>
          </a:r>
          <a:endParaRPr kumimoji="1" lang="ja-JP" altLang="en-US" sz="1100"/>
        </a:p>
      </xdr:txBody>
    </xdr:sp>
    <xdr:clientData/>
  </xdr:twoCellAnchor>
  <xdr:twoCellAnchor>
    <xdr:from>
      <xdr:col>16</xdr:col>
      <xdr:colOff>207819</xdr:colOff>
      <xdr:row>61</xdr:row>
      <xdr:rowOff>126551</xdr:rowOff>
    </xdr:from>
    <xdr:to>
      <xdr:col>26</xdr:col>
      <xdr:colOff>800135</xdr:colOff>
      <xdr:row>88</xdr:row>
      <xdr:rowOff>130642</xdr:rowOff>
    </xdr:to>
    <xdr:grpSp>
      <xdr:nvGrpSpPr>
        <xdr:cNvPr id="28" name="グループ化 27">
          <a:extLst>
            <a:ext uri="{FF2B5EF4-FFF2-40B4-BE49-F238E27FC236}">
              <a16:creationId xmlns:a16="http://schemas.microsoft.com/office/drawing/2014/main" id="{00000000-0008-0000-0F00-00001C000000}"/>
            </a:ext>
          </a:extLst>
        </xdr:cNvPr>
        <xdr:cNvGrpSpPr/>
      </xdr:nvGrpSpPr>
      <xdr:grpSpPr>
        <a:xfrm>
          <a:off x="5789469" y="10972351"/>
          <a:ext cx="8688566" cy="4804691"/>
          <a:chOff x="6732550" y="5481238"/>
          <a:chExt cx="9557191" cy="5354193"/>
        </a:xfrm>
      </xdr:grpSpPr>
      <xdr:grpSp>
        <xdr:nvGrpSpPr>
          <xdr:cNvPr id="9" name="グループ化 8">
            <a:extLst>
              <a:ext uri="{FF2B5EF4-FFF2-40B4-BE49-F238E27FC236}">
                <a16:creationId xmlns:a16="http://schemas.microsoft.com/office/drawing/2014/main" id="{00000000-0008-0000-0F00-000009000000}"/>
              </a:ext>
            </a:extLst>
          </xdr:cNvPr>
          <xdr:cNvGrpSpPr/>
        </xdr:nvGrpSpPr>
        <xdr:grpSpPr>
          <a:xfrm>
            <a:off x="6732550" y="5481238"/>
            <a:ext cx="9557191" cy="5354193"/>
            <a:chOff x="6677027" y="5462178"/>
            <a:chExt cx="9083462" cy="4828053"/>
          </a:xfrm>
        </xdr:grpSpPr>
        <xdr:graphicFrame macro="">
          <xdr:nvGraphicFramePr>
            <xdr:cNvPr id="4" name="グラフ 1">
              <a:extLst>
                <a:ext uri="{FF2B5EF4-FFF2-40B4-BE49-F238E27FC236}">
                  <a16:creationId xmlns:a16="http://schemas.microsoft.com/office/drawing/2014/main" id="{00000000-0008-0000-0F00-000004000000}"/>
                </a:ext>
              </a:extLst>
            </xdr:cNvPr>
            <xdr:cNvGraphicFramePr>
              <a:graphicFrameLocks/>
            </xdr:cNvGraphicFramePr>
          </xdr:nvGraphicFramePr>
          <xdr:xfrm>
            <a:off x="6677027" y="5506907"/>
            <a:ext cx="8909273" cy="4783324"/>
          </xdr:xfrm>
          <a:graphic>
            <a:graphicData uri="http://schemas.openxmlformats.org/drawingml/2006/chart">
              <c:chart xmlns:c="http://schemas.openxmlformats.org/drawingml/2006/chart" xmlns:r="http://schemas.openxmlformats.org/officeDocument/2006/relationships" r:id="rId1"/>
            </a:graphicData>
          </a:graphic>
        </xdr:graphicFrame>
        <xdr:cxnSp macro="">
          <xdr:nvCxnSpPr>
            <xdr:cNvPr id="8" name="直線コネクタ 7">
              <a:extLst>
                <a:ext uri="{FF2B5EF4-FFF2-40B4-BE49-F238E27FC236}">
                  <a16:creationId xmlns:a16="http://schemas.microsoft.com/office/drawing/2014/main" id="{00000000-0008-0000-0F00-000008000000}"/>
                </a:ext>
              </a:extLst>
            </xdr:cNvPr>
            <xdr:cNvCxnSpPr/>
          </xdr:nvCxnSpPr>
          <xdr:spPr>
            <a:xfrm>
              <a:off x="10039860" y="5462178"/>
              <a:ext cx="0" cy="4506023"/>
            </a:xfrm>
            <a:prstGeom prst="line">
              <a:avLst/>
            </a:prstGeom>
            <a:ln w="12700">
              <a:solidFill>
                <a:schemeClr val="bg1">
                  <a:lumMod val="75000"/>
                </a:schemeClr>
              </a:solidFill>
              <a:prstDash val="solid"/>
            </a:ln>
          </xdr:spPr>
          <xdr:style>
            <a:lnRef idx="1">
              <a:schemeClr val="accent1"/>
            </a:lnRef>
            <a:fillRef idx="0">
              <a:schemeClr val="accent1"/>
            </a:fillRef>
            <a:effectRef idx="0">
              <a:schemeClr val="accent1"/>
            </a:effectRef>
            <a:fontRef idx="minor">
              <a:schemeClr val="tx1"/>
            </a:fontRef>
          </xdr:style>
        </xdr:cxnSp>
        <xdr:sp macro="" textlink="">
          <xdr:nvSpPr>
            <xdr:cNvPr id="12" name="テキスト ボックス 4">
              <a:extLst>
                <a:ext uri="{FF2B5EF4-FFF2-40B4-BE49-F238E27FC236}">
                  <a16:creationId xmlns:a16="http://schemas.microsoft.com/office/drawing/2014/main" id="{00000000-0008-0000-0F00-00000C000000}"/>
                </a:ext>
              </a:extLst>
            </xdr:cNvPr>
            <xdr:cNvSpPr txBox="1"/>
          </xdr:nvSpPr>
          <xdr:spPr>
            <a:xfrm>
              <a:off x="14833135" y="7430771"/>
              <a:ext cx="625942" cy="1469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1"/>
                  </a:solidFill>
                  <a:effectLst>
                    <a:glow rad="152400">
                      <a:schemeClr val="bg1"/>
                    </a:glow>
                  </a:effectLst>
                </a:rPr>
                <a:t>天草地域</a:t>
              </a:r>
            </a:p>
          </xdr:txBody>
        </xdr:sp>
        <xdr:sp macro="" textlink="">
          <xdr:nvSpPr>
            <xdr:cNvPr id="13" name="テキスト ボックス 8">
              <a:extLst>
                <a:ext uri="{FF2B5EF4-FFF2-40B4-BE49-F238E27FC236}">
                  <a16:creationId xmlns:a16="http://schemas.microsoft.com/office/drawing/2014/main" id="{00000000-0008-0000-0F00-00000D000000}"/>
                </a:ext>
              </a:extLst>
            </xdr:cNvPr>
            <xdr:cNvSpPr txBox="1"/>
          </xdr:nvSpPr>
          <xdr:spPr>
            <a:xfrm>
              <a:off x="14866560" y="6606986"/>
              <a:ext cx="588950" cy="1258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tx1">
                      <a:lumMod val="50000"/>
                      <a:lumOff val="50000"/>
                    </a:schemeClr>
                  </a:solidFill>
                  <a:effectLst>
                    <a:glow rad="152400">
                      <a:schemeClr val="bg1"/>
                    </a:glow>
                  </a:effectLst>
                </a:rPr>
                <a:t>八代地域</a:t>
              </a:r>
            </a:p>
          </xdr:txBody>
        </xdr:sp>
        <xdr:sp macro="" textlink="">
          <xdr:nvSpPr>
            <xdr:cNvPr id="14" name="テキスト ボックス 9">
              <a:extLst>
                <a:ext uri="{FF2B5EF4-FFF2-40B4-BE49-F238E27FC236}">
                  <a16:creationId xmlns:a16="http://schemas.microsoft.com/office/drawing/2014/main" id="{00000000-0008-0000-0F00-00000E000000}"/>
                </a:ext>
              </a:extLst>
            </xdr:cNvPr>
            <xdr:cNvSpPr txBox="1"/>
          </xdr:nvSpPr>
          <xdr:spPr>
            <a:xfrm>
              <a:off x="14849016" y="6845568"/>
              <a:ext cx="624066" cy="996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tx1">
                      <a:lumMod val="50000"/>
                      <a:lumOff val="50000"/>
                    </a:schemeClr>
                  </a:solidFill>
                  <a:effectLst>
                    <a:glow rad="152400">
                      <a:schemeClr val="bg1"/>
                    </a:glow>
                  </a:effectLst>
                </a:rPr>
                <a:t>菊池地域</a:t>
              </a:r>
            </a:p>
          </xdr:txBody>
        </xdr:sp>
        <xdr:sp macro="" textlink="">
          <xdr:nvSpPr>
            <xdr:cNvPr id="15" name="テキスト ボックス 10">
              <a:extLst>
                <a:ext uri="{FF2B5EF4-FFF2-40B4-BE49-F238E27FC236}">
                  <a16:creationId xmlns:a16="http://schemas.microsoft.com/office/drawing/2014/main" id="{00000000-0008-0000-0F00-00000F000000}"/>
                </a:ext>
              </a:extLst>
            </xdr:cNvPr>
            <xdr:cNvSpPr txBox="1"/>
          </xdr:nvSpPr>
          <xdr:spPr>
            <a:xfrm>
              <a:off x="14861822" y="7065408"/>
              <a:ext cx="854800" cy="1504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tx1">
                      <a:lumMod val="50000"/>
                      <a:lumOff val="50000"/>
                    </a:schemeClr>
                  </a:solidFill>
                  <a:effectLst>
                    <a:glow rad="152400">
                      <a:schemeClr val="bg1"/>
                    </a:glow>
                  </a:effectLst>
                </a:rPr>
                <a:t>荒尾・玉名地域</a:t>
              </a:r>
            </a:p>
          </xdr:txBody>
        </xdr:sp>
        <xdr:sp macro="" textlink="">
          <xdr:nvSpPr>
            <xdr:cNvPr id="16" name="テキスト ボックス 11">
              <a:extLst>
                <a:ext uri="{FF2B5EF4-FFF2-40B4-BE49-F238E27FC236}">
                  <a16:creationId xmlns:a16="http://schemas.microsoft.com/office/drawing/2014/main" id="{00000000-0008-0000-0F00-000010000000}"/>
                </a:ext>
              </a:extLst>
            </xdr:cNvPr>
            <xdr:cNvSpPr txBox="1"/>
          </xdr:nvSpPr>
          <xdr:spPr>
            <a:xfrm>
              <a:off x="14838332" y="7234793"/>
              <a:ext cx="520149" cy="14661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1"/>
                  </a:solidFill>
                  <a:effectLst>
                    <a:glow rad="152400">
                      <a:schemeClr val="bg1"/>
                    </a:glow>
                  </a:effectLst>
                </a:rPr>
                <a:t>山鹿市</a:t>
              </a:r>
            </a:p>
          </xdr:txBody>
        </xdr:sp>
        <xdr:sp macro="" textlink="">
          <xdr:nvSpPr>
            <xdr:cNvPr id="17" name="テキスト ボックス 12">
              <a:extLst>
                <a:ext uri="{FF2B5EF4-FFF2-40B4-BE49-F238E27FC236}">
                  <a16:creationId xmlns:a16="http://schemas.microsoft.com/office/drawing/2014/main" id="{00000000-0008-0000-0F00-000011000000}"/>
                </a:ext>
              </a:extLst>
            </xdr:cNvPr>
            <xdr:cNvSpPr txBox="1"/>
          </xdr:nvSpPr>
          <xdr:spPr>
            <a:xfrm>
              <a:off x="14856499" y="7962093"/>
              <a:ext cx="579836" cy="1097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1">
                      <a:lumMod val="75000"/>
                    </a:schemeClr>
                  </a:solidFill>
                  <a:effectLst>
                    <a:glow rad="152400">
                      <a:schemeClr val="bg1"/>
                    </a:glow>
                  </a:effectLst>
                </a:rPr>
                <a:t>阿蘇地域</a:t>
              </a:r>
            </a:p>
          </xdr:txBody>
        </xdr:sp>
        <xdr:sp macro="" textlink="">
          <xdr:nvSpPr>
            <xdr:cNvPr id="18" name="テキスト ボックス 13">
              <a:extLst>
                <a:ext uri="{FF2B5EF4-FFF2-40B4-BE49-F238E27FC236}">
                  <a16:creationId xmlns:a16="http://schemas.microsoft.com/office/drawing/2014/main" id="{00000000-0008-0000-0F00-000012000000}"/>
                </a:ext>
              </a:extLst>
            </xdr:cNvPr>
            <xdr:cNvSpPr txBox="1"/>
          </xdr:nvSpPr>
          <xdr:spPr>
            <a:xfrm>
              <a:off x="14852257" y="9116127"/>
              <a:ext cx="520865" cy="1435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1">
                      <a:lumMod val="75000"/>
                    </a:schemeClr>
                  </a:solidFill>
                  <a:effectLst>
                    <a:glow rad="152400">
                      <a:schemeClr val="bg1"/>
                    </a:glow>
                  </a:effectLst>
                </a:rPr>
                <a:t>熊本市</a:t>
              </a:r>
            </a:p>
          </xdr:txBody>
        </xdr:sp>
        <xdr:sp macro="" textlink="">
          <xdr:nvSpPr>
            <xdr:cNvPr id="19" name="テキスト ボックス 3">
              <a:extLst>
                <a:ext uri="{FF2B5EF4-FFF2-40B4-BE49-F238E27FC236}">
                  <a16:creationId xmlns:a16="http://schemas.microsoft.com/office/drawing/2014/main" id="{00000000-0008-0000-0F00-000013000000}"/>
                </a:ext>
              </a:extLst>
            </xdr:cNvPr>
            <xdr:cNvSpPr txBox="1"/>
          </xdr:nvSpPr>
          <xdr:spPr>
            <a:xfrm>
              <a:off x="14793205" y="5918750"/>
              <a:ext cx="866567" cy="2268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2"/>
                  </a:solidFill>
                  <a:effectLst>
                    <a:glow rad="152400">
                      <a:schemeClr val="bg1"/>
                    </a:glow>
                  </a:effectLst>
                </a:rPr>
                <a:t>上益城地域</a:t>
              </a:r>
            </a:p>
          </xdr:txBody>
        </xdr:sp>
        <xdr:sp macro="" textlink="">
          <xdr:nvSpPr>
            <xdr:cNvPr id="20" name="テキスト ボックス 5">
              <a:extLst>
                <a:ext uri="{FF2B5EF4-FFF2-40B4-BE49-F238E27FC236}">
                  <a16:creationId xmlns:a16="http://schemas.microsoft.com/office/drawing/2014/main" id="{00000000-0008-0000-0F00-000014000000}"/>
                </a:ext>
              </a:extLst>
            </xdr:cNvPr>
            <xdr:cNvSpPr txBox="1"/>
          </xdr:nvSpPr>
          <xdr:spPr>
            <a:xfrm>
              <a:off x="14834751" y="6122739"/>
              <a:ext cx="677499" cy="1164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2"/>
                  </a:solidFill>
                  <a:effectLst>
                    <a:glow rad="152400">
                      <a:schemeClr val="bg1"/>
                    </a:glow>
                  </a:effectLst>
                </a:rPr>
                <a:t>宇城地域</a:t>
              </a:r>
            </a:p>
          </xdr:txBody>
        </xdr:sp>
        <xdr:sp macro="" textlink="">
          <xdr:nvSpPr>
            <xdr:cNvPr id="21" name="テキスト ボックス 6">
              <a:extLst>
                <a:ext uri="{FF2B5EF4-FFF2-40B4-BE49-F238E27FC236}">
                  <a16:creationId xmlns:a16="http://schemas.microsoft.com/office/drawing/2014/main" id="{00000000-0008-0000-0F00-000015000000}"/>
                </a:ext>
              </a:extLst>
            </xdr:cNvPr>
            <xdr:cNvSpPr txBox="1"/>
          </xdr:nvSpPr>
          <xdr:spPr>
            <a:xfrm>
              <a:off x="14842554" y="6287615"/>
              <a:ext cx="917935" cy="1189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2"/>
                  </a:solidFill>
                  <a:effectLst>
                    <a:glow rad="152400">
                      <a:schemeClr val="bg1"/>
                    </a:glow>
                  </a:effectLst>
                </a:rPr>
                <a:t>水俣・芦北地域</a:t>
              </a:r>
            </a:p>
          </xdr:txBody>
        </xdr:sp>
        <xdr:sp macro="" textlink="">
          <xdr:nvSpPr>
            <xdr:cNvPr id="22" name="テキスト ボックス 7">
              <a:extLst>
                <a:ext uri="{FF2B5EF4-FFF2-40B4-BE49-F238E27FC236}">
                  <a16:creationId xmlns:a16="http://schemas.microsoft.com/office/drawing/2014/main" id="{00000000-0008-0000-0F00-000016000000}"/>
                </a:ext>
              </a:extLst>
            </xdr:cNvPr>
            <xdr:cNvSpPr txBox="1"/>
          </xdr:nvSpPr>
          <xdr:spPr>
            <a:xfrm>
              <a:off x="14853586" y="6426574"/>
              <a:ext cx="882575" cy="1534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2"/>
                  </a:solidFill>
                  <a:effectLst>
                    <a:glow rad="152400">
                      <a:schemeClr val="bg1"/>
                    </a:glow>
                  </a:effectLst>
                </a:rPr>
                <a:t>人吉・球磨地域</a:t>
              </a:r>
            </a:p>
          </xdr:txBody>
        </xdr:sp>
        <xdr:cxnSp macro="">
          <xdr:nvCxnSpPr>
            <xdr:cNvPr id="23" name="直線コネクタ 22">
              <a:extLst>
                <a:ext uri="{FF2B5EF4-FFF2-40B4-BE49-F238E27FC236}">
                  <a16:creationId xmlns:a16="http://schemas.microsoft.com/office/drawing/2014/main" id="{00000000-0008-0000-0F00-000017000000}"/>
                </a:ext>
              </a:extLst>
            </xdr:cNvPr>
            <xdr:cNvCxnSpPr/>
          </xdr:nvCxnSpPr>
          <xdr:spPr>
            <a:xfrm flipH="1">
              <a:off x="14749294" y="6022223"/>
              <a:ext cx="186483" cy="257634"/>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24" name="直線コネクタ 23">
              <a:extLst>
                <a:ext uri="{FF2B5EF4-FFF2-40B4-BE49-F238E27FC236}">
                  <a16:creationId xmlns:a16="http://schemas.microsoft.com/office/drawing/2014/main" id="{00000000-0008-0000-0F00-000018000000}"/>
                </a:ext>
              </a:extLst>
            </xdr:cNvPr>
            <xdr:cNvCxnSpPr/>
          </xdr:nvCxnSpPr>
          <xdr:spPr>
            <a:xfrm flipH="1" flipV="1">
              <a:off x="14741868" y="6489366"/>
              <a:ext cx="178319" cy="3180"/>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5" name="矢印: 五方向 24">
              <a:extLst>
                <a:ext uri="{FF2B5EF4-FFF2-40B4-BE49-F238E27FC236}">
                  <a16:creationId xmlns:a16="http://schemas.microsoft.com/office/drawing/2014/main" id="{00000000-0008-0000-0F00-000019000000}"/>
                </a:ext>
              </a:extLst>
            </xdr:cNvPr>
            <xdr:cNvSpPr/>
          </xdr:nvSpPr>
          <xdr:spPr>
            <a:xfrm>
              <a:off x="10035431" y="5630195"/>
              <a:ext cx="4893849" cy="343493"/>
            </a:xfrm>
            <a:prstGeom prst="homePlate">
              <a:avLst/>
            </a:prstGeom>
            <a:solidFill>
              <a:schemeClr val="tx1">
                <a:lumMod val="65000"/>
                <a:lumOff val="3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solidFill>
                    <a:schemeClr val="bg1"/>
                  </a:solidFill>
                  <a:latin typeface="+mn-ea"/>
                  <a:ea typeface="+mn-ea"/>
                </a:rPr>
                <a:t>宿泊旅行統計調査</a:t>
              </a:r>
              <a:endParaRPr kumimoji="1" lang="en-US" altLang="ja-JP" sz="900" b="1">
                <a:solidFill>
                  <a:schemeClr val="bg1"/>
                </a:solidFill>
                <a:latin typeface="+mn-ea"/>
                <a:ea typeface="+mn-ea"/>
              </a:endParaRPr>
            </a:p>
          </xdr:txBody>
        </xdr:sp>
        <xdr:sp macro="" textlink="">
          <xdr:nvSpPr>
            <xdr:cNvPr id="26" name="矢印: 五方向 25">
              <a:extLst>
                <a:ext uri="{FF2B5EF4-FFF2-40B4-BE49-F238E27FC236}">
                  <a16:creationId xmlns:a16="http://schemas.microsoft.com/office/drawing/2014/main" id="{00000000-0008-0000-0F00-00001A000000}"/>
                </a:ext>
              </a:extLst>
            </xdr:cNvPr>
            <xdr:cNvSpPr/>
          </xdr:nvSpPr>
          <xdr:spPr>
            <a:xfrm>
              <a:off x="7277430" y="5621149"/>
              <a:ext cx="2737214" cy="363651"/>
            </a:xfrm>
            <a:prstGeom prst="homePlate">
              <a:avLst/>
            </a:prstGeom>
            <a:solidFill>
              <a:schemeClr val="bg1">
                <a:lumMod val="6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t>各市町村で実施した調査結果を県で取りまとめ</a:t>
              </a:r>
            </a:p>
          </xdr:txBody>
        </xdr:sp>
      </xdr:grpSp>
      <xdr:grpSp>
        <xdr:nvGrpSpPr>
          <xdr:cNvPr id="27" name="グループ化 26">
            <a:extLst>
              <a:ext uri="{FF2B5EF4-FFF2-40B4-BE49-F238E27FC236}">
                <a16:creationId xmlns:a16="http://schemas.microsoft.com/office/drawing/2014/main" id="{00000000-0008-0000-0F00-00001B000000}"/>
              </a:ext>
            </a:extLst>
          </xdr:cNvPr>
          <xdr:cNvGrpSpPr/>
        </xdr:nvGrpSpPr>
        <xdr:grpSpPr>
          <a:xfrm>
            <a:off x="15220314" y="6260768"/>
            <a:ext cx="185300" cy="242836"/>
            <a:chOff x="15220314" y="6260768"/>
            <a:chExt cx="185300" cy="242836"/>
          </a:xfrm>
        </xdr:grpSpPr>
        <xdr:cxnSp macro="">
          <xdr:nvCxnSpPr>
            <xdr:cNvPr id="33" name="直線コネクタ 32">
              <a:extLst>
                <a:ext uri="{FF2B5EF4-FFF2-40B4-BE49-F238E27FC236}">
                  <a16:creationId xmlns:a16="http://schemas.microsoft.com/office/drawing/2014/main" id="{00000000-0008-0000-0F00-000021000000}"/>
                </a:ext>
              </a:extLst>
            </xdr:cNvPr>
            <xdr:cNvCxnSpPr/>
          </xdr:nvCxnSpPr>
          <xdr:spPr>
            <a:xfrm flipH="1">
              <a:off x="15220314" y="6458835"/>
              <a:ext cx="185300" cy="44769"/>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34" name="直線コネクタ 33">
              <a:extLst>
                <a:ext uri="{FF2B5EF4-FFF2-40B4-BE49-F238E27FC236}">
                  <a16:creationId xmlns:a16="http://schemas.microsoft.com/office/drawing/2014/main" id="{00000000-0008-0000-0F00-000022000000}"/>
                </a:ext>
              </a:extLst>
            </xdr:cNvPr>
            <xdr:cNvCxnSpPr/>
          </xdr:nvCxnSpPr>
          <xdr:spPr>
            <a:xfrm flipH="1">
              <a:off x="15220314" y="6260768"/>
              <a:ext cx="185300" cy="171287"/>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editAs="oneCell">
    <xdr:from>
      <xdr:col>24</xdr:col>
      <xdr:colOff>156135</xdr:colOff>
      <xdr:row>15</xdr:row>
      <xdr:rowOff>44823</xdr:rowOff>
    </xdr:from>
    <xdr:to>
      <xdr:col>34</xdr:col>
      <xdr:colOff>493966</xdr:colOff>
      <xdr:row>43</xdr:row>
      <xdr:rowOff>152773</xdr:rowOff>
    </xdr:to>
    <xdr:sp macro="" textlink="">
      <xdr:nvSpPr>
        <xdr:cNvPr id="11698" name="AutoShape 434">
          <a:extLst>
            <a:ext uri="{FF2B5EF4-FFF2-40B4-BE49-F238E27FC236}">
              <a16:creationId xmlns:a16="http://schemas.microsoft.com/office/drawing/2014/main" id="{EC2223E0-25E3-CE64-142E-AF8216BDA58F}"/>
            </a:ext>
          </a:extLst>
        </xdr:cNvPr>
        <xdr:cNvSpPr>
          <a:spLocks noChangeAspect="1" noChangeArrowheads="1"/>
        </xdr:cNvSpPr>
      </xdr:nvSpPr>
      <xdr:spPr bwMode="auto">
        <a:xfrm>
          <a:off x="12079194" y="2734235"/>
          <a:ext cx="9056808" cy="512818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165100</xdr:colOff>
      <xdr:row>0</xdr:row>
      <xdr:rowOff>158750</xdr:rowOff>
    </xdr:from>
    <xdr:to>
      <xdr:col>15</xdr:col>
      <xdr:colOff>50800</xdr:colOff>
      <xdr:row>46</xdr:row>
      <xdr:rowOff>6350</xdr:rowOff>
    </xdr:to>
    <xdr:sp macro="" textlink="">
      <xdr:nvSpPr>
        <xdr:cNvPr id="12131" name="AutoShape 867">
          <a:extLst>
            <a:ext uri="{FF2B5EF4-FFF2-40B4-BE49-F238E27FC236}">
              <a16:creationId xmlns:a16="http://schemas.microsoft.com/office/drawing/2014/main" id="{F1AF0F16-175E-DF8C-ABF5-717BEFB59F27}"/>
            </a:ext>
          </a:extLst>
        </xdr:cNvPr>
        <xdr:cNvSpPr>
          <a:spLocks noChangeAspect="1" noChangeArrowheads="1"/>
        </xdr:cNvSpPr>
      </xdr:nvSpPr>
      <xdr:spPr bwMode="auto">
        <a:xfrm>
          <a:off x="165100" y="158750"/>
          <a:ext cx="5080000" cy="80264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72758</xdr:colOff>
      <xdr:row>0</xdr:row>
      <xdr:rowOff>69273</xdr:rowOff>
    </xdr:from>
    <xdr:to>
      <xdr:col>14</xdr:col>
      <xdr:colOff>228800</xdr:colOff>
      <xdr:row>50</xdr:row>
      <xdr:rowOff>69276</xdr:rowOff>
    </xdr:to>
    <xdr:pic>
      <xdr:nvPicPr>
        <xdr:cNvPr id="30" name="図 29">
          <a:extLst>
            <a:ext uri="{FF2B5EF4-FFF2-40B4-BE49-F238E27FC236}">
              <a16:creationId xmlns:a16="http://schemas.microsoft.com/office/drawing/2014/main" id="{93D95949-DCEF-B31D-75D0-558BA7A70E1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16200000">
          <a:off x="-1581040" y="2069435"/>
          <a:ext cx="8659094" cy="46587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2</xdr:col>
      <xdr:colOff>0</xdr:colOff>
      <xdr:row>6</xdr:row>
      <xdr:rowOff>1</xdr:rowOff>
    </xdr:from>
    <xdr:to>
      <xdr:col>8</xdr:col>
      <xdr:colOff>0</xdr:colOff>
      <xdr:row>24</xdr:row>
      <xdr:rowOff>1</xdr:rowOff>
    </xdr:to>
    <xdr:graphicFrame macro="">
      <xdr:nvGraphicFramePr>
        <xdr:cNvPr id="2" name="グラフ 1">
          <a:extLst>
            <a:ext uri="{FF2B5EF4-FFF2-40B4-BE49-F238E27FC236}">
              <a16:creationId xmlns:a16="http://schemas.microsoft.com/office/drawing/2014/main" id="{00000000-0008-0000-1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0</xdr:colOff>
      <xdr:row>31</xdr:row>
      <xdr:rowOff>1</xdr:rowOff>
    </xdr:from>
    <xdr:to>
      <xdr:col>8</xdr:col>
      <xdr:colOff>0</xdr:colOff>
      <xdr:row>49</xdr:row>
      <xdr:rowOff>1</xdr:rowOff>
    </xdr:to>
    <xdr:graphicFrame macro="">
      <xdr:nvGraphicFramePr>
        <xdr:cNvPr id="5" name="グラフ 4">
          <a:extLst>
            <a:ext uri="{FF2B5EF4-FFF2-40B4-BE49-F238E27FC236}">
              <a16:creationId xmlns:a16="http://schemas.microsoft.com/office/drawing/2014/main" id="{00000000-0008-0000-12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editAs="oneCell">
    <xdr:from>
      <xdr:col>6</xdr:col>
      <xdr:colOff>158750</xdr:colOff>
      <xdr:row>31</xdr:row>
      <xdr:rowOff>127000</xdr:rowOff>
    </xdr:from>
    <xdr:to>
      <xdr:col>7</xdr:col>
      <xdr:colOff>619125</xdr:colOff>
      <xdr:row>48</xdr:row>
      <xdr:rowOff>47625</xdr:rowOff>
    </xdr:to>
    <xdr:pic>
      <xdr:nvPicPr>
        <xdr:cNvPr id="2" name="図 1">
          <a:extLst>
            <a:ext uri="{FF2B5EF4-FFF2-40B4-BE49-F238E27FC236}">
              <a16:creationId xmlns:a16="http://schemas.microsoft.com/office/drawing/2014/main" id="{00000000-0008-0000-1300-000002000000}"/>
            </a:ext>
          </a:extLst>
        </xdr:cNvPr>
        <xdr:cNvPicPr>
          <a:picLocks noChangeAspect="1"/>
        </xdr:cNvPicPr>
      </xdr:nvPicPr>
      <xdr:blipFill rotWithShape="1">
        <a:blip xmlns:r="http://schemas.openxmlformats.org/officeDocument/2006/relationships" r:embed="rId1"/>
        <a:srcRect l="41122" t="43626" r="50091" b="16873"/>
        <a:stretch/>
      </xdr:blipFill>
      <xdr:spPr>
        <a:xfrm>
          <a:off x="4273550" y="5737225"/>
          <a:ext cx="1146175" cy="29972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0</xdr:colOff>
      <xdr:row>31</xdr:row>
      <xdr:rowOff>1</xdr:rowOff>
    </xdr:from>
    <xdr:to>
      <xdr:col>8</xdr:col>
      <xdr:colOff>0</xdr:colOff>
      <xdr:row>49</xdr:row>
      <xdr:rowOff>1</xdr:rowOff>
    </xdr:to>
    <xdr:graphicFrame macro="">
      <xdr:nvGraphicFramePr>
        <xdr:cNvPr id="3" name="グラフ 2">
          <a:extLst>
            <a:ext uri="{FF2B5EF4-FFF2-40B4-BE49-F238E27FC236}">
              <a16:creationId xmlns:a16="http://schemas.microsoft.com/office/drawing/2014/main" id="{00000000-0008-0000-1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4</xdr:row>
      <xdr:rowOff>95250</xdr:rowOff>
    </xdr:from>
    <xdr:to>
      <xdr:col>9</xdr:col>
      <xdr:colOff>0</xdr:colOff>
      <xdr:row>36</xdr:row>
      <xdr:rowOff>152400</xdr:rowOff>
    </xdr:to>
    <xdr:graphicFrame macro="">
      <xdr:nvGraphicFramePr>
        <xdr:cNvPr id="2" name="グラフ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568325</xdr:colOff>
      <xdr:row>10</xdr:row>
      <xdr:rowOff>0</xdr:rowOff>
    </xdr:from>
    <xdr:to>
      <xdr:col>8</xdr:col>
      <xdr:colOff>19050</xdr:colOff>
      <xdr:row>31</xdr:row>
      <xdr:rowOff>95250</xdr:rowOff>
    </xdr:to>
    <xdr:graphicFrame macro="">
      <xdr:nvGraphicFramePr>
        <xdr:cNvPr id="11" name="グラフ 10">
          <a:extLst>
            <a:ext uri="{FF2B5EF4-FFF2-40B4-BE49-F238E27FC236}">
              <a16:creationId xmlns:a16="http://schemas.microsoft.com/office/drawing/2014/main" id="{00000000-0008-0000-15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editAs="oneCell">
    <xdr:from>
      <xdr:col>5</xdr:col>
      <xdr:colOff>259772</xdr:colOff>
      <xdr:row>34</xdr:row>
      <xdr:rowOff>155865</xdr:rowOff>
    </xdr:from>
    <xdr:to>
      <xdr:col>7</xdr:col>
      <xdr:colOff>623455</xdr:colOff>
      <xdr:row>45</xdr:row>
      <xdr:rowOff>69273</xdr:rowOff>
    </xdr:to>
    <xdr:pic>
      <xdr:nvPicPr>
        <xdr:cNvPr id="2" name="図 1">
          <a:extLst>
            <a:ext uri="{FF2B5EF4-FFF2-40B4-BE49-F238E27FC236}">
              <a16:creationId xmlns:a16="http://schemas.microsoft.com/office/drawing/2014/main" id="{00000000-0008-0000-1600-000002000000}"/>
            </a:ext>
          </a:extLst>
        </xdr:cNvPr>
        <xdr:cNvPicPr>
          <a:picLocks noChangeAspect="1"/>
        </xdr:cNvPicPr>
      </xdr:nvPicPr>
      <xdr:blipFill rotWithShape="1">
        <a:blip xmlns:r="http://schemas.openxmlformats.org/officeDocument/2006/relationships" r:embed="rId1"/>
        <a:srcRect l="35675" t="18700" r="50880" b="56444"/>
        <a:stretch/>
      </xdr:blipFill>
      <xdr:spPr>
        <a:xfrm>
          <a:off x="3688772" y="6309015"/>
          <a:ext cx="1735282" cy="190413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3</xdr:col>
      <xdr:colOff>0</xdr:colOff>
      <xdr:row>1</xdr:row>
      <xdr:rowOff>156882</xdr:rowOff>
    </xdr:from>
    <xdr:to>
      <xdr:col>6</xdr:col>
      <xdr:colOff>649941</xdr:colOff>
      <xdr:row>3</xdr:row>
      <xdr:rowOff>5306</xdr:rowOff>
    </xdr:to>
    <xdr:sp macro="" textlink="">
      <xdr:nvSpPr>
        <xdr:cNvPr id="2" name="矢印: 五方向 74">
          <a:extLst>
            <a:ext uri="{FF2B5EF4-FFF2-40B4-BE49-F238E27FC236}">
              <a16:creationId xmlns:a16="http://schemas.microsoft.com/office/drawing/2014/main" id="{CFAD5846-2829-4973-B3FC-50E53039424A}"/>
            </a:ext>
          </a:extLst>
        </xdr:cNvPr>
        <xdr:cNvSpPr/>
      </xdr:nvSpPr>
      <xdr:spPr>
        <a:xfrm>
          <a:off x="1546412" y="336176"/>
          <a:ext cx="2667000" cy="207012"/>
        </a:xfrm>
        <a:prstGeom prst="homePlate">
          <a:avLst/>
        </a:prstGeom>
        <a:solidFill>
          <a:schemeClr val="bg1">
            <a:lumMod val="6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t>過去の調査方法</a:t>
          </a:r>
        </a:p>
      </xdr:txBody>
    </xdr:sp>
    <xdr:clientData/>
  </xdr:twoCellAnchor>
  <xdr:twoCellAnchor>
    <xdr:from>
      <xdr:col>8</xdr:col>
      <xdr:colOff>8283</xdr:colOff>
      <xdr:row>1</xdr:row>
      <xdr:rowOff>174811</xdr:rowOff>
    </xdr:from>
    <xdr:to>
      <xdr:col>10</xdr:col>
      <xdr:colOff>0</xdr:colOff>
      <xdr:row>3</xdr:row>
      <xdr:rowOff>23235</xdr:rowOff>
    </xdr:to>
    <xdr:sp macro="" textlink="">
      <xdr:nvSpPr>
        <xdr:cNvPr id="3" name="矢印: 五方向 74">
          <a:extLst>
            <a:ext uri="{FF2B5EF4-FFF2-40B4-BE49-F238E27FC236}">
              <a16:creationId xmlns:a16="http://schemas.microsoft.com/office/drawing/2014/main" id="{FDABE12B-5482-46AE-BB5A-510CD9220C12}"/>
            </a:ext>
          </a:extLst>
        </xdr:cNvPr>
        <xdr:cNvSpPr/>
      </xdr:nvSpPr>
      <xdr:spPr>
        <a:xfrm>
          <a:off x="4381500" y="357028"/>
          <a:ext cx="1350065" cy="212859"/>
        </a:xfrm>
        <a:prstGeom prst="homePlate">
          <a:avLst>
            <a:gd name="adj" fmla="val 0"/>
          </a:avLst>
        </a:prstGeom>
        <a:solidFill>
          <a:schemeClr val="tx1">
            <a:lumMod val="50000"/>
            <a:lumOff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t>現在の調査方法</a:t>
          </a:r>
        </a:p>
      </xdr:txBody>
    </xdr:sp>
    <xdr:clientData/>
  </xdr:twoCellAnchor>
  <xdr:twoCellAnchor>
    <xdr:from>
      <xdr:col>13</xdr:col>
      <xdr:colOff>11596</xdr:colOff>
      <xdr:row>1</xdr:row>
      <xdr:rowOff>169841</xdr:rowOff>
    </xdr:from>
    <xdr:to>
      <xdr:col>20</xdr:col>
      <xdr:colOff>8282</xdr:colOff>
      <xdr:row>3</xdr:row>
      <xdr:rowOff>18265</xdr:rowOff>
    </xdr:to>
    <xdr:sp macro="" textlink="">
      <xdr:nvSpPr>
        <xdr:cNvPr id="4" name="矢印: 五方向 74">
          <a:extLst>
            <a:ext uri="{FF2B5EF4-FFF2-40B4-BE49-F238E27FC236}">
              <a16:creationId xmlns:a16="http://schemas.microsoft.com/office/drawing/2014/main" id="{87458321-0803-4ECF-94E6-3D0186AC6010}"/>
            </a:ext>
          </a:extLst>
        </xdr:cNvPr>
        <xdr:cNvSpPr/>
      </xdr:nvSpPr>
      <xdr:spPr>
        <a:xfrm>
          <a:off x="6140726" y="352058"/>
          <a:ext cx="4750904" cy="212859"/>
        </a:xfrm>
        <a:prstGeom prst="homePlate">
          <a:avLst>
            <a:gd name="adj" fmla="val 93387"/>
          </a:avLst>
        </a:prstGeom>
        <a:solidFill>
          <a:schemeClr val="tx1">
            <a:lumMod val="50000"/>
            <a:lumOff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t>現在の調査方法</a:t>
          </a:r>
        </a:p>
      </xdr:txBody>
    </xdr:sp>
    <xdr:clientData/>
  </xdr:twoCellAnchor>
</xdr:wsDr>
</file>

<file path=xl/drawings/drawing20.xml><?xml version="1.0" encoding="utf-8"?>
<xdr:wsDr xmlns:xdr="http://schemas.openxmlformats.org/drawingml/2006/spreadsheetDrawing" xmlns:a="http://schemas.openxmlformats.org/drawingml/2006/main">
  <xdr:oneCellAnchor>
    <xdr:from>
      <xdr:col>0</xdr:col>
      <xdr:colOff>3123</xdr:colOff>
      <xdr:row>13</xdr:row>
      <xdr:rowOff>133605</xdr:rowOff>
    </xdr:from>
    <xdr:ext cx="292388" cy="4260012"/>
    <xdr:sp macro="" textlink="">
      <xdr:nvSpPr>
        <xdr:cNvPr id="2" name="テキスト ボックス 1">
          <a:extLst>
            <a:ext uri="{FF2B5EF4-FFF2-40B4-BE49-F238E27FC236}">
              <a16:creationId xmlns:a16="http://schemas.microsoft.com/office/drawing/2014/main" id="{00000000-0008-0000-1900-000002000000}"/>
            </a:ext>
          </a:extLst>
        </xdr:cNvPr>
        <xdr:cNvSpPr txBox="1"/>
      </xdr:nvSpPr>
      <xdr:spPr>
        <a:xfrm rot="16200000">
          <a:off x="-1980689" y="4475988"/>
          <a:ext cx="4260012" cy="2923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1200" b="0">
              <a:latin typeface="+mj-ea"/>
              <a:ea typeface="+mj-ea"/>
            </a:rPr>
            <a:t>（</a:t>
          </a:r>
          <a:r>
            <a:rPr kumimoji="1" lang="en-US" altLang="ja-JP" sz="1200" b="0">
              <a:latin typeface="+mj-ea"/>
              <a:ea typeface="+mj-ea"/>
            </a:rPr>
            <a:t>2</a:t>
          </a:r>
          <a:r>
            <a:rPr kumimoji="1" lang="ja-JP" altLang="en-US" sz="1200" b="0">
              <a:latin typeface="+mj-ea"/>
              <a:ea typeface="+mj-ea"/>
            </a:rPr>
            <a:t>）　過去</a:t>
          </a:r>
          <a:r>
            <a:rPr kumimoji="1" lang="en-US" altLang="ja-JP" sz="1200" b="0">
              <a:latin typeface="+mj-ea"/>
              <a:ea typeface="+mj-ea"/>
            </a:rPr>
            <a:t>10</a:t>
          </a:r>
          <a:r>
            <a:rPr kumimoji="1" lang="ja-JP" altLang="en-US" sz="1200" b="0">
              <a:latin typeface="+mj-ea"/>
              <a:ea typeface="+mj-ea"/>
            </a:rPr>
            <a:t>年の国籍 （出身地） 別延べ外国人宿泊者数推移</a:t>
          </a:r>
        </a:p>
      </xdr:txBody>
    </xdr:sp>
    <xdr:clientData/>
  </xdr:oneCellAnchor>
  <xdr:twoCellAnchor>
    <xdr:from>
      <xdr:col>19</xdr:col>
      <xdr:colOff>522847</xdr:colOff>
      <xdr:row>19</xdr:row>
      <xdr:rowOff>110021</xdr:rowOff>
    </xdr:from>
    <xdr:to>
      <xdr:col>30</xdr:col>
      <xdr:colOff>111317</xdr:colOff>
      <xdr:row>47</xdr:row>
      <xdr:rowOff>129785</xdr:rowOff>
    </xdr:to>
    <xdr:grpSp>
      <xdr:nvGrpSpPr>
        <xdr:cNvPr id="3" name="グループ化 2">
          <a:extLst>
            <a:ext uri="{FF2B5EF4-FFF2-40B4-BE49-F238E27FC236}">
              <a16:creationId xmlns:a16="http://schemas.microsoft.com/office/drawing/2014/main" id="{00000000-0008-0000-1900-000003000000}"/>
            </a:ext>
          </a:extLst>
        </xdr:cNvPr>
        <xdr:cNvGrpSpPr/>
      </xdr:nvGrpSpPr>
      <xdr:grpSpPr>
        <a:xfrm>
          <a:off x="8161897" y="3488221"/>
          <a:ext cx="9323020" cy="4998164"/>
          <a:chOff x="7045137" y="2152191"/>
          <a:chExt cx="9565702" cy="5160127"/>
        </a:xfrm>
      </xdr:grpSpPr>
      <xdr:graphicFrame macro="">
        <xdr:nvGraphicFramePr>
          <xdr:cNvPr id="4" name="グラフ 1">
            <a:extLst>
              <a:ext uri="{FF2B5EF4-FFF2-40B4-BE49-F238E27FC236}">
                <a16:creationId xmlns:a16="http://schemas.microsoft.com/office/drawing/2014/main" id="{00000000-0008-0000-1900-000004000000}"/>
              </a:ext>
            </a:extLst>
          </xdr:cNvPr>
          <xdr:cNvGraphicFramePr>
            <a:graphicFrameLocks/>
          </xdr:cNvGraphicFramePr>
        </xdr:nvGraphicFramePr>
        <xdr:xfrm>
          <a:off x="7045137" y="2152191"/>
          <a:ext cx="8863959" cy="5160127"/>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5" name="テキスト ボックス 4">
            <a:extLst>
              <a:ext uri="{FF2B5EF4-FFF2-40B4-BE49-F238E27FC236}">
                <a16:creationId xmlns:a16="http://schemas.microsoft.com/office/drawing/2014/main" id="{00000000-0008-0000-1900-000005000000}"/>
              </a:ext>
            </a:extLst>
          </xdr:cNvPr>
          <xdr:cNvSpPr txBox="1"/>
        </xdr:nvSpPr>
        <xdr:spPr>
          <a:xfrm>
            <a:off x="15562908" y="5226763"/>
            <a:ext cx="415627" cy="2796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1"/>
                </a:solidFill>
                <a:effectLst>
                  <a:glow rad="152400">
                    <a:schemeClr val="bg1"/>
                  </a:glow>
                </a:effectLst>
              </a:rPr>
              <a:t>香港</a:t>
            </a:r>
          </a:p>
        </xdr:txBody>
      </xdr:sp>
      <xdr:sp macro="" textlink="">
        <xdr:nvSpPr>
          <xdr:cNvPr id="6" name="テキスト ボックス 5">
            <a:extLst>
              <a:ext uri="{FF2B5EF4-FFF2-40B4-BE49-F238E27FC236}">
                <a16:creationId xmlns:a16="http://schemas.microsoft.com/office/drawing/2014/main" id="{00000000-0008-0000-1900-000006000000}"/>
              </a:ext>
            </a:extLst>
          </xdr:cNvPr>
          <xdr:cNvSpPr txBox="1"/>
        </xdr:nvSpPr>
        <xdr:spPr>
          <a:xfrm>
            <a:off x="15552489" y="6337811"/>
            <a:ext cx="415627" cy="2796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1">
                    <a:lumMod val="75000"/>
                  </a:schemeClr>
                </a:solidFill>
                <a:effectLst>
                  <a:glow rad="152400">
                    <a:schemeClr val="bg1"/>
                  </a:glow>
                </a:effectLst>
              </a:rPr>
              <a:t>韓国</a:t>
            </a:r>
          </a:p>
        </xdr:txBody>
      </xdr:sp>
      <xdr:sp macro="" textlink="">
        <xdr:nvSpPr>
          <xdr:cNvPr id="7" name="テキスト ボックス 6">
            <a:extLst>
              <a:ext uri="{FF2B5EF4-FFF2-40B4-BE49-F238E27FC236}">
                <a16:creationId xmlns:a16="http://schemas.microsoft.com/office/drawing/2014/main" id="{00000000-0008-0000-1900-000007000000}"/>
              </a:ext>
            </a:extLst>
          </xdr:cNvPr>
          <xdr:cNvSpPr txBox="1"/>
        </xdr:nvSpPr>
        <xdr:spPr>
          <a:xfrm>
            <a:off x="15562479" y="4416261"/>
            <a:ext cx="415627" cy="2796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1"/>
                </a:solidFill>
                <a:effectLst>
                  <a:glow rad="152400">
                    <a:schemeClr val="bg1"/>
                  </a:glow>
                </a:effectLst>
              </a:rPr>
              <a:t>台湾</a:t>
            </a:r>
          </a:p>
        </xdr:txBody>
      </xdr:sp>
      <xdr:sp macro="" textlink="">
        <xdr:nvSpPr>
          <xdr:cNvPr id="8" name="テキスト ボックス 7">
            <a:extLst>
              <a:ext uri="{FF2B5EF4-FFF2-40B4-BE49-F238E27FC236}">
                <a16:creationId xmlns:a16="http://schemas.microsoft.com/office/drawing/2014/main" id="{00000000-0008-0000-1900-000008000000}"/>
              </a:ext>
            </a:extLst>
          </xdr:cNvPr>
          <xdr:cNvSpPr txBox="1"/>
        </xdr:nvSpPr>
        <xdr:spPr>
          <a:xfrm>
            <a:off x="15562907" y="5618632"/>
            <a:ext cx="415627" cy="2796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1">
                    <a:lumMod val="75000"/>
                  </a:schemeClr>
                </a:solidFill>
                <a:effectLst>
                  <a:glow rad="152400">
                    <a:schemeClr val="bg1"/>
                  </a:glow>
                </a:effectLst>
              </a:rPr>
              <a:t>中国</a:t>
            </a:r>
          </a:p>
        </xdr:txBody>
      </xdr:sp>
      <xdr:sp macro="" textlink="">
        <xdr:nvSpPr>
          <xdr:cNvPr id="9" name="テキスト ボックス 8">
            <a:extLst>
              <a:ext uri="{FF2B5EF4-FFF2-40B4-BE49-F238E27FC236}">
                <a16:creationId xmlns:a16="http://schemas.microsoft.com/office/drawing/2014/main" id="{00000000-0008-0000-1900-000009000000}"/>
              </a:ext>
            </a:extLst>
          </xdr:cNvPr>
          <xdr:cNvSpPr txBox="1"/>
        </xdr:nvSpPr>
        <xdr:spPr>
          <a:xfrm>
            <a:off x="15582328" y="3737626"/>
            <a:ext cx="612321" cy="2481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2"/>
                </a:solidFill>
                <a:effectLst>
                  <a:glow rad="152400">
                    <a:schemeClr val="bg1"/>
                  </a:glow>
                </a:effectLst>
              </a:rPr>
              <a:t>欧米豪露</a:t>
            </a:r>
          </a:p>
        </xdr:txBody>
      </xdr:sp>
      <xdr:sp macro="" textlink="">
        <xdr:nvSpPr>
          <xdr:cNvPr id="10" name="テキスト ボックス 9">
            <a:extLst>
              <a:ext uri="{FF2B5EF4-FFF2-40B4-BE49-F238E27FC236}">
                <a16:creationId xmlns:a16="http://schemas.microsoft.com/office/drawing/2014/main" id="{00000000-0008-0000-1900-00000A000000}"/>
              </a:ext>
            </a:extLst>
          </xdr:cNvPr>
          <xdr:cNvSpPr txBox="1"/>
        </xdr:nvSpPr>
        <xdr:spPr>
          <a:xfrm>
            <a:off x="15565387" y="3433620"/>
            <a:ext cx="1045452" cy="2481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6">
                    <a:lumMod val="75000"/>
                  </a:schemeClr>
                </a:solidFill>
                <a:effectLst>
                  <a:glow rad="152400">
                    <a:schemeClr val="bg1"/>
                  </a:glow>
                </a:effectLst>
              </a:rPr>
              <a:t>東南アジア・インド</a:t>
            </a:r>
          </a:p>
        </xdr:txBody>
      </xdr:sp>
      <xdr:sp macro="" textlink="">
        <xdr:nvSpPr>
          <xdr:cNvPr id="11" name="テキスト ボックス 10">
            <a:extLst>
              <a:ext uri="{FF2B5EF4-FFF2-40B4-BE49-F238E27FC236}">
                <a16:creationId xmlns:a16="http://schemas.microsoft.com/office/drawing/2014/main" id="{00000000-0008-0000-1900-00000B000000}"/>
              </a:ext>
            </a:extLst>
          </xdr:cNvPr>
          <xdr:cNvSpPr txBox="1"/>
        </xdr:nvSpPr>
        <xdr:spPr>
          <a:xfrm>
            <a:off x="15568380" y="3029684"/>
            <a:ext cx="518412" cy="2796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6">
                    <a:lumMod val="75000"/>
                  </a:schemeClr>
                </a:solidFill>
                <a:effectLst>
                  <a:glow rad="152400">
                    <a:schemeClr val="bg1"/>
                  </a:glow>
                </a:effectLst>
              </a:rPr>
              <a:t>その他</a:t>
            </a:r>
          </a:p>
        </xdr:txBody>
      </xdr:sp>
    </xdr:grpSp>
    <xdr:clientData/>
  </xdr:twoCellAnchor>
  <xdr:oneCellAnchor>
    <xdr:from>
      <xdr:col>15</xdr:col>
      <xdr:colOff>4910</xdr:colOff>
      <xdr:row>0</xdr:row>
      <xdr:rowOff>0</xdr:rowOff>
    </xdr:from>
    <xdr:ext cx="1248185" cy="8959850"/>
    <xdr:sp macro="" textlink="">
      <xdr:nvSpPr>
        <xdr:cNvPr id="13" name="テキスト ボックス 12">
          <a:extLst>
            <a:ext uri="{FF2B5EF4-FFF2-40B4-BE49-F238E27FC236}">
              <a16:creationId xmlns:a16="http://schemas.microsoft.com/office/drawing/2014/main" id="{00000000-0008-0000-1900-00000D000000}"/>
            </a:ext>
          </a:extLst>
        </xdr:cNvPr>
        <xdr:cNvSpPr txBox="1"/>
      </xdr:nvSpPr>
      <xdr:spPr>
        <a:xfrm rot="16200000">
          <a:off x="1387828" y="3855832"/>
          <a:ext cx="8959850" cy="12481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補足 ： 国籍 （出身地） 別外国人延べ宿泊者数について</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endParaRPr kumimoji="1" lang="en-US" altLang="ja-JP" sz="800">
            <a:solidFill>
              <a:sysClr val="windowText" lastClr="000000"/>
            </a:solidFill>
            <a:latin typeface="+mn-ea"/>
            <a:ea typeface="+mn-ea"/>
          </a:endParaRPr>
        </a:p>
        <a:p>
          <a:r>
            <a:rPr kumimoji="1" lang="ja-JP" altLang="en-US" sz="800">
              <a:solidFill>
                <a:sysClr val="windowText" lastClr="000000"/>
              </a:solidFill>
              <a:latin typeface="+mn-ea"/>
              <a:ea typeface="+mn-ea"/>
            </a:rPr>
            <a:t>　　　観光庁「宿泊旅行統計調査」 による値。 国籍 （出身地） 別は、１０人以上の従業者数の施設が調査対象であるため、国籍 （出身地） 別の計と “外国人延べ宿泊客数” は一致しない。</a:t>
          </a:r>
          <a:endParaRPr kumimoji="1" lang="en-US" altLang="ja-JP"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1" lang="ja-JP" altLang="ja-JP" sz="800">
              <a:solidFill>
                <a:schemeClr val="dk1"/>
              </a:solidFill>
              <a:effectLst/>
              <a:latin typeface="+mn-lt"/>
              <a:ea typeface="+mn-ea"/>
              <a:cs typeface="+mn-cs"/>
            </a:rPr>
            <a:t>＊欧米豪</a:t>
          </a:r>
          <a:r>
            <a:rPr kumimoji="1" lang="ja-JP" altLang="en-US" sz="800">
              <a:solidFill>
                <a:schemeClr val="dk1"/>
              </a:solidFill>
              <a:effectLst/>
              <a:latin typeface="+mn-lt"/>
              <a:ea typeface="+mn-ea"/>
              <a:cs typeface="+mn-cs"/>
            </a:rPr>
            <a:t>露</a:t>
          </a:r>
          <a:r>
            <a:rPr kumimoji="1" lang="ja-JP" altLang="ja-JP" sz="800">
              <a:solidFill>
                <a:schemeClr val="dk1"/>
              </a:solidFill>
              <a:effectLst/>
              <a:latin typeface="+mn-lt"/>
              <a:ea typeface="+mn-ea"/>
              <a:cs typeface="+mn-cs"/>
            </a:rPr>
            <a:t> ・・・ アメリカ、カナダ、イギリス、ドイツ、フランス、ロシア、オーストラリア、イタリア、スペイン　＊</a:t>
          </a:r>
          <a:r>
            <a:rPr kumimoji="1" lang="ja-JP" altLang="en-US" sz="800">
              <a:solidFill>
                <a:schemeClr val="dk1"/>
              </a:solidFill>
              <a:effectLst/>
              <a:latin typeface="+mn-lt"/>
              <a:ea typeface="+mn-ea"/>
              <a:cs typeface="+mn-cs"/>
            </a:rPr>
            <a:t>東南</a:t>
          </a:r>
          <a:r>
            <a:rPr kumimoji="1" lang="ja-JP" altLang="ja-JP" sz="800">
              <a:solidFill>
                <a:schemeClr val="dk1"/>
              </a:solidFill>
              <a:effectLst/>
              <a:latin typeface="+mn-lt"/>
              <a:ea typeface="+mn-ea"/>
              <a:cs typeface="+mn-cs"/>
            </a:rPr>
            <a:t>アジア</a:t>
          </a:r>
          <a:r>
            <a:rPr kumimoji="1" lang="ja-JP" altLang="en-US" sz="800">
              <a:solidFill>
                <a:schemeClr val="dk1"/>
              </a:solidFill>
              <a:effectLst/>
              <a:latin typeface="+mn-lt"/>
              <a:ea typeface="+mn-ea"/>
              <a:cs typeface="+mn-cs"/>
            </a:rPr>
            <a:t>・</a:t>
          </a:r>
          <a:r>
            <a:rPr kumimoji="1" lang="ja-JP" altLang="en-US" sz="800" baseline="0">
              <a:solidFill>
                <a:schemeClr val="dk1"/>
              </a:solidFill>
              <a:effectLst/>
              <a:latin typeface="+mn-lt"/>
              <a:ea typeface="+mn-ea"/>
              <a:cs typeface="+mn-cs"/>
            </a:rPr>
            <a:t>インド</a:t>
          </a:r>
          <a:r>
            <a:rPr kumimoji="1" lang="ja-JP" altLang="ja-JP" sz="800">
              <a:solidFill>
                <a:schemeClr val="dk1"/>
              </a:solidFill>
              <a:effectLst/>
              <a:latin typeface="+mn-lt"/>
              <a:ea typeface="+mn-ea"/>
              <a:cs typeface="+mn-cs"/>
            </a:rPr>
            <a:t> ・・・ シンガポール、タイ、マレーシア、インドネシア、ベトナム、フィリピン</a:t>
          </a:r>
          <a:r>
            <a:rPr kumimoji="1" lang="ja-JP" altLang="en-US" sz="800">
              <a:solidFill>
                <a:schemeClr val="dk1"/>
              </a:solidFill>
              <a:effectLst/>
              <a:latin typeface="+mn-lt"/>
              <a:ea typeface="+mn-ea"/>
              <a:cs typeface="+mn-cs"/>
            </a:rPr>
            <a:t>、インド</a:t>
          </a:r>
          <a:endParaRPr kumimoji="1" lang="en-US" altLang="ja-JP"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ja-JP" altLang="en-US" sz="800">
              <a:effectLst/>
            </a:rPr>
            <a:t>　（イタリア・スペインは平成</a:t>
          </a:r>
          <a:r>
            <a:rPr lang="en-US" altLang="ja-JP" sz="800">
              <a:effectLst/>
            </a:rPr>
            <a:t>26</a:t>
          </a:r>
          <a:r>
            <a:rPr lang="ja-JP" altLang="en-US" sz="800">
              <a:effectLst/>
            </a:rPr>
            <a:t>年まで「その他」に含まれる）（「その他」には国籍 （出身地）不詳を含む。）</a:t>
          </a:r>
          <a:endParaRPr lang="ja-JP" altLang="ja-JP" sz="800">
            <a:effectLst/>
          </a:endParaRPr>
        </a:p>
      </xdr:txBody>
    </xdr:sp>
    <xdr:clientData/>
  </xdr:oneCellAnchor>
  <xdr:twoCellAnchor editAs="oneCell">
    <xdr:from>
      <xdr:col>29</xdr:col>
      <xdr:colOff>561765</xdr:colOff>
      <xdr:row>50</xdr:row>
      <xdr:rowOff>9738</xdr:rowOff>
    </xdr:from>
    <xdr:to>
      <xdr:col>42</xdr:col>
      <xdr:colOff>421695</xdr:colOff>
      <xdr:row>75</xdr:row>
      <xdr:rowOff>23377</xdr:rowOff>
    </xdr:to>
    <xdr:pic>
      <xdr:nvPicPr>
        <xdr:cNvPr id="15" name="図 14">
          <a:extLst>
            <a:ext uri="{FF2B5EF4-FFF2-40B4-BE49-F238E27FC236}">
              <a16:creationId xmlns:a16="http://schemas.microsoft.com/office/drawing/2014/main" id="{9E165C99-2B7C-44E0-A604-A4CCDE583B8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7239174" y="8668829"/>
          <a:ext cx="8865385" cy="43431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59393</xdr:colOff>
      <xdr:row>0</xdr:row>
      <xdr:rowOff>33618</xdr:rowOff>
    </xdr:from>
    <xdr:to>
      <xdr:col>14</xdr:col>
      <xdr:colOff>296710</xdr:colOff>
      <xdr:row>49</xdr:row>
      <xdr:rowOff>168088</xdr:rowOff>
    </xdr:to>
    <xdr:pic>
      <xdr:nvPicPr>
        <xdr:cNvPr id="16" name="図 15">
          <a:extLst>
            <a:ext uri="{FF2B5EF4-FFF2-40B4-BE49-F238E27FC236}">
              <a16:creationId xmlns:a16="http://schemas.microsoft.com/office/drawing/2014/main" id="{204B8F0A-D14A-1F52-5304-80B8EAFB900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rot="16200000">
          <a:off x="-1676522" y="2116915"/>
          <a:ext cx="8919882" cy="47532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oneCellAnchor>
    <xdr:from>
      <xdr:col>0</xdr:col>
      <xdr:colOff>3119</xdr:colOff>
      <xdr:row>12</xdr:row>
      <xdr:rowOff>157062</xdr:rowOff>
    </xdr:from>
    <xdr:ext cx="292388" cy="4567789"/>
    <xdr:sp macro="" textlink="">
      <xdr:nvSpPr>
        <xdr:cNvPr id="2" name="テキスト ボックス 1">
          <a:extLst>
            <a:ext uri="{FF2B5EF4-FFF2-40B4-BE49-F238E27FC236}">
              <a16:creationId xmlns:a16="http://schemas.microsoft.com/office/drawing/2014/main" id="{00000000-0008-0000-1A00-000002000000}"/>
            </a:ext>
          </a:extLst>
        </xdr:cNvPr>
        <xdr:cNvSpPr txBox="1"/>
      </xdr:nvSpPr>
      <xdr:spPr>
        <a:xfrm rot="16200000">
          <a:off x="-2134582" y="4428363"/>
          <a:ext cx="4567789" cy="2923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1200" b="0">
              <a:latin typeface="+mj-ea"/>
              <a:ea typeface="+mj-ea"/>
            </a:rPr>
            <a:t>（</a:t>
          </a:r>
          <a:r>
            <a:rPr kumimoji="1" lang="en-US" altLang="ja-JP" sz="1200" b="0">
              <a:latin typeface="+mj-ea"/>
              <a:ea typeface="+mj-ea"/>
            </a:rPr>
            <a:t>3</a:t>
          </a:r>
          <a:r>
            <a:rPr kumimoji="1" lang="ja-JP" altLang="en-US" sz="1200" b="0">
              <a:latin typeface="+mj-ea"/>
              <a:ea typeface="+mj-ea"/>
            </a:rPr>
            <a:t>）　過去</a:t>
          </a:r>
          <a:r>
            <a:rPr kumimoji="1" lang="en-US" altLang="ja-JP" sz="1200" b="0">
              <a:latin typeface="+mj-ea"/>
              <a:ea typeface="+mj-ea"/>
            </a:rPr>
            <a:t>10</a:t>
          </a:r>
          <a:r>
            <a:rPr kumimoji="1" lang="ja-JP" altLang="en-US" sz="1200" b="0">
              <a:latin typeface="+mj-ea"/>
              <a:ea typeface="+mj-ea"/>
            </a:rPr>
            <a:t>年の国籍 （出身地） 別外国人延べ宿泊者構成比推移</a:t>
          </a:r>
        </a:p>
      </xdr:txBody>
    </xdr:sp>
    <xdr:clientData/>
  </xdr:oneCellAnchor>
  <xdr:twoCellAnchor>
    <xdr:from>
      <xdr:col>19</xdr:col>
      <xdr:colOff>578270</xdr:colOff>
      <xdr:row>22</xdr:row>
      <xdr:rowOff>44750</xdr:rowOff>
    </xdr:from>
    <xdr:to>
      <xdr:col>33</xdr:col>
      <xdr:colOff>337070</xdr:colOff>
      <xdr:row>50</xdr:row>
      <xdr:rowOff>17450</xdr:rowOff>
    </xdr:to>
    <xdr:grpSp>
      <xdr:nvGrpSpPr>
        <xdr:cNvPr id="15" name="グループ化 14">
          <a:extLst>
            <a:ext uri="{FF2B5EF4-FFF2-40B4-BE49-F238E27FC236}">
              <a16:creationId xmlns:a16="http://schemas.microsoft.com/office/drawing/2014/main" id="{00000000-0008-0000-1A00-00000F000000}"/>
            </a:ext>
          </a:extLst>
        </xdr:cNvPr>
        <xdr:cNvGrpSpPr/>
      </xdr:nvGrpSpPr>
      <xdr:grpSpPr>
        <a:xfrm>
          <a:off x="8217320" y="3956350"/>
          <a:ext cx="9360000" cy="4951100"/>
          <a:chOff x="6677025" y="4081294"/>
          <a:chExt cx="9386461" cy="4824404"/>
        </a:xfrm>
      </xdr:grpSpPr>
      <xdr:graphicFrame macro="">
        <xdr:nvGraphicFramePr>
          <xdr:cNvPr id="3" name="グラフ 1">
            <a:extLst>
              <a:ext uri="{FF2B5EF4-FFF2-40B4-BE49-F238E27FC236}">
                <a16:creationId xmlns:a16="http://schemas.microsoft.com/office/drawing/2014/main" id="{00000000-0008-0000-1A00-000003000000}"/>
              </a:ext>
            </a:extLst>
          </xdr:cNvPr>
          <xdr:cNvGraphicFramePr>
            <a:graphicFrameLocks/>
          </xdr:cNvGraphicFramePr>
        </xdr:nvGraphicFramePr>
        <xdr:xfrm>
          <a:off x="6677025" y="4081294"/>
          <a:ext cx="8783338" cy="4824404"/>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5" name="テキスト ボックス 4">
            <a:extLst>
              <a:ext uri="{FF2B5EF4-FFF2-40B4-BE49-F238E27FC236}">
                <a16:creationId xmlns:a16="http://schemas.microsoft.com/office/drawing/2014/main" id="{00000000-0008-0000-1A00-000005000000}"/>
              </a:ext>
            </a:extLst>
          </xdr:cNvPr>
          <xdr:cNvSpPr txBox="1"/>
        </xdr:nvSpPr>
        <xdr:spPr>
          <a:xfrm>
            <a:off x="15099872" y="6702464"/>
            <a:ext cx="41562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香港</a:t>
            </a:r>
          </a:p>
        </xdr:txBody>
      </xdr:sp>
      <xdr:sp macro="" textlink="">
        <xdr:nvSpPr>
          <xdr:cNvPr id="6" name="テキスト ボックス 5">
            <a:extLst>
              <a:ext uri="{FF2B5EF4-FFF2-40B4-BE49-F238E27FC236}">
                <a16:creationId xmlns:a16="http://schemas.microsoft.com/office/drawing/2014/main" id="{00000000-0008-0000-1A00-000006000000}"/>
              </a:ext>
            </a:extLst>
          </xdr:cNvPr>
          <xdr:cNvSpPr txBox="1"/>
        </xdr:nvSpPr>
        <xdr:spPr>
          <a:xfrm>
            <a:off x="15089811" y="7802735"/>
            <a:ext cx="41562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75000"/>
                  </a:schemeClr>
                </a:solidFill>
                <a:effectLst>
                  <a:glow rad="152400">
                    <a:schemeClr val="bg1"/>
                  </a:glow>
                </a:effectLst>
              </a:rPr>
              <a:t>韓国</a:t>
            </a:r>
          </a:p>
        </xdr:txBody>
      </xdr:sp>
      <xdr:sp macro="" textlink="">
        <xdr:nvSpPr>
          <xdr:cNvPr id="7" name="テキスト ボックス 6">
            <a:extLst>
              <a:ext uri="{FF2B5EF4-FFF2-40B4-BE49-F238E27FC236}">
                <a16:creationId xmlns:a16="http://schemas.microsoft.com/office/drawing/2014/main" id="{00000000-0008-0000-1A00-000007000000}"/>
              </a:ext>
            </a:extLst>
          </xdr:cNvPr>
          <xdr:cNvSpPr txBox="1"/>
        </xdr:nvSpPr>
        <xdr:spPr>
          <a:xfrm>
            <a:off x="15109934" y="5849001"/>
            <a:ext cx="41562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台湾</a:t>
            </a:r>
          </a:p>
        </xdr:txBody>
      </xdr:sp>
      <xdr:sp macro="" textlink="">
        <xdr:nvSpPr>
          <xdr:cNvPr id="8" name="テキスト ボックス 7">
            <a:extLst>
              <a:ext uri="{FF2B5EF4-FFF2-40B4-BE49-F238E27FC236}">
                <a16:creationId xmlns:a16="http://schemas.microsoft.com/office/drawing/2014/main" id="{00000000-0008-0000-1A00-000008000000}"/>
              </a:ext>
            </a:extLst>
          </xdr:cNvPr>
          <xdr:cNvSpPr txBox="1"/>
        </xdr:nvSpPr>
        <xdr:spPr>
          <a:xfrm>
            <a:off x="15089811" y="7104509"/>
            <a:ext cx="41562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75000"/>
                  </a:schemeClr>
                </a:solidFill>
                <a:effectLst>
                  <a:glow rad="152400">
                    <a:schemeClr val="bg1"/>
                  </a:glow>
                </a:effectLst>
              </a:rPr>
              <a:t>中国</a:t>
            </a:r>
          </a:p>
        </xdr:txBody>
      </xdr:sp>
      <xdr:sp macro="" textlink="">
        <xdr:nvSpPr>
          <xdr:cNvPr id="9" name="テキスト ボックス 8">
            <a:extLst>
              <a:ext uri="{FF2B5EF4-FFF2-40B4-BE49-F238E27FC236}">
                <a16:creationId xmlns:a16="http://schemas.microsoft.com/office/drawing/2014/main" id="{00000000-0008-0000-1A00-000009000000}"/>
              </a:ext>
            </a:extLst>
          </xdr:cNvPr>
          <xdr:cNvSpPr txBox="1"/>
        </xdr:nvSpPr>
        <xdr:spPr>
          <a:xfrm>
            <a:off x="15119995" y="5044963"/>
            <a:ext cx="53110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2"/>
                </a:solidFill>
                <a:effectLst>
                  <a:glow rad="152400">
                    <a:schemeClr val="bg1"/>
                  </a:glow>
                </a:effectLst>
              </a:rPr>
              <a:t>欧米豪露</a:t>
            </a:r>
          </a:p>
        </xdr:txBody>
      </xdr:sp>
      <xdr:sp macro="" textlink="">
        <xdr:nvSpPr>
          <xdr:cNvPr id="10" name="テキスト ボックス 9">
            <a:extLst>
              <a:ext uri="{FF2B5EF4-FFF2-40B4-BE49-F238E27FC236}">
                <a16:creationId xmlns:a16="http://schemas.microsoft.com/office/drawing/2014/main" id="{00000000-0008-0000-1A00-00000A000000}"/>
              </a:ext>
            </a:extLst>
          </xdr:cNvPr>
          <xdr:cNvSpPr txBox="1"/>
        </xdr:nvSpPr>
        <xdr:spPr>
          <a:xfrm>
            <a:off x="15080412" y="4602561"/>
            <a:ext cx="983074" cy="4961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r>
              <a:rPr kumimoji="1" lang="ja-JP" altLang="en-US" sz="900" b="1">
                <a:solidFill>
                  <a:schemeClr val="accent6">
                    <a:lumMod val="75000"/>
                  </a:schemeClr>
                </a:solidFill>
                <a:effectLst>
                  <a:glow rad="152400">
                    <a:schemeClr val="bg1"/>
                  </a:glow>
                </a:effectLst>
              </a:rPr>
              <a:t>東南アジア・インド</a:t>
            </a:r>
          </a:p>
        </xdr:txBody>
      </xdr:sp>
      <xdr:sp macro="" textlink="">
        <xdr:nvSpPr>
          <xdr:cNvPr id="11" name="テキスト ボックス 10">
            <a:extLst>
              <a:ext uri="{FF2B5EF4-FFF2-40B4-BE49-F238E27FC236}">
                <a16:creationId xmlns:a16="http://schemas.microsoft.com/office/drawing/2014/main" id="{00000000-0008-0000-1A00-00000B000000}"/>
              </a:ext>
            </a:extLst>
          </xdr:cNvPr>
          <xdr:cNvSpPr txBox="1"/>
        </xdr:nvSpPr>
        <xdr:spPr>
          <a:xfrm>
            <a:off x="15059627" y="4345954"/>
            <a:ext cx="518412"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6">
                    <a:lumMod val="75000"/>
                  </a:schemeClr>
                </a:solidFill>
                <a:effectLst>
                  <a:glow rad="152400">
                    <a:schemeClr val="bg1"/>
                  </a:glow>
                </a:effectLst>
              </a:rPr>
              <a:t>その他</a:t>
            </a:r>
          </a:p>
        </xdr:txBody>
      </xdr:sp>
    </xdr:grpSp>
    <xdr:clientData/>
  </xdr:twoCellAnchor>
  <xdr:oneCellAnchor>
    <xdr:from>
      <xdr:col>15</xdr:col>
      <xdr:colOff>44824</xdr:colOff>
      <xdr:row>0</xdr:row>
      <xdr:rowOff>67236</xdr:rowOff>
    </xdr:from>
    <xdr:ext cx="1248185" cy="8975164"/>
    <xdr:sp macro="" textlink="">
      <xdr:nvSpPr>
        <xdr:cNvPr id="4" name="テキスト ボックス 3">
          <a:extLst>
            <a:ext uri="{FF2B5EF4-FFF2-40B4-BE49-F238E27FC236}">
              <a16:creationId xmlns:a16="http://schemas.microsoft.com/office/drawing/2014/main" id="{19F34D10-250D-4D77-B464-175AA9A225BC}"/>
            </a:ext>
          </a:extLst>
        </xdr:cNvPr>
        <xdr:cNvSpPr txBox="1"/>
      </xdr:nvSpPr>
      <xdr:spPr>
        <a:xfrm rot="16200000">
          <a:off x="1420085" y="3930725"/>
          <a:ext cx="8975164" cy="12481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補足 ： 国籍 （出身地） 別外国人延べ宿泊者数について</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endParaRPr kumimoji="1" lang="en-US" altLang="ja-JP" sz="800">
            <a:solidFill>
              <a:sysClr val="windowText" lastClr="000000"/>
            </a:solidFill>
            <a:latin typeface="+mn-ea"/>
            <a:ea typeface="+mn-ea"/>
          </a:endParaRPr>
        </a:p>
        <a:p>
          <a:r>
            <a:rPr kumimoji="1" lang="ja-JP" altLang="en-US" sz="800">
              <a:solidFill>
                <a:sysClr val="windowText" lastClr="000000"/>
              </a:solidFill>
              <a:latin typeface="+mn-ea"/>
              <a:ea typeface="+mn-ea"/>
            </a:rPr>
            <a:t>　　　観光庁「宿泊旅行統計調査」 による値。 国籍 （出身地） 別は、１０人以上の従業者数の施設が調査対象であるため、国籍 （出身地） 別の計と “外国人延べ宿泊者数” は一致しない。</a:t>
          </a:r>
          <a:endParaRPr kumimoji="1" lang="en-US" altLang="ja-JP"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1" lang="ja-JP" altLang="ja-JP" sz="800">
              <a:solidFill>
                <a:schemeClr val="dk1"/>
              </a:solidFill>
              <a:effectLst/>
              <a:latin typeface="+mn-lt"/>
              <a:ea typeface="+mn-ea"/>
              <a:cs typeface="+mn-cs"/>
            </a:rPr>
            <a:t>＊欧米豪</a:t>
          </a:r>
          <a:r>
            <a:rPr kumimoji="1" lang="ja-JP" altLang="en-US" sz="800">
              <a:solidFill>
                <a:schemeClr val="dk1"/>
              </a:solidFill>
              <a:effectLst/>
              <a:latin typeface="+mn-lt"/>
              <a:ea typeface="+mn-ea"/>
              <a:cs typeface="+mn-cs"/>
            </a:rPr>
            <a:t>露</a:t>
          </a:r>
          <a:r>
            <a:rPr kumimoji="1" lang="ja-JP" altLang="ja-JP" sz="800">
              <a:solidFill>
                <a:schemeClr val="dk1"/>
              </a:solidFill>
              <a:effectLst/>
              <a:latin typeface="+mn-lt"/>
              <a:ea typeface="+mn-ea"/>
              <a:cs typeface="+mn-cs"/>
            </a:rPr>
            <a:t> ・・・ アメリカ、カナダ、イギリス、ドイツ、フランス、ロシア、オーストラリア、イタリア、スペイン　＊</a:t>
          </a:r>
          <a:r>
            <a:rPr kumimoji="1" lang="ja-JP" altLang="en-US" sz="800">
              <a:solidFill>
                <a:schemeClr val="dk1"/>
              </a:solidFill>
              <a:effectLst/>
              <a:latin typeface="+mn-lt"/>
              <a:ea typeface="+mn-ea"/>
              <a:cs typeface="+mn-cs"/>
            </a:rPr>
            <a:t>東南</a:t>
          </a:r>
          <a:r>
            <a:rPr kumimoji="1" lang="ja-JP" altLang="ja-JP" sz="800">
              <a:solidFill>
                <a:schemeClr val="dk1"/>
              </a:solidFill>
              <a:effectLst/>
              <a:latin typeface="+mn-lt"/>
              <a:ea typeface="+mn-ea"/>
              <a:cs typeface="+mn-cs"/>
            </a:rPr>
            <a:t>アジア</a:t>
          </a:r>
          <a:r>
            <a:rPr kumimoji="1" lang="ja-JP" altLang="en-US" sz="800">
              <a:solidFill>
                <a:schemeClr val="dk1"/>
              </a:solidFill>
              <a:effectLst/>
              <a:latin typeface="+mn-lt"/>
              <a:ea typeface="+mn-ea"/>
              <a:cs typeface="+mn-cs"/>
            </a:rPr>
            <a:t>・インド</a:t>
          </a:r>
          <a:r>
            <a:rPr kumimoji="1" lang="ja-JP" altLang="ja-JP" sz="800">
              <a:solidFill>
                <a:schemeClr val="dk1"/>
              </a:solidFill>
              <a:effectLst/>
              <a:latin typeface="+mn-lt"/>
              <a:ea typeface="+mn-ea"/>
              <a:cs typeface="+mn-cs"/>
            </a:rPr>
            <a:t> ・・・ シンガポール、タイ、マレーシア、インドネシア、ベトナム、フィリピン</a:t>
          </a:r>
          <a:r>
            <a:rPr kumimoji="1" lang="ja-JP" altLang="en-US" sz="800">
              <a:solidFill>
                <a:schemeClr val="dk1"/>
              </a:solidFill>
              <a:effectLst/>
              <a:latin typeface="+mn-lt"/>
              <a:ea typeface="+mn-ea"/>
              <a:cs typeface="+mn-cs"/>
            </a:rPr>
            <a:t>、インド</a:t>
          </a:r>
          <a:endParaRPr kumimoji="1" lang="en-US" altLang="ja-JP"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ja-JP" altLang="en-US" sz="800">
              <a:effectLst/>
            </a:rPr>
            <a:t>　（イタリア・スペインは平成</a:t>
          </a:r>
          <a:r>
            <a:rPr lang="en-US" altLang="ja-JP" sz="800">
              <a:effectLst/>
            </a:rPr>
            <a:t>26</a:t>
          </a:r>
          <a:r>
            <a:rPr lang="ja-JP" altLang="en-US" sz="800">
              <a:effectLst/>
            </a:rPr>
            <a:t>年まで「その他」に含まれる）（「その他」には国籍 （出身地）不詳を含む。）</a:t>
          </a:r>
          <a:endParaRPr lang="ja-JP" altLang="ja-JP" sz="800">
            <a:effectLst/>
          </a:endParaRPr>
        </a:p>
      </xdr:txBody>
    </xdr:sp>
    <xdr:clientData/>
  </xdr:oneCellAnchor>
  <xdr:twoCellAnchor editAs="oneCell">
    <xdr:from>
      <xdr:col>1</xdr:col>
      <xdr:colOff>108856</xdr:colOff>
      <xdr:row>0</xdr:row>
      <xdr:rowOff>29334</xdr:rowOff>
    </xdr:from>
    <xdr:to>
      <xdr:col>14</xdr:col>
      <xdr:colOff>285749</xdr:colOff>
      <xdr:row>50</xdr:row>
      <xdr:rowOff>96506</xdr:rowOff>
    </xdr:to>
    <xdr:pic>
      <xdr:nvPicPr>
        <xdr:cNvPr id="13" name="図 12">
          <a:extLst>
            <a:ext uri="{FF2B5EF4-FFF2-40B4-BE49-F238E27FC236}">
              <a16:creationId xmlns:a16="http://schemas.microsoft.com/office/drawing/2014/main" id="{28EFDECF-6D44-1142-7C9A-A66BA2FDFDC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16200000">
          <a:off x="-1605212" y="2097188"/>
          <a:ext cx="8911815" cy="4776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xdr:from>
      <xdr:col>17</xdr:col>
      <xdr:colOff>609188</xdr:colOff>
      <xdr:row>22</xdr:row>
      <xdr:rowOff>13608</xdr:rowOff>
    </xdr:from>
    <xdr:to>
      <xdr:col>30</xdr:col>
      <xdr:colOff>280902</xdr:colOff>
      <xdr:row>50</xdr:row>
      <xdr:rowOff>100228</xdr:rowOff>
    </xdr:to>
    <xdr:grpSp>
      <xdr:nvGrpSpPr>
        <xdr:cNvPr id="3" name="グループ化 2">
          <a:extLst>
            <a:ext uri="{FF2B5EF4-FFF2-40B4-BE49-F238E27FC236}">
              <a16:creationId xmlns:a16="http://schemas.microsoft.com/office/drawing/2014/main" id="{00000000-0008-0000-1D00-000003000000}"/>
            </a:ext>
          </a:extLst>
        </xdr:cNvPr>
        <xdr:cNvGrpSpPr/>
      </xdr:nvGrpSpPr>
      <xdr:grpSpPr>
        <a:xfrm>
          <a:off x="6546438" y="3925208"/>
          <a:ext cx="9368164" cy="5065020"/>
          <a:chOff x="6419274" y="3967024"/>
          <a:chExt cx="9180000" cy="4680000"/>
        </a:xfrm>
      </xdr:grpSpPr>
      <xdr:graphicFrame macro="">
        <xdr:nvGraphicFramePr>
          <xdr:cNvPr id="4" name="グラフ 1">
            <a:extLst>
              <a:ext uri="{FF2B5EF4-FFF2-40B4-BE49-F238E27FC236}">
                <a16:creationId xmlns:a16="http://schemas.microsoft.com/office/drawing/2014/main" id="{00000000-0008-0000-1D00-000004000000}"/>
              </a:ext>
            </a:extLst>
          </xdr:cNvPr>
          <xdr:cNvGraphicFramePr>
            <a:graphicFrameLocks/>
          </xdr:cNvGraphicFramePr>
        </xdr:nvGraphicFramePr>
        <xdr:xfrm>
          <a:off x="6419274" y="3967024"/>
          <a:ext cx="9180000" cy="46800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6" name="テキスト ボックス 4">
            <a:extLst>
              <a:ext uri="{FF2B5EF4-FFF2-40B4-BE49-F238E27FC236}">
                <a16:creationId xmlns:a16="http://schemas.microsoft.com/office/drawing/2014/main" id="{00000000-0008-0000-1D00-000006000000}"/>
              </a:ext>
            </a:extLst>
          </xdr:cNvPr>
          <xdr:cNvSpPr txBox="1"/>
        </xdr:nvSpPr>
        <xdr:spPr>
          <a:xfrm>
            <a:off x="14556739" y="6890972"/>
            <a:ext cx="705139"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1"/>
                </a:solidFill>
                <a:effectLst>
                  <a:glow rad="152400">
                    <a:schemeClr val="bg1"/>
                  </a:glow>
                </a:effectLst>
              </a:rPr>
              <a:t>天草地域</a:t>
            </a:r>
          </a:p>
        </xdr:txBody>
      </xdr:sp>
      <xdr:sp macro="" textlink="">
        <xdr:nvSpPr>
          <xdr:cNvPr id="7" name="テキスト ボックス 8">
            <a:extLst>
              <a:ext uri="{FF2B5EF4-FFF2-40B4-BE49-F238E27FC236}">
                <a16:creationId xmlns:a16="http://schemas.microsoft.com/office/drawing/2014/main" id="{00000000-0008-0000-1D00-000007000000}"/>
              </a:ext>
            </a:extLst>
          </xdr:cNvPr>
          <xdr:cNvSpPr txBox="1"/>
        </xdr:nvSpPr>
        <xdr:spPr>
          <a:xfrm>
            <a:off x="14556739" y="5680244"/>
            <a:ext cx="749811"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tx1">
                    <a:lumMod val="50000"/>
                    <a:lumOff val="50000"/>
                  </a:schemeClr>
                </a:solidFill>
                <a:effectLst>
                  <a:glow rad="152400">
                    <a:schemeClr val="bg1"/>
                  </a:glow>
                </a:effectLst>
              </a:rPr>
              <a:t>八代地域</a:t>
            </a:r>
          </a:p>
        </xdr:txBody>
      </xdr:sp>
      <xdr:sp macro="" textlink="">
        <xdr:nvSpPr>
          <xdr:cNvPr id="8" name="テキスト ボックス 9">
            <a:extLst>
              <a:ext uri="{FF2B5EF4-FFF2-40B4-BE49-F238E27FC236}">
                <a16:creationId xmlns:a16="http://schemas.microsoft.com/office/drawing/2014/main" id="{00000000-0008-0000-1D00-000008000000}"/>
              </a:ext>
            </a:extLst>
          </xdr:cNvPr>
          <xdr:cNvSpPr txBox="1"/>
        </xdr:nvSpPr>
        <xdr:spPr>
          <a:xfrm>
            <a:off x="14556739" y="5951256"/>
            <a:ext cx="758745"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tx1">
                    <a:lumMod val="50000"/>
                    <a:lumOff val="50000"/>
                  </a:schemeClr>
                </a:solidFill>
                <a:effectLst>
                  <a:glow rad="152400">
                    <a:schemeClr val="bg1"/>
                  </a:glow>
                </a:effectLst>
              </a:rPr>
              <a:t>菊池地域</a:t>
            </a:r>
          </a:p>
        </xdr:txBody>
      </xdr:sp>
      <xdr:sp macro="" textlink="">
        <xdr:nvSpPr>
          <xdr:cNvPr id="9" name="テキスト ボックス 10">
            <a:extLst>
              <a:ext uri="{FF2B5EF4-FFF2-40B4-BE49-F238E27FC236}">
                <a16:creationId xmlns:a16="http://schemas.microsoft.com/office/drawing/2014/main" id="{00000000-0008-0000-1D00-000009000000}"/>
              </a:ext>
            </a:extLst>
          </xdr:cNvPr>
          <xdr:cNvSpPr txBox="1"/>
        </xdr:nvSpPr>
        <xdr:spPr>
          <a:xfrm>
            <a:off x="14556739" y="6376264"/>
            <a:ext cx="1011509"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tx1">
                    <a:lumMod val="50000"/>
                    <a:lumOff val="50000"/>
                  </a:schemeClr>
                </a:solidFill>
                <a:effectLst>
                  <a:glow rad="152400">
                    <a:schemeClr val="bg1"/>
                  </a:glow>
                </a:effectLst>
              </a:rPr>
              <a:t>荒尾・玉名地域</a:t>
            </a:r>
          </a:p>
        </xdr:txBody>
      </xdr:sp>
      <xdr:sp macro="" textlink="">
        <xdr:nvSpPr>
          <xdr:cNvPr id="10" name="テキスト ボックス 11">
            <a:extLst>
              <a:ext uri="{FF2B5EF4-FFF2-40B4-BE49-F238E27FC236}">
                <a16:creationId xmlns:a16="http://schemas.microsoft.com/office/drawing/2014/main" id="{00000000-0008-0000-1D00-00000A000000}"/>
              </a:ext>
            </a:extLst>
          </xdr:cNvPr>
          <xdr:cNvSpPr txBox="1"/>
        </xdr:nvSpPr>
        <xdr:spPr>
          <a:xfrm>
            <a:off x="14556739" y="6647476"/>
            <a:ext cx="615796"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1"/>
                </a:solidFill>
                <a:effectLst>
                  <a:glow rad="152400">
                    <a:schemeClr val="bg1"/>
                  </a:glow>
                </a:effectLst>
              </a:rPr>
              <a:t>山鹿市</a:t>
            </a:r>
          </a:p>
        </xdr:txBody>
      </xdr:sp>
      <xdr:sp macro="" textlink="">
        <xdr:nvSpPr>
          <xdr:cNvPr id="11" name="テキスト ボックス 12">
            <a:extLst>
              <a:ext uri="{FF2B5EF4-FFF2-40B4-BE49-F238E27FC236}">
                <a16:creationId xmlns:a16="http://schemas.microsoft.com/office/drawing/2014/main" id="{00000000-0008-0000-1D00-00000B000000}"/>
              </a:ext>
            </a:extLst>
          </xdr:cNvPr>
          <xdr:cNvSpPr txBox="1"/>
        </xdr:nvSpPr>
        <xdr:spPr>
          <a:xfrm>
            <a:off x="14556739" y="7327984"/>
            <a:ext cx="720532"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1">
                    <a:lumMod val="75000"/>
                  </a:schemeClr>
                </a:solidFill>
                <a:effectLst>
                  <a:glow rad="152400">
                    <a:schemeClr val="bg1"/>
                  </a:glow>
                </a:effectLst>
              </a:rPr>
              <a:t>阿蘇地域</a:t>
            </a:r>
          </a:p>
        </xdr:txBody>
      </xdr:sp>
      <xdr:sp macro="" textlink="">
        <xdr:nvSpPr>
          <xdr:cNvPr id="12" name="テキスト ボックス 13">
            <a:extLst>
              <a:ext uri="{FF2B5EF4-FFF2-40B4-BE49-F238E27FC236}">
                <a16:creationId xmlns:a16="http://schemas.microsoft.com/office/drawing/2014/main" id="{00000000-0008-0000-1D00-00000C000000}"/>
              </a:ext>
            </a:extLst>
          </xdr:cNvPr>
          <xdr:cNvSpPr txBox="1"/>
        </xdr:nvSpPr>
        <xdr:spPr>
          <a:xfrm>
            <a:off x="14556739" y="7984661"/>
            <a:ext cx="676564"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1">
                    <a:lumMod val="75000"/>
                  </a:schemeClr>
                </a:solidFill>
                <a:effectLst>
                  <a:glow rad="152400">
                    <a:schemeClr val="bg1"/>
                  </a:glow>
                </a:effectLst>
              </a:rPr>
              <a:t>熊本市</a:t>
            </a:r>
          </a:p>
        </xdr:txBody>
      </xdr:sp>
      <xdr:sp macro="" textlink="">
        <xdr:nvSpPr>
          <xdr:cNvPr id="13" name="テキスト ボックス 3">
            <a:extLst>
              <a:ext uri="{FF2B5EF4-FFF2-40B4-BE49-F238E27FC236}">
                <a16:creationId xmlns:a16="http://schemas.microsoft.com/office/drawing/2014/main" id="{00000000-0008-0000-1D00-00000D000000}"/>
              </a:ext>
            </a:extLst>
          </xdr:cNvPr>
          <xdr:cNvSpPr txBox="1"/>
        </xdr:nvSpPr>
        <xdr:spPr>
          <a:xfrm>
            <a:off x="14556739" y="5071419"/>
            <a:ext cx="870720"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2"/>
                </a:solidFill>
                <a:effectLst>
                  <a:glow rad="152400">
                    <a:schemeClr val="bg1"/>
                  </a:glow>
                </a:effectLst>
              </a:rPr>
              <a:t>上益城地域</a:t>
            </a:r>
          </a:p>
        </xdr:txBody>
      </xdr:sp>
      <xdr:sp macro="" textlink="">
        <xdr:nvSpPr>
          <xdr:cNvPr id="14" name="テキスト ボックス 5">
            <a:extLst>
              <a:ext uri="{FF2B5EF4-FFF2-40B4-BE49-F238E27FC236}">
                <a16:creationId xmlns:a16="http://schemas.microsoft.com/office/drawing/2014/main" id="{00000000-0008-0000-1D00-00000E000000}"/>
              </a:ext>
            </a:extLst>
          </xdr:cNvPr>
          <xdr:cNvSpPr txBox="1"/>
        </xdr:nvSpPr>
        <xdr:spPr>
          <a:xfrm>
            <a:off x="14556739" y="5254198"/>
            <a:ext cx="752385" cy="1685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2"/>
                </a:solidFill>
                <a:effectLst>
                  <a:glow rad="152400">
                    <a:schemeClr val="bg1"/>
                  </a:glow>
                </a:effectLst>
              </a:rPr>
              <a:t>宇城地域</a:t>
            </a:r>
          </a:p>
        </xdr:txBody>
      </xdr:sp>
      <xdr:sp macro="" textlink="">
        <xdr:nvSpPr>
          <xdr:cNvPr id="15" name="テキスト ボックス 6">
            <a:extLst>
              <a:ext uri="{FF2B5EF4-FFF2-40B4-BE49-F238E27FC236}">
                <a16:creationId xmlns:a16="http://schemas.microsoft.com/office/drawing/2014/main" id="{00000000-0008-0000-1D00-00000F000000}"/>
              </a:ext>
            </a:extLst>
          </xdr:cNvPr>
          <xdr:cNvSpPr txBox="1"/>
        </xdr:nvSpPr>
        <xdr:spPr>
          <a:xfrm>
            <a:off x="14556739" y="5386504"/>
            <a:ext cx="994612"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2"/>
                </a:solidFill>
                <a:effectLst>
                  <a:glow rad="152400">
                    <a:schemeClr val="bg1"/>
                  </a:glow>
                </a:effectLst>
              </a:rPr>
              <a:t>水俣・芦北地域</a:t>
            </a:r>
          </a:p>
        </xdr:txBody>
      </xdr:sp>
      <xdr:sp macro="" textlink="">
        <xdr:nvSpPr>
          <xdr:cNvPr id="16" name="テキスト ボックス 7">
            <a:extLst>
              <a:ext uri="{FF2B5EF4-FFF2-40B4-BE49-F238E27FC236}">
                <a16:creationId xmlns:a16="http://schemas.microsoft.com/office/drawing/2014/main" id="{00000000-0008-0000-1D00-000010000000}"/>
              </a:ext>
            </a:extLst>
          </xdr:cNvPr>
          <xdr:cNvSpPr txBox="1"/>
        </xdr:nvSpPr>
        <xdr:spPr>
          <a:xfrm>
            <a:off x="14556739" y="5525110"/>
            <a:ext cx="995472"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2"/>
                </a:solidFill>
                <a:effectLst>
                  <a:glow rad="152400">
                    <a:schemeClr val="bg1"/>
                  </a:glow>
                </a:effectLst>
              </a:rPr>
              <a:t>人吉・球磨地域</a:t>
            </a:r>
          </a:p>
        </xdr:txBody>
      </xdr:sp>
    </xdr:grpSp>
    <xdr:clientData/>
  </xdr:twoCellAnchor>
  <xdr:oneCellAnchor>
    <xdr:from>
      <xdr:col>0</xdr:col>
      <xdr:colOff>40821</xdr:colOff>
      <xdr:row>0</xdr:row>
      <xdr:rowOff>0</xdr:rowOff>
    </xdr:from>
    <xdr:ext cx="275717" cy="8982075"/>
    <xdr:sp macro="" textlink="">
      <xdr:nvSpPr>
        <xdr:cNvPr id="2" name="テキスト ボックス 1">
          <a:extLst>
            <a:ext uri="{FF2B5EF4-FFF2-40B4-BE49-F238E27FC236}">
              <a16:creationId xmlns:a16="http://schemas.microsoft.com/office/drawing/2014/main" id="{B9DE177C-F5F3-4AAA-8C4D-C68207D27312}"/>
            </a:ext>
          </a:extLst>
        </xdr:cNvPr>
        <xdr:cNvSpPr txBox="1"/>
      </xdr:nvSpPr>
      <xdr:spPr>
        <a:xfrm rot="16200000">
          <a:off x="-4312358" y="4353179"/>
          <a:ext cx="8982075" cy="2757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spAutoFit/>
        </a:bodyPr>
        <a:lstStyle/>
        <a:p>
          <a:r>
            <a:rPr lang="ja-JP" altLang="ja-JP" sz="1100" b="0" i="0">
              <a:solidFill>
                <a:schemeClr val="dk1"/>
              </a:solidFill>
              <a:effectLst/>
              <a:latin typeface="+mn-lt"/>
              <a:ea typeface="+mn-ea"/>
              <a:cs typeface="+mn-cs"/>
            </a:rPr>
            <a:t>②　</a:t>
          </a:r>
          <a:r>
            <a:rPr lang="ja-JP" altLang="en-US" sz="1100" b="0" i="0">
              <a:solidFill>
                <a:schemeClr val="dk1"/>
              </a:solidFill>
              <a:effectLst/>
              <a:latin typeface="+mn-lt"/>
              <a:ea typeface="+mn-ea"/>
              <a:cs typeface="+mn-cs"/>
            </a:rPr>
            <a:t>地域別</a:t>
          </a:r>
          <a:r>
            <a:rPr lang="ja-JP" altLang="ja-JP" sz="1100" b="0" i="0">
              <a:solidFill>
                <a:schemeClr val="dk1"/>
              </a:solidFill>
              <a:effectLst/>
              <a:latin typeface="+mn-lt"/>
              <a:ea typeface="+mn-ea"/>
              <a:cs typeface="+mn-cs"/>
            </a:rPr>
            <a:t>延べ入込客数推移</a:t>
          </a:r>
          <a:r>
            <a:rPr lang="ja-JP" altLang="ja-JP" sz="1100">
              <a:solidFill>
                <a:schemeClr val="dk1"/>
              </a:solidFill>
              <a:effectLst/>
              <a:latin typeface="+mn-lt"/>
              <a:ea typeface="+mn-ea"/>
              <a:cs typeface="+mn-cs"/>
            </a:rPr>
            <a:t> </a:t>
          </a:r>
          <a:endParaRPr lang="ja-JP" altLang="ja-JP" sz="1200">
            <a:effectLst/>
          </a:endParaRPr>
        </a:p>
      </xdr:txBody>
    </xdr:sp>
    <xdr:clientData/>
  </xdr:oneCellAnchor>
  <xdr:twoCellAnchor editAs="oneCell">
    <xdr:from>
      <xdr:col>1</xdr:col>
      <xdr:colOff>32025</xdr:colOff>
      <xdr:row>0</xdr:row>
      <xdr:rowOff>35037</xdr:rowOff>
    </xdr:from>
    <xdr:to>
      <xdr:col>14</xdr:col>
      <xdr:colOff>342919</xdr:colOff>
      <xdr:row>50</xdr:row>
      <xdr:rowOff>117829</xdr:rowOff>
    </xdr:to>
    <xdr:pic>
      <xdr:nvPicPr>
        <xdr:cNvPr id="17" name="図 16">
          <a:extLst>
            <a:ext uri="{FF2B5EF4-FFF2-40B4-BE49-F238E27FC236}">
              <a16:creationId xmlns:a16="http://schemas.microsoft.com/office/drawing/2014/main" id="{9BEA080F-F72B-47E3-BCD1-10BFA4B3EA8E}"/>
            </a:ext>
          </a:extLst>
        </xdr:cNvPr>
        <xdr:cNvPicPr>
          <a:picLocks noChangeAspect="1" noChangeArrowheads="1"/>
        </xdr:cNvPicPr>
      </xdr:nvPicPr>
      <xdr:blipFill>
        <a:blip xmlns:r="http://schemas.openxmlformats.org/officeDocument/2006/relationships" r:embed="rId2">
          <a:extLst>
            <a:ext uri="{96DAC541-7B7A-43D3-8B79-37D633B846F1}">
              <asvg:svgBlip xmlns:asvg="http://schemas.microsoft.com/office/drawing/2016/SVG/main" r:embed="rId3"/>
            </a:ext>
          </a:extLst>
        </a:blip>
        <a:srcRect/>
        <a:stretch/>
      </xdr:blipFill>
      <xdr:spPr bwMode="auto">
        <a:xfrm rot="16200000">
          <a:off x="-1679549" y="2095861"/>
          <a:ext cx="8972792" cy="4851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3.xml><?xml version="1.0" encoding="utf-8"?>
<xdr:wsDr xmlns:xdr="http://schemas.openxmlformats.org/drawingml/2006/spreadsheetDrawing" xmlns:a="http://schemas.openxmlformats.org/drawingml/2006/main">
  <xdr:twoCellAnchor>
    <xdr:from>
      <xdr:col>6</xdr:col>
      <xdr:colOff>218520</xdr:colOff>
      <xdr:row>5</xdr:row>
      <xdr:rowOff>171666</xdr:rowOff>
    </xdr:from>
    <xdr:to>
      <xdr:col>10</xdr:col>
      <xdr:colOff>632563</xdr:colOff>
      <xdr:row>17</xdr:row>
      <xdr:rowOff>77304</xdr:rowOff>
    </xdr:to>
    <xdr:sp macro="" textlink="">
      <xdr:nvSpPr>
        <xdr:cNvPr id="2" name="正方形/長方形 1">
          <a:extLst>
            <a:ext uri="{FF2B5EF4-FFF2-40B4-BE49-F238E27FC236}">
              <a16:creationId xmlns:a16="http://schemas.microsoft.com/office/drawing/2014/main" id="{A76C55E7-D7E7-4B09-ABE8-78868CCA8CEB}"/>
            </a:ext>
          </a:extLst>
        </xdr:cNvPr>
        <xdr:cNvSpPr/>
      </xdr:nvSpPr>
      <xdr:spPr>
        <a:xfrm>
          <a:off x="3109638" y="1068137"/>
          <a:ext cx="2744866" cy="2101991"/>
        </a:xfrm>
        <a:prstGeom prst="rect">
          <a:avLst/>
        </a:prstGeom>
        <a:solidFill>
          <a:sysClr val="window" lastClr="FFFFFF"/>
        </a:solidFill>
        <a:ln>
          <a:solidFill>
            <a:schemeClr val="bg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56029</xdr:colOff>
      <xdr:row>45</xdr:row>
      <xdr:rowOff>123729</xdr:rowOff>
    </xdr:from>
    <xdr:to>
      <xdr:col>11</xdr:col>
      <xdr:colOff>0</xdr:colOff>
      <xdr:row>49</xdr:row>
      <xdr:rowOff>178174</xdr:rowOff>
    </xdr:to>
    <xdr:sp macro="" textlink="">
      <xdr:nvSpPr>
        <xdr:cNvPr id="3" name="テキスト ボックス 2">
          <a:extLst>
            <a:ext uri="{FF2B5EF4-FFF2-40B4-BE49-F238E27FC236}">
              <a16:creationId xmlns:a16="http://schemas.microsoft.com/office/drawing/2014/main" id="{5A1FCE3A-902E-4D7A-A2B8-8342B0B3DD87}"/>
            </a:ext>
          </a:extLst>
        </xdr:cNvPr>
        <xdr:cNvSpPr txBox="1"/>
      </xdr:nvSpPr>
      <xdr:spPr>
        <a:xfrm>
          <a:off x="179294" y="8393670"/>
          <a:ext cx="5703794" cy="79403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 </a:t>
          </a:r>
          <a:r>
            <a:rPr kumimoji="1" lang="ja-JP" altLang="en-US" sz="800"/>
            <a:t>補足　：　令和５年の熊本県における外国人観光消費額単価・観光消費額について </a:t>
          </a:r>
          <a:r>
            <a:rPr kumimoji="1" lang="en-US" altLang="ja-JP" sz="800"/>
            <a:t>〉</a:t>
          </a:r>
        </a:p>
        <a:p>
          <a:r>
            <a:rPr kumimoji="1" lang="ja-JP" altLang="en-US" sz="800"/>
            <a:t>「共通基準による観光入込客統計」における外国人観光消費額単価の参照元である観光庁「訪日外国人消費動向調査」において、新型コロナウイルス感染症の影響から、</a:t>
          </a:r>
          <a:r>
            <a:rPr kumimoji="1" lang="en-US" altLang="ja-JP" sz="800"/>
            <a:t>1</a:t>
          </a:r>
          <a:r>
            <a:rPr kumimoji="1" lang="ja-JP" altLang="en-US" sz="800"/>
            <a:t>～</a:t>
          </a:r>
          <a:r>
            <a:rPr kumimoji="1" lang="en-US" altLang="ja-JP" sz="800"/>
            <a:t>3</a:t>
          </a:r>
          <a:r>
            <a:rPr kumimoji="1" lang="ja-JP" altLang="en-US" sz="800"/>
            <a:t>月期分の数値は全国値のみの公表となっている。</a:t>
          </a:r>
          <a:endParaRPr kumimoji="1" lang="en-US" altLang="ja-JP" sz="800"/>
        </a:p>
        <a:p>
          <a:r>
            <a:rPr kumimoji="1" lang="ja-JP" altLang="en-US" sz="800"/>
            <a:t>本統計表においては、令和</a:t>
          </a:r>
          <a:r>
            <a:rPr kumimoji="1" lang="en-US" altLang="ja-JP" sz="800"/>
            <a:t>5</a:t>
          </a:r>
          <a:r>
            <a:rPr kumimoji="1" lang="ja-JP" altLang="en-US" sz="800"/>
            <a:t>年の熊本県における外国人観光消費額単価を</a:t>
          </a:r>
          <a:r>
            <a:rPr kumimoji="1" lang="en-US" altLang="ja-JP" sz="800"/>
            <a:t>4</a:t>
          </a:r>
          <a:r>
            <a:rPr kumimoji="1" lang="ja-JP" altLang="en-US" sz="800"/>
            <a:t>～</a:t>
          </a:r>
          <a:r>
            <a:rPr kumimoji="1" lang="en-US" altLang="ja-JP" sz="800"/>
            <a:t>6</a:t>
          </a:r>
          <a:r>
            <a:rPr kumimoji="1" lang="ja-JP" altLang="en-US" sz="800"/>
            <a:t>月期分、</a:t>
          </a:r>
          <a:r>
            <a:rPr kumimoji="1" lang="en-US" altLang="ja-JP" sz="800"/>
            <a:t>7</a:t>
          </a:r>
          <a:r>
            <a:rPr kumimoji="1" lang="ja-JP" altLang="en-US" sz="800"/>
            <a:t>～</a:t>
          </a:r>
          <a:r>
            <a:rPr kumimoji="1" lang="en-US" altLang="ja-JP" sz="800"/>
            <a:t>9</a:t>
          </a:r>
          <a:r>
            <a:rPr kumimoji="1" lang="ja-JP" altLang="en-US" sz="800"/>
            <a:t>月期分、</a:t>
          </a:r>
          <a:r>
            <a:rPr kumimoji="1" lang="en-US" altLang="ja-JP" sz="800"/>
            <a:t>10</a:t>
          </a:r>
          <a:r>
            <a:rPr kumimoji="1" lang="ja-JP" altLang="en-US" sz="800"/>
            <a:t>～</a:t>
          </a:r>
          <a:r>
            <a:rPr kumimoji="1" lang="en-US" altLang="ja-JP" sz="800"/>
            <a:t>12</a:t>
          </a:r>
          <a:r>
            <a:rPr kumimoji="1" lang="ja-JP" altLang="en-US" sz="800"/>
            <a:t>月期分の各数値を基に算出した。また、同観光消費額は、前述の単価を年間の同観光入込客数で乗じて算出した。</a:t>
          </a:r>
        </a:p>
      </xdr:txBody>
    </xdr:sp>
    <xdr:clientData/>
  </xdr:twoCellAnchor>
  <xdr:twoCellAnchor>
    <xdr:from>
      <xdr:col>0</xdr:col>
      <xdr:colOff>63501</xdr:colOff>
      <xdr:row>33</xdr:row>
      <xdr:rowOff>44450</xdr:rowOff>
    </xdr:from>
    <xdr:to>
      <xdr:col>10</xdr:col>
      <xdr:colOff>649942</xdr:colOff>
      <xdr:row>45</xdr:row>
      <xdr:rowOff>112059</xdr:rowOff>
    </xdr:to>
    <xdr:graphicFrame macro="">
      <xdr:nvGraphicFramePr>
        <xdr:cNvPr id="4" name="グラフ 3">
          <a:extLst>
            <a:ext uri="{FF2B5EF4-FFF2-40B4-BE49-F238E27FC236}">
              <a16:creationId xmlns:a16="http://schemas.microsoft.com/office/drawing/2014/main" id="{2622DD3C-F6E5-4F03-989E-7510447CD55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115469</xdr:colOff>
      <xdr:row>61</xdr:row>
      <xdr:rowOff>72594</xdr:rowOff>
    </xdr:from>
    <xdr:to>
      <xdr:col>11</xdr:col>
      <xdr:colOff>209989</xdr:colOff>
      <xdr:row>76</xdr:row>
      <xdr:rowOff>121346</xdr:rowOff>
    </xdr:to>
    <xdr:graphicFrame macro="">
      <xdr:nvGraphicFramePr>
        <xdr:cNvPr id="5" name="グラフ 4">
          <a:extLst>
            <a:ext uri="{FF2B5EF4-FFF2-40B4-BE49-F238E27FC236}">
              <a16:creationId xmlns:a16="http://schemas.microsoft.com/office/drawing/2014/main" id="{2479ADE2-E401-4359-802E-ECC529D49B7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459442</xdr:colOff>
      <xdr:row>6</xdr:row>
      <xdr:rowOff>56029</xdr:rowOff>
    </xdr:from>
    <xdr:to>
      <xdr:col>10</xdr:col>
      <xdr:colOff>381000</xdr:colOff>
      <xdr:row>16</xdr:row>
      <xdr:rowOff>179294</xdr:rowOff>
    </xdr:to>
    <xdr:graphicFrame macro="">
      <xdr:nvGraphicFramePr>
        <xdr:cNvPr id="6" name="グラフ 5">
          <a:extLst>
            <a:ext uri="{FF2B5EF4-FFF2-40B4-BE49-F238E27FC236}">
              <a16:creationId xmlns:a16="http://schemas.microsoft.com/office/drawing/2014/main" id="{4CACFE35-56EC-44DF-9078-C788438F58D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4.xml><?xml version="1.0" encoding="utf-8"?>
<c:userShapes xmlns:c="http://schemas.openxmlformats.org/drawingml/2006/chart">
  <cdr:relSizeAnchor xmlns:cdr="http://schemas.openxmlformats.org/drawingml/2006/chartDrawing">
    <cdr:from>
      <cdr:x>0.25067</cdr:x>
      <cdr:y>0.1774</cdr:y>
    </cdr:from>
    <cdr:to>
      <cdr:x>0.25928</cdr:x>
      <cdr:y>0.19684</cdr:y>
    </cdr:to>
    <cdr:sp macro="" textlink="">
      <cdr:nvSpPr>
        <cdr:cNvPr id="2" name="正方形/長方形 1">
          <a:extLst xmlns:a="http://schemas.openxmlformats.org/drawingml/2006/main">
            <a:ext uri="{FF2B5EF4-FFF2-40B4-BE49-F238E27FC236}">
              <a16:creationId xmlns:a16="http://schemas.microsoft.com/office/drawing/2014/main" id="{E22EC678-A373-C1E0-1B5E-916C77C67E34}"/>
            </a:ext>
          </a:extLst>
        </cdr:cNvPr>
        <cdr:cNvSpPr/>
      </cdr:nvSpPr>
      <cdr:spPr>
        <a:xfrm xmlns:a="http://schemas.openxmlformats.org/drawingml/2006/main">
          <a:off x="1542412" y="492654"/>
          <a:ext cx="52938" cy="53965"/>
        </a:xfrm>
        <a:prstGeom xmlns:a="http://schemas.openxmlformats.org/drawingml/2006/main" prst="rect">
          <a:avLst/>
        </a:prstGeom>
        <a:solidFill xmlns:a="http://schemas.openxmlformats.org/drawingml/2006/main">
          <a:srgbClr val="002060"/>
        </a:solidFill>
        <a:ln xmlns:a="http://schemas.openxmlformats.org/drawingml/2006/main" w="1270">
          <a:solidFill>
            <a:srgbClr val="FF0000"/>
          </a:solid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vertOverflow="clip"/>
        <a:lstStyle xmlns:a="http://schemas.openxmlformats.org/drawingml/2006/main"/>
        <a:p xmlns:a="http://schemas.openxmlformats.org/drawingml/2006/main">
          <a:endParaRPr lang="ja-JP"/>
        </a:p>
      </cdr:txBody>
    </cdr:sp>
  </cdr:relSizeAnchor>
</c:userShapes>
</file>

<file path=xl/drawings/drawing25.xml><?xml version="1.0" encoding="utf-8"?>
<xdr:wsDr xmlns:xdr="http://schemas.openxmlformats.org/drawingml/2006/spreadsheetDrawing" xmlns:a="http://schemas.openxmlformats.org/drawingml/2006/main">
  <xdr:twoCellAnchor>
    <xdr:from>
      <xdr:col>1</xdr:col>
      <xdr:colOff>0</xdr:colOff>
      <xdr:row>13</xdr:row>
      <xdr:rowOff>0</xdr:rowOff>
    </xdr:from>
    <xdr:to>
      <xdr:col>14</xdr:col>
      <xdr:colOff>168088</xdr:colOff>
      <xdr:row>42</xdr:row>
      <xdr:rowOff>0</xdr:rowOff>
    </xdr:to>
    <xdr:graphicFrame macro="">
      <xdr:nvGraphicFramePr>
        <xdr:cNvPr id="7" name="グラフ 6">
          <a:extLst>
            <a:ext uri="{FF2B5EF4-FFF2-40B4-BE49-F238E27FC236}">
              <a16:creationId xmlns:a16="http://schemas.microsoft.com/office/drawing/2014/main" id="{00000000-0008-0000-1F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13</xdr:col>
      <xdr:colOff>287196</xdr:colOff>
      <xdr:row>20</xdr:row>
      <xdr:rowOff>44268</xdr:rowOff>
    </xdr:from>
    <xdr:to>
      <xdr:col>14</xdr:col>
      <xdr:colOff>138021</xdr:colOff>
      <xdr:row>21</xdr:row>
      <xdr:rowOff>73349</xdr:rowOff>
    </xdr:to>
    <xdr:sp macro="" textlink="">
      <xdr:nvSpPr>
        <xdr:cNvPr id="8" name="テキスト ボックス 7">
          <a:extLst>
            <a:ext uri="{FF2B5EF4-FFF2-40B4-BE49-F238E27FC236}">
              <a16:creationId xmlns:a16="http://schemas.microsoft.com/office/drawing/2014/main" id="{00000000-0008-0000-1F00-000008000000}"/>
            </a:ext>
          </a:extLst>
        </xdr:cNvPr>
        <xdr:cNvSpPr txBox="1"/>
      </xdr:nvSpPr>
      <xdr:spPr>
        <a:xfrm>
          <a:off x="4870239" y="3810094"/>
          <a:ext cx="430608" cy="2057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60000"/>
                  <a:lumOff val="40000"/>
                </a:schemeClr>
              </a:solidFill>
              <a:effectLst>
                <a:glow rad="152400">
                  <a:schemeClr val="bg1"/>
                </a:glow>
              </a:effectLst>
            </a:rPr>
            <a:t>日帰り客</a:t>
          </a:r>
        </a:p>
      </xdr:txBody>
    </xdr:sp>
    <xdr:clientData/>
  </xdr:twoCellAnchor>
  <xdr:twoCellAnchor>
    <xdr:from>
      <xdr:col>13</xdr:col>
      <xdr:colOff>265108</xdr:colOff>
      <xdr:row>30</xdr:row>
      <xdr:rowOff>29776</xdr:rowOff>
    </xdr:from>
    <xdr:to>
      <xdr:col>14</xdr:col>
      <xdr:colOff>108734</xdr:colOff>
      <xdr:row>31</xdr:row>
      <xdr:rowOff>58858</xdr:rowOff>
    </xdr:to>
    <xdr:sp macro="" textlink="">
      <xdr:nvSpPr>
        <xdr:cNvPr id="4" name="テキスト ボックス 3">
          <a:extLst>
            <a:ext uri="{FF2B5EF4-FFF2-40B4-BE49-F238E27FC236}">
              <a16:creationId xmlns:a16="http://schemas.microsoft.com/office/drawing/2014/main" id="{A55B1CF6-DF2B-44C3-8EBA-8F92BF3C024A}"/>
            </a:ext>
          </a:extLst>
        </xdr:cNvPr>
        <xdr:cNvSpPr txBox="1"/>
      </xdr:nvSpPr>
      <xdr:spPr>
        <a:xfrm>
          <a:off x="4848151" y="5562559"/>
          <a:ext cx="423409" cy="2057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50000"/>
                </a:schemeClr>
              </a:solidFill>
              <a:effectLst>
                <a:glow rad="152400">
                  <a:schemeClr val="bg1"/>
                </a:glow>
              </a:effectLst>
            </a:rPr>
            <a:t>宿泊客</a:t>
          </a:r>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1</xdr:col>
      <xdr:colOff>0</xdr:colOff>
      <xdr:row>2</xdr:row>
      <xdr:rowOff>0</xdr:rowOff>
    </xdr:from>
    <xdr:to>
      <xdr:col>9</xdr:col>
      <xdr:colOff>0</xdr:colOff>
      <xdr:row>25</xdr:row>
      <xdr:rowOff>0</xdr:rowOff>
    </xdr:to>
    <xdr:graphicFrame macro="">
      <xdr:nvGraphicFramePr>
        <xdr:cNvPr id="2" name="グラフ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28</xdr:row>
      <xdr:rowOff>0</xdr:rowOff>
    </xdr:from>
    <xdr:to>
      <xdr:col>9</xdr:col>
      <xdr:colOff>0</xdr:colOff>
      <xdr:row>50</xdr:row>
      <xdr:rowOff>180450</xdr:rowOff>
    </xdr:to>
    <xdr:graphicFrame macro="">
      <xdr:nvGraphicFramePr>
        <xdr:cNvPr id="3" name="グラフ 2">
          <a:extLst>
            <a:ext uri="{FF2B5EF4-FFF2-40B4-BE49-F238E27FC236}">
              <a16:creationId xmlns:a16="http://schemas.microsoft.com/office/drawing/2014/main" id="{00000000-0008-0000-2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8</xdr:col>
      <xdr:colOff>49144</xdr:colOff>
      <xdr:row>20</xdr:row>
      <xdr:rowOff>141970</xdr:rowOff>
    </xdr:from>
    <xdr:ext cx="531107" cy="242374"/>
    <xdr:sp macro="" textlink="">
      <xdr:nvSpPr>
        <xdr:cNvPr id="7" name="テキスト ボックス 6">
          <a:extLst>
            <a:ext uri="{FF2B5EF4-FFF2-40B4-BE49-F238E27FC236}">
              <a16:creationId xmlns:a16="http://schemas.microsoft.com/office/drawing/2014/main" id="{00000000-0008-0000-2100-000007000000}"/>
            </a:ext>
          </a:extLst>
        </xdr:cNvPr>
        <xdr:cNvSpPr txBox="1"/>
      </xdr:nvSpPr>
      <xdr:spPr>
        <a:xfrm>
          <a:off x="5079448" y="3675883"/>
          <a:ext cx="53110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1">
                  <a:lumMod val="75000"/>
                </a:schemeClr>
              </a:solidFill>
              <a:effectLst>
                <a:glow rad="152400">
                  <a:schemeClr val="bg1"/>
                </a:glow>
              </a:effectLst>
            </a:rPr>
            <a:t>交通費</a:t>
          </a:r>
        </a:p>
      </xdr:txBody>
    </xdr:sp>
    <xdr:clientData/>
  </xdr:oneCellAnchor>
  <xdr:twoCellAnchor>
    <xdr:from>
      <xdr:col>8</xdr:col>
      <xdr:colOff>65708</xdr:colOff>
      <xdr:row>18</xdr:row>
      <xdr:rowOff>28172</xdr:rowOff>
    </xdr:from>
    <xdr:to>
      <xdr:col>8</xdr:col>
      <xdr:colOff>596815</xdr:colOff>
      <xdr:row>19</xdr:row>
      <xdr:rowOff>57255</xdr:rowOff>
    </xdr:to>
    <xdr:sp macro="" textlink="">
      <xdr:nvSpPr>
        <xdr:cNvPr id="8" name="テキスト ボックス 7">
          <a:extLst>
            <a:ext uri="{FF2B5EF4-FFF2-40B4-BE49-F238E27FC236}">
              <a16:creationId xmlns:a16="http://schemas.microsoft.com/office/drawing/2014/main" id="{00000000-0008-0000-2100-000008000000}"/>
            </a:ext>
          </a:extLst>
        </xdr:cNvPr>
        <xdr:cNvSpPr txBox="1"/>
      </xdr:nvSpPr>
      <xdr:spPr>
        <a:xfrm>
          <a:off x="5096012" y="3208694"/>
          <a:ext cx="531107" cy="2057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土産代</a:t>
          </a:r>
        </a:p>
      </xdr:txBody>
    </xdr:sp>
    <xdr:clientData/>
  </xdr:twoCellAnchor>
  <xdr:twoCellAnchor>
    <xdr:from>
      <xdr:col>8</xdr:col>
      <xdr:colOff>38100</xdr:colOff>
      <xdr:row>14</xdr:row>
      <xdr:rowOff>110236</xdr:rowOff>
    </xdr:from>
    <xdr:to>
      <xdr:col>8</xdr:col>
      <xdr:colOff>569207</xdr:colOff>
      <xdr:row>15</xdr:row>
      <xdr:rowOff>139318</xdr:rowOff>
    </xdr:to>
    <xdr:sp macro="" textlink="">
      <xdr:nvSpPr>
        <xdr:cNvPr id="9" name="テキスト ボックス 8">
          <a:extLst>
            <a:ext uri="{FF2B5EF4-FFF2-40B4-BE49-F238E27FC236}">
              <a16:creationId xmlns:a16="http://schemas.microsoft.com/office/drawing/2014/main" id="{00000000-0008-0000-2100-000009000000}"/>
            </a:ext>
          </a:extLst>
        </xdr:cNvPr>
        <xdr:cNvSpPr txBox="1"/>
      </xdr:nvSpPr>
      <xdr:spPr>
        <a:xfrm>
          <a:off x="5068404" y="2583975"/>
          <a:ext cx="531107" cy="2057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飲食費</a:t>
          </a:r>
        </a:p>
      </xdr:txBody>
    </xdr:sp>
    <xdr:clientData/>
  </xdr:twoCellAnchor>
  <xdr:twoCellAnchor>
    <xdr:from>
      <xdr:col>8</xdr:col>
      <xdr:colOff>53699</xdr:colOff>
      <xdr:row>9</xdr:row>
      <xdr:rowOff>137185</xdr:rowOff>
    </xdr:from>
    <xdr:to>
      <xdr:col>8</xdr:col>
      <xdr:colOff>572111</xdr:colOff>
      <xdr:row>10</xdr:row>
      <xdr:rowOff>166268</xdr:rowOff>
    </xdr:to>
    <xdr:sp macro="" textlink="">
      <xdr:nvSpPr>
        <xdr:cNvPr id="10" name="テキスト ボックス 9">
          <a:extLst>
            <a:ext uri="{FF2B5EF4-FFF2-40B4-BE49-F238E27FC236}">
              <a16:creationId xmlns:a16="http://schemas.microsoft.com/office/drawing/2014/main" id="{00000000-0008-0000-2100-00000A000000}"/>
            </a:ext>
          </a:extLst>
        </xdr:cNvPr>
        <xdr:cNvSpPr txBox="1"/>
      </xdr:nvSpPr>
      <xdr:spPr>
        <a:xfrm>
          <a:off x="5084003" y="1727446"/>
          <a:ext cx="518412" cy="205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tx1">
                  <a:lumMod val="50000"/>
                  <a:lumOff val="50000"/>
                </a:schemeClr>
              </a:solidFill>
              <a:effectLst>
                <a:glow rad="152400">
                  <a:schemeClr val="bg1"/>
                </a:glow>
              </a:effectLst>
            </a:rPr>
            <a:t>その他</a:t>
          </a:r>
        </a:p>
      </xdr:txBody>
    </xdr:sp>
    <xdr:clientData/>
  </xdr:twoCellAnchor>
  <xdr:twoCellAnchor>
    <xdr:from>
      <xdr:col>8</xdr:col>
      <xdr:colOff>42655</xdr:colOff>
      <xdr:row>11</xdr:row>
      <xdr:rowOff>92271</xdr:rowOff>
    </xdr:from>
    <xdr:to>
      <xdr:col>8</xdr:col>
      <xdr:colOff>573762</xdr:colOff>
      <xdr:row>12</xdr:row>
      <xdr:rowOff>127484</xdr:rowOff>
    </xdr:to>
    <xdr:sp macro="" textlink="">
      <xdr:nvSpPr>
        <xdr:cNvPr id="11" name="テキスト ボックス 10">
          <a:extLst>
            <a:ext uri="{FF2B5EF4-FFF2-40B4-BE49-F238E27FC236}">
              <a16:creationId xmlns:a16="http://schemas.microsoft.com/office/drawing/2014/main" id="{00000000-0008-0000-2100-00000B000000}"/>
            </a:ext>
          </a:extLst>
        </xdr:cNvPr>
        <xdr:cNvSpPr txBox="1"/>
      </xdr:nvSpPr>
      <xdr:spPr>
        <a:xfrm>
          <a:off x="5072959" y="2035923"/>
          <a:ext cx="531107" cy="21190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入場料</a:t>
          </a:r>
        </a:p>
      </xdr:txBody>
    </xdr:sp>
    <xdr:clientData/>
  </xdr:twoCellAnchor>
  <xdr:twoCellAnchor>
    <xdr:from>
      <xdr:col>8</xdr:col>
      <xdr:colOff>41056</xdr:colOff>
      <xdr:row>42</xdr:row>
      <xdr:rowOff>87542</xdr:rowOff>
    </xdr:from>
    <xdr:to>
      <xdr:col>8</xdr:col>
      <xdr:colOff>572163</xdr:colOff>
      <xdr:row>43</xdr:row>
      <xdr:rowOff>116626</xdr:rowOff>
    </xdr:to>
    <xdr:sp macro="" textlink="">
      <xdr:nvSpPr>
        <xdr:cNvPr id="13" name="テキスト ボックス 12">
          <a:extLst>
            <a:ext uri="{FF2B5EF4-FFF2-40B4-BE49-F238E27FC236}">
              <a16:creationId xmlns:a16="http://schemas.microsoft.com/office/drawing/2014/main" id="{00000000-0008-0000-2100-00000D000000}"/>
            </a:ext>
          </a:extLst>
        </xdr:cNvPr>
        <xdr:cNvSpPr txBox="1"/>
      </xdr:nvSpPr>
      <xdr:spPr>
        <a:xfrm>
          <a:off x="5059746" y="7812645"/>
          <a:ext cx="531107" cy="2130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75000"/>
                </a:schemeClr>
              </a:solidFill>
              <a:effectLst>
                <a:glow rad="152400">
                  <a:schemeClr val="bg1"/>
                </a:glow>
              </a:effectLst>
            </a:rPr>
            <a:t>宿泊費</a:t>
          </a:r>
        </a:p>
      </xdr:txBody>
    </xdr:sp>
    <xdr:clientData/>
  </xdr:twoCellAnchor>
  <xdr:twoCellAnchor>
    <xdr:from>
      <xdr:col>8</xdr:col>
      <xdr:colOff>57150</xdr:colOff>
      <xdr:row>47</xdr:row>
      <xdr:rowOff>51894</xdr:rowOff>
    </xdr:from>
    <xdr:to>
      <xdr:col>8</xdr:col>
      <xdr:colOff>588257</xdr:colOff>
      <xdr:row>48</xdr:row>
      <xdr:rowOff>80976</xdr:rowOff>
    </xdr:to>
    <xdr:sp macro="" textlink="">
      <xdr:nvSpPr>
        <xdr:cNvPr id="14" name="テキスト ボックス 13">
          <a:extLst>
            <a:ext uri="{FF2B5EF4-FFF2-40B4-BE49-F238E27FC236}">
              <a16:creationId xmlns:a16="http://schemas.microsoft.com/office/drawing/2014/main" id="{00000000-0008-0000-2100-00000E000000}"/>
            </a:ext>
          </a:extLst>
        </xdr:cNvPr>
        <xdr:cNvSpPr txBox="1"/>
      </xdr:nvSpPr>
      <xdr:spPr>
        <a:xfrm>
          <a:off x="5075840" y="8696653"/>
          <a:ext cx="531107" cy="2130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75000"/>
                </a:schemeClr>
              </a:solidFill>
              <a:effectLst>
                <a:glow rad="152400">
                  <a:schemeClr val="bg1"/>
                </a:glow>
              </a:effectLst>
            </a:rPr>
            <a:t>交通費</a:t>
          </a:r>
        </a:p>
      </xdr:txBody>
    </xdr:sp>
    <xdr:clientData/>
  </xdr:twoCellAnchor>
  <xdr:twoCellAnchor>
    <xdr:from>
      <xdr:col>8</xdr:col>
      <xdr:colOff>37444</xdr:colOff>
      <xdr:row>38</xdr:row>
      <xdr:rowOff>29231</xdr:rowOff>
    </xdr:from>
    <xdr:to>
      <xdr:col>8</xdr:col>
      <xdr:colOff>568551</xdr:colOff>
      <xdr:row>39</xdr:row>
      <xdr:rowOff>58313</xdr:rowOff>
    </xdr:to>
    <xdr:sp macro="" textlink="">
      <xdr:nvSpPr>
        <xdr:cNvPr id="15" name="テキスト ボックス 14">
          <a:extLst>
            <a:ext uri="{FF2B5EF4-FFF2-40B4-BE49-F238E27FC236}">
              <a16:creationId xmlns:a16="http://schemas.microsoft.com/office/drawing/2014/main" id="{00000000-0008-0000-2100-00000F000000}"/>
            </a:ext>
          </a:extLst>
        </xdr:cNvPr>
        <xdr:cNvSpPr txBox="1"/>
      </xdr:nvSpPr>
      <xdr:spPr>
        <a:xfrm>
          <a:off x="5056134" y="7018610"/>
          <a:ext cx="531107" cy="2130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土産代</a:t>
          </a:r>
        </a:p>
      </xdr:txBody>
    </xdr:sp>
    <xdr:clientData/>
  </xdr:twoCellAnchor>
  <xdr:twoCellAnchor>
    <xdr:from>
      <xdr:col>8</xdr:col>
      <xdr:colOff>50581</xdr:colOff>
      <xdr:row>35</xdr:row>
      <xdr:rowOff>143019</xdr:rowOff>
    </xdr:from>
    <xdr:to>
      <xdr:col>8</xdr:col>
      <xdr:colOff>581688</xdr:colOff>
      <xdr:row>36</xdr:row>
      <xdr:rowOff>156781</xdr:rowOff>
    </xdr:to>
    <xdr:sp macro="" textlink="">
      <xdr:nvSpPr>
        <xdr:cNvPr id="16" name="テキスト ボックス 15">
          <a:extLst>
            <a:ext uri="{FF2B5EF4-FFF2-40B4-BE49-F238E27FC236}">
              <a16:creationId xmlns:a16="http://schemas.microsoft.com/office/drawing/2014/main" id="{00000000-0008-0000-2100-000010000000}"/>
            </a:ext>
          </a:extLst>
        </xdr:cNvPr>
        <xdr:cNvSpPr txBox="1"/>
      </xdr:nvSpPr>
      <xdr:spPr>
        <a:xfrm>
          <a:off x="5080885" y="6327367"/>
          <a:ext cx="531107" cy="1904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飲食費</a:t>
          </a:r>
        </a:p>
      </xdr:txBody>
    </xdr:sp>
    <xdr:clientData/>
  </xdr:twoCellAnchor>
  <xdr:twoCellAnchor>
    <xdr:from>
      <xdr:col>8</xdr:col>
      <xdr:colOff>34488</xdr:colOff>
      <xdr:row>32</xdr:row>
      <xdr:rowOff>111909</xdr:rowOff>
    </xdr:from>
    <xdr:to>
      <xdr:col>8</xdr:col>
      <xdr:colOff>552900</xdr:colOff>
      <xdr:row>33</xdr:row>
      <xdr:rowOff>140990</xdr:rowOff>
    </xdr:to>
    <xdr:sp macro="" textlink="">
      <xdr:nvSpPr>
        <xdr:cNvPr id="17" name="テキスト ボックス 16">
          <a:extLst>
            <a:ext uri="{FF2B5EF4-FFF2-40B4-BE49-F238E27FC236}">
              <a16:creationId xmlns:a16="http://schemas.microsoft.com/office/drawing/2014/main" id="{00000000-0008-0000-2100-000011000000}"/>
            </a:ext>
          </a:extLst>
        </xdr:cNvPr>
        <xdr:cNvSpPr txBox="1"/>
      </xdr:nvSpPr>
      <xdr:spPr>
        <a:xfrm>
          <a:off x="5064792" y="5766170"/>
          <a:ext cx="518412" cy="2057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tx1">
                  <a:lumMod val="50000"/>
                  <a:lumOff val="50000"/>
                </a:schemeClr>
              </a:solidFill>
              <a:effectLst>
                <a:glow rad="152400">
                  <a:schemeClr val="bg1"/>
                </a:glow>
              </a:effectLst>
            </a:rPr>
            <a:t>その他</a:t>
          </a:r>
        </a:p>
      </xdr:txBody>
    </xdr:sp>
    <xdr:clientData/>
  </xdr:twoCellAnchor>
  <xdr:twoCellAnchor>
    <xdr:from>
      <xdr:col>8</xdr:col>
      <xdr:colOff>42740</xdr:colOff>
      <xdr:row>33</xdr:row>
      <xdr:rowOff>103823</xdr:rowOff>
    </xdr:from>
    <xdr:to>
      <xdr:col>8</xdr:col>
      <xdr:colOff>573847</xdr:colOff>
      <xdr:row>34</xdr:row>
      <xdr:rowOff>143946</xdr:rowOff>
    </xdr:to>
    <xdr:sp macro="" textlink="">
      <xdr:nvSpPr>
        <xdr:cNvPr id="18" name="テキスト ボックス 17">
          <a:extLst>
            <a:ext uri="{FF2B5EF4-FFF2-40B4-BE49-F238E27FC236}">
              <a16:creationId xmlns:a16="http://schemas.microsoft.com/office/drawing/2014/main" id="{00000000-0008-0000-2100-000012000000}"/>
            </a:ext>
          </a:extLst>
        </xdr:cNvPr>
        <xdr:cNvSpPr txBox="1"/>
      </xdr:nvSpPr>
      <xdr:spPr>
        <a:xfrm>
          <a:off x="5073044" y="5934780"/>
          <a:ext cx="531107" cy="2168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入場料</a:t>
          </a:r>
        </a:p>
      </xdr:txBody>
    </xdr:sp>
    <xdr:clientData/>
  </xdr:twoCellAnchor>
</xdr:wsDr>
</file>

<file path=xl/drawings/drawing27.xml><?xml version="1.0" encoding="utf-8"?>
<xdr:wsDr xmlns:xdr="http://schemas.openxmlformats.org/drawingml/2006/spreadsheetDrawing" xmlns:a="http://schemas.openxmlformats.org/drawingml/2006/main">
  <xdr:twoCellAnchor>
    <xdr:from>
      <xdr:col>19</xdr:col>
      <xdr:colOff>629845</xdr:colOff>
      <xdr:row>23</xdr:row>
      <xdr:rowOff>43522</xdr:rowOff>
    </xdr:from>
    <xdr:to>
      <xdr:col>32</xdr:col>
      <xdr:colOff>490501</xdr:colOff>
      <xdr:row>51</xdr:row>
      <xdr:rowOff>26714</xdr:rowOff>
    </xdr:to>
    <xdr:grpSp>
      <xdr:nvGrpSpPr>
        <xdr:cNvPr id="14" name="グループ化 13">
          <a:extLst>
            <a:ext uri="{FF2B5EF4-FFF2-40B4-BE49-F238E27FC236}">
              <a16:creationId xmlns:a16="http://schemas.microsoft.com/office/drawing/2014/main" id="{E53343BC-B334-4234-BB13-3784BB09D54D}"/>
            </a:ext>
          </a:extLst>
        </xdr:cNvPr>
        <xdr:cNvGrpSpPr/>
      </xdr:nvGrpSpPr>
      <xdr:grpSpPr>
        <a:xfrm>
          <a:off x="8268895" y="4132922"/>
          <a:ext cx="9226906" cy="4961592"/>
          <a:chOff x="7109554" y="5374705"/>
          <a:chExt cx="9349167" cy="4680000"/>
        </a:xfrm>
      </xdr:grpSpPr>
      <xdr:graphicFrame macro="">
        <xdr:nvGraphicFramePr>
          <xdr:cNvPr id="18" name="グラフ 1">
            <a:extLst>
              <a:ext uri="{FF2B5EF4-FFF2-40B4-BE49-F238E27FC236}">
                <a16:creationId xmlns:a16="http://schemas.microsoft.com/office/drawing/2014/main" id="{0B0E99B1-67A9-356B-EB87-EBDE40BC2777}"/>
              </a:ext>
            </a:extLst>
          </xdr:cNvPr>
          <xdr:cNvGraphicFramePr>
            <a:graphicFrameLocks/>
          </xdr:cNvGraphicFramePr>
        </xdr:nvGraphicFramePr>
        <xdr:xfrm>
          <a:off x="7109554" y="5374705"/>
          <a:ext cx="9180000" cy="46800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21" name="テキスト ボックス 4">
            <a:extLst>
              <a:ext uri="{FF2B5EF4-FFF2-40B4-BE49-F238E27FC236}">
                <a16:creationId xmlns:a16="http://schemas.microsoft.com/office/drawing/2014/main" id="{272213DE-C98D-EF59-E9DA-35DBDA2FB1ED}"/>
              </a:ext>
            </a:extLst>
          </xdr:cNvPr>
          <xdr:cNvSpPr txBox="1"/>
        </xdr:nvSpPr>
        <xdr:spPr>
          <a:xfrm>
            <a:off x="15425560" y="8593324"/>
            <a:ext cx="705139"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1"/>
                </a:solidFill>
                <a:effectLst>
                  <a:glow rad="152400">
                    <a:schemeClr val="bg1"/>
                  </a:glow>
                </a:effectLst>
              </a:rPr>
              <a:t>天草地域</a:t>
            </a:r>
          </a:p>
        </xdr:txBody>
      </xdr:sp>
      <xdr:sp macro="" textlink="">
        <xdr:nvSpPr>
          <xdr:cNvPr id="23" name="テキスト ボックス 9">
            <a:extLst>
              <a:ext uri="{FF2B5EF4-FFF2-40B4-BE49-F238E27FC236}">
                <a16:creationId xmlns:a16="http://schemas.microsoft.com/office/drawing/2014/main" id="{0B8C6EF2-1783-A862-A560-9B5C1F6B47EC}"/>
              </a:ext>
            </a:extLst>
          </xdr:cNvPr>
          <xdr:cNvSpPr txBox="1"/>
        </xdr:nvSpPr>
        <xdr:spPr>
          <a:xfrm>
            <a:off x="15485747" y="7381280"/>
            <a:ext cx="578110"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tx1">
                    <a:lumMod val="50000"/>
                    <a:lumOff val="50000"/>
                  </a:schemeClr>
                </a:solidFill>
                <a:effectLst>
                  <a:glow rad="152400">
                    <a:schemeClr val="bg1"/>
                  </a:glow>
                </a:effectLst>
              </a:rPr>
              <a:t>菊池地域</a:t>
            </a:r>
          </a:p>
        </xdr:txBody>
      </xdr:sp>
      <xdr:sp macro="" textlink="">
        <xdr:nvSpPr>
          <xdr:cNvPr id="24" name="テキスト ボックス 10">
            <a:extLst>
              <a:ext uri="{FF2B5EF4-FFF2-40B4-BE49-F238E27FC236}">
                <a16:creationId xmlns:a16="http://schemas.microsoft.com/office/drawing/2014/main" id="{B9E9BAB3-6552-8E82-692D-4B7BDEE67738}"/>
              </a:ext>
            </a:extLst>
          </xdr:cNvPr>
          <xdr:cNvSpPr txBox="1"/>
        </xdr:nvSpPr>
        <xdr:spPr>
          <a:xfrm>
            <a:off x="15429929" y="7846708"/>
            <a:ext cx="928498"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tx1">
                    <a:lumMod val="50000"/>
                    <a:lumOff val="50000"/>
                  </a:schemeClr>
                </a:solidFill>
                <a:effectLst>
                  <a:glow rad="152400">
                    <a:schemeClr val="bg1"/>
                  </a:glow>
                </a:effectLst>
              </a:rPr>
              <a:t>荒尾・玉名地域</a:t>
            </a:r>
          </a:p>
        </xdr:txBody>
      </xdr:sp>
      <xdr:sp macro="" textlink="">
        <xdr:nvSpPr>
          <xdr:cNvPr id="25" name="テキスト ボックス 11">
            <a:extLst>
              <a:ext uri="{FF2B5EF4-FFF2-40B4-BE49-F238E27FC236}">
                <a16:creationId xmlns:a16="http://schemas.microsoft.com/office/drawing/2014/main" id="{3D7A4B27-7BC6-43B6-D19F-75D79E7444B1}"/>
              </a:ext>
            </a:extLst>
          </xdr:cNvPr>
          <xdr:cNvSpPr txBox="1"/>
        </xdr:nvSpPr>
        <xdr:spPr>
          <a:xfrm>
            <a:off x="15425940" y="8444749"/>
            <a:ext cx="615796"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1"/>
                </a:solidFill>
                <a:effectLst>
                  <a:glow rad="152400">
                    <a:schemeClr val="bg1"/>
                  </a:glow>
                </a:effectLst>
              </a:rPr>
              <a:t>山鹿市</a:t>
            </a:r>
          </a:p>
        </xdr:txBody>
      </xdr:sp>
      <xdr:sp macro="" textlink="">
        <xdr:nvSpPr>
          <xdr:cNvPr id="26" name="テキスト ボックス 12">
            <a:extLst>
              <a:ext uri="{FF2B5EF4-FFF2-40B4-BE49-F238E27FC236}">
                <a16:creationId xmlns:a16="http://schemas.microsoft.com/office/drawing/2014/main" id="{E23DF908-0218-FD7A-63DE-DD839B4B5762}"/>
              </a:ext>
            </a:extLst>
          </xdr:cNvPr>
          <xdr:cNvSpPr txBox="1"/>
        </xdr:nvSpPr>
        <xdr:spPr>
          <a:xfrm>
            <a:off x="15431873" y="9003158"/>
            <a:ext cx="615796"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1">
                    <a:lumMod val="75000"/>
                  </a:schemeClr>
                </a:solidFill>
                <a:effectLst>
                  <a:glow rad="152400">
                    <a:schemeClr val="bg1"/>
                  </a:glow>
                </a:effectLst>
              </a:rPr>
              <a:t>阿蘇地域</a:t>
            </a:r>
          </a:p>
        </xdr:txBody>
      </xdr:sp>
      <xdr:sp macro="" textlink="">
        <xdr:nvSpPr>
          <xdr:cNvPr id="27" name="テキスト ボックス 13">
            <a:extLst>
              <a:ext uri="{FF2B5EF4-FFF2-40B4-BE49-F238E27FC236}">
                <a16:creationId xmlns:a16="http://schemas.microsoft.com/office/drawing/2014/main" id="{616D3F91-C48C-E0AD-F661-E3D58E84B046}"/>
              </a:ext>
            </a:extLst>
          </xdr:cNvPr>
          <xdr:cNvSpPr txBox="1"/>
        </xdr:nvSpPr>
        <xdr:spPr>
          <a:xfrm>
            <a:off x="15442660" y="9570946"/>
            <a:ext cx="535387"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1">
                    <a:lumMod val="75000"/>
                  </a:schemeClr>
                </a:solidFill>
                <a:effectLst>
                  <a:glow rad="152400">
                    <a:schemeClr val="bg1"/>
                  </a:glow>
                </a:effectLst>
              </a:rPr>
              <a:t>熊本市</a:t>
            </a:r>
          </a:p>
        </xdr:txBody>
      </xdr:sp>
      <xdr:sp macro="" textlink="">
        <xdr:nvSpPr>
          <xdr:cNvPr id="28" name="テキスト ボックス 6">
            <a:extLst>
              <a:ext uri="{FF2B5EF4-FFF2-40B4-BE49-F238E27FC236}">
                <a16:creationId xmlns:a16="http://schemas.microsoft.com/office/drawing/2014/main" id="{8218333F-B47E-3B5A-E580-83EB39FC0D05}"/>
              </a:ext>
            </a:extLst>
          </xdr:cNvPr>
          <xdr:cNvSpPr txBox="1"/>
        </xdr:nvSpPr>
        <xdr:spPr>
          <a:xfrm>
            <a:off x="15464110" y="7076697"/>
            <a:ext cx="994611"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2"/>
                </a:solidFill>
                <a:effectLst>
                  <a:glow rad="152400">
                    <a:schemeClr val="bg1"/>
                  </a:glow>
                </a:effectLst>
              </a:rPr>
              <a:t>水俣・芦北地域</a:t>
            </a:r>
          </a:p>
        </xdr:txBody>
      </xdr:sp>
      <xdr:sp macro="" textlink="">
        <xdr:nvSpPr>
          <xdr:cNvPr id="29" name="テキスト ボックス 7">
            <a:extLst>
              <a:ext uri="{FF2B5EF4-FFF2-40B4-BE49-F238E27FC236}">
                <a16:creationId xmlns:a16="http://schemas.microsoft.com/office/drawing/2014/main" id="{A710335A-2072-11B9-8FB3-329EC0D556C9}"/>
              </a:ext>
            </a:extLst>
          </xdr:cNvPr>
          <xdr:cNvSpPr txBox="1"/>
        </xdr:nvSpPr>
        <xdr:spPr>
          <a:xfrm>
            <a:off x="15478763" y="7232572"/>
            <a:ext cx="941007"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2"/>
                </a:solidFill>
                <a:effectLst>
                  <a:glow rad="152400">
                    <a:schemeClr val="bg1"/>
                  </a:glow>
                </a:effectLst>
              </a:rPr>
              <a:t>人吉・球磨地域</a:t>
            </a:r>
          </a:p>
        </xdr:txBody>
      </xdr:sp>
    </xdr:grpSp>
    <xdr:clientData/>
  </xdr:twoCellAnchor>
  <xdr:oneCellAnchor>
    <xdr:from>
      <xdr:col>15</xdr:col>
      <xdr:colOff>46425</xdr:colOff>
      <xdr:row>0</xdr:row>
      <xdr:rowOff>54428</xdr:rowOff>
    </xdr:from>
    <xdr:ext cx="491457" cy="8372396"/>
    <xdr:sp macro="" textlink="">
      <xdr:nvSpPr>
        <xdr:cNvPr id="2" name="テキスト ボックス 1">
          <a:extLst>
            <a:ext uri="{FF2B5EF4-FFF2-40B4-BE49-F238E27FC236}">
              <a16:creationId xmlns:a16="http://schemas.microsoft.com/office/drawing/2014/main" id="{E63591FD-964B-4AF2-B739-B733828FFC35}"/>
            </a:ext>
          </a:extLst>
        </xdr:cNvPr>
        <xdr:cNvSpPr txBox="1"/>
      </xdr:nvSpPr>
      <xdr:spPr>
        <a:xfrm rot="16200000">
          <a:off x="1316691" y="3994897"/>
          <a:ext cx="8372396" cy="4914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 </a:t>
          </a:r>
          <a:r>
            <a:rPr kumimoji="1" lang="ja-JP" altLang="en-US" sz="800">
              <a:solidFill>
                <a:sysClr val="windowText" lastClr="000000"/>
              </a:solidFill>
              <a:latin typeface="+mn-ea"/>
              <a:ea typeface="+mn-ea"/>
            </a:rPr>
            <a:t>農家民泊を含む宿泊者実人数　</a:t>
          </a:r>
          <a:endParaRPr lang="ja-JP" altLang="ja-JP" sz="800">
            <a:effectLst/>
          </a:endParaRPr>
        </a:p>
      </xdr:txBody>
    </xdr:sp>
    <xdr:clientData/>
  </xdr:oneCellAnchor>
  <xdr:oneCellAnchor>
    <xdr:from>
      <xdr:col>0</xdr:col>
      <xdr:colOff>54429</xdr:colOff>
      <xdr:row>0</xdr:row>
      <xdr:rowOff>0</xdr:rowOff>
    </xdr:from>
    <xdr:ext cx="275717" cy="8982075"/>
    <xdr:sp macro="" textlink="">
      <xdr:nvSpPr>
        <xdr:cNvPr id="5" name="テキスト ボックス 4">
          <a:extLst>
            <a:ext uri="{FF2B5EF4-FFF2-40B4-BE49-F238E27FC236}">
              <a16:creationId xmlns:a16="http://schemas.microsoft.com/office/drawing/2014/main" id="{4312A39B-5D4B-46B4-9F37-6E1D986D263E}"/>
            </a:ext>
          </a:extLst>
        </xdr:cNvPr>
        <xdr:cNvSpPr txBox="1"/>
      </xdr:nvSpPr>
      <xdr:spPr>
        <a:xfrm rot="16200000">
          <a:off x="-4298750" y="4353179"/>
          <a:ext cx="8982075" cy="2757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spAutoFit/>
        </a:bodyPr>
        <a:lstStyle/>
        <a:p>
          <a:r>
            <a:rPr lang="ja-JP" altLang="ja-JP" sz="1100" b="0" i="0">
              <a:solidFill>
                <a:schemeClr val="dk1"/>
              </a:solidFill>
              <a:effectLst/>
              <a:latin typeface="+mn-lt"/>
              <a:ea typeface="+mn-ea"/>
              <a:cs typeface="+mn-cs"/>
            </a:rPr>
            <a:t>②　</a:t>
          </a:r>
          <a:r>
            <a:rPr lang="ja-JP" altLang="en-US" sz="1100" b="0" i="0">
              <a:solidFill>
                <a:schemeClr val="dk1"/>
              </a:solidFill>
              <a:effectLst/>
              <a:latin typeface="+mn-lt"/>
              <a:ea typeface="+mn-ea"/>
              <a:cs typeface="+mn-cs"/>
            </a:rPr>
            <a:t>教育旅行の宿泊者数推移</a:t>
          </a:r>
          <a:endParaRPr lang="ja-JP" altLang="ja-JP" sz="1200">
            <a:effectLst/>
          </a:endParaRPr>
        </a:p>
      </xdr:txBody>
    </xdr:sp>
    <xdr:clientData/>
  </xdr:oneCellAnchor>
  <xdr:twoCellAnchor editAs="oneCell">
    <xdr:from>
      <xdr:col>1</xdr:col>
      <xdr:colOff>209549</xdr:colOff>
      <xdr:row>0</xdr:row>
      <xdr:rowOff>0</xdr:rowOff>
    </xdr:from>
    <xdr:to>
      <xdr:col>14</xdr:col>
      <xdr:colOff>281919</xdr:colOff>
      <xdr:row>50</xdr:row>
      <xdr:rowOff>54428</xdr:rowOff>
    </xdr:to>
    <xdr:pic>
      <xdr:nvPicPr>
        <xdr:cNvPr id="3" name="図 2">
          <a:extLst>
            <a:ext uri="{FF2B5EF4-FFF2-40B4-BE49-F238E27FC236}">
              <a16:creationId xmlns:a16="http://schemas.microsoft.com/office/drawing/2014/main" id="{DE3C1644-CED4-589C-E568-40A075D11CE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16200000">
          <a:off x="-1550409" y="2113744"/>
          <a:ext cx="8899071" cy="4671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c:userShapes xmlns:c="http://schemas.openxmlformats.org/drawingml/2006/chart">
  <cdr:relSizeAnchor xmlns:cdr="http://schemas.openxmlformats.org/drawingml/2006/chartDrawing">
    <cdr:from>
      <cdr:x>0.8935</cdr:x>
      <cdr:y>0.42637</cdr:y>
    </cdr:from>
    <cdr:to>
      <cdr:x>0.91312</cdr:x>
      <cdr:y>0.44429</cdr:y>
    </cdr:to>
    <cdr:cxnSp macro="">
      <cdr:nvCxnSpPr>
        <cdr:cNvPr id="5" name="直線コネクタ 4">
          <a:extLst xmlns:a="http://schemas.openxmlformats.org/drawingml/2006/main">
            <a:ext uri="{FF2B5EF4-FFF2-40B4-BE49-F238E27FC236}">
              <a16:creationId xmlns:a16="http://schemas.microsoft.com/office/drawing/2014/main" id="{32A0C7F3-7538-4748-B019-D568B5945D44}"/>
            </a:ext>
          </a:extLst>
        </cdr:cNvPr>
        <cdr:cNvCxnSpPr/>
      </cdr:nvCxnSpPr>
      <cdr:spPr>
        <a:xfrm xmlns:a="http://schemas.openxmlformats.org/drawingml/2006/main" flipH="1" flipV="1">
          <a:off x="8095055" y="2115478"/>
          <a:ext cx="177800" cy="88900"/>
        </a:xfrm>
        <a:prstGeom xmlns:a="http://schemas.openxmlformats.org/drawingml/2006/main" prst="line">
          <a:avLst/>
        </a:prstGeom>
        <a:ln xmlns:a="http://schemas.openxmlformats.org/drawingml/2006/main">
          <a:solidFill>
            <a:schemeClr val="tx1">
              <a:lumMod val="50000"/>
              <a:lumOff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0.88859</cdr:x>
      <cdr:y>0.38286</cdr:y>
    </cdr:from>
    <cdr:to>
      <cdr:x>0.91242</cdr:x>
      <cdr:y>0.40589</cdr:y>
    </cdr:to>
    <cdr:cxnSp macro="">
      <cdr:nvCxnSpPr>
        <cdr:cNvPr id="6" name="直線コネクタ 5">
          <a:extLst xmlns:a="http://schemas.openxmlformats.org/drawingml/2006/main">
            <a:ext uri="{FF2B5EF4-FFF2-40B4-BE49-F238E27FC236}">
              <a16:creationId xmlns:a16="http://schemas.microsoft.com/office/drawing/2014/main" id="{525C62F9-EC34-8B69-D423-17D27FBD4016}"/>
            </a:ext>
          </a:extLst>
        </cdr:cNvPr>
        <cdr:cNvCxnSpPr/>
      </cdr:nvCxnSpPr>
      <cdr:spPr>
        <a:xfrm xmlns:a="http://schemas.openxmlformats.org/drawingml/2006/main" flipV="1">
          <a:off x="8050605" y="1899578"/>
          <a:ext cx="215900" cy="114300"/>
        </a:xfrm>
        <a:prstGeom xmlns:a="http://schemas.openxmlformats.org/drawingml/2006/main" prst="line">
          <a:avLst/>
        </a:prstGeom>
        <a:ln xmlns:a="http://schemas.openxmlformats.org/drawingml/2006/main">
          <a:solidFill>
            <a:schemeClr val="tx1">
              <a:lumMod val="50000"/>
              <a:lumOff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0.8956</cdr:x>
      <cdr:y>0.41741</cdr:y>
    </cdr:from>
    <cdr:to>
      <cdr:x>0.91102</cdr:x>
      <cdr:y>0.41741</cdr:y>
    </cdr:to>
    <cdr:cxnSp macro="">
      <cdr:nvCxnSpPr>
        <cdr:cNvPr id="9" name="直線コネクタ 8">
          <a:extLst xmlns:a="http://schemas.openxmlformats.org/drawingml/2006/main">
            <a:ext uri="{FF2B5EF4-FFF2-40B4-BE49-F238E27FC236}">
              <a16:creationId xmlns:a16="http://schemas.microsoft.com/office/drawing/2014/main" id="{35E46B57-EF97-FA4C-6544-0BCE98C93706}"/>
            </a:ext>
          </a:extLst>
        </cdr:cNvPr>
        <cdr:cNvCxnSpPr/>
      </cdr:nvCxnSpPr>
      <cdr:spPr>
        <a:xfrm xmlns:a="http://schemas.openxmlformats.org/drawingml/2006/main">
          <a:off x="8114105" y="2071028"/>
          <a:ext cx="139700" cy="0"/>
        </a:xfrm>
        <a:prstGeom xmlns:a="http://schemas.openxmlformats.org/drawingml/2006/main" prst="line">
          <a:avLst/>
        </a:prstGeom>
        <a:ln xmlns:a="http://schemas.openxmlformats.org/drawingml/2006/main">
          <a:solidFill>
            <a:schemeClr val="tx1">
              <a:lumMod val="50000"/>
              <a:lumOff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29.xml><?xml version="1.0" encoding="utf-8"?>
<xdr:wsDr xmlns:xdr="http://schemas.openxmlformats.org/drawingml/2006/spreadsheetDrawing" xmlns:a="http://schemas.openxmlformats.org/drawingml/2006/main">
  <xdr:twoCellAnchor editAs="oneCell">
    <xdr:from>
      <xdr:col>0</xdr:col>
      <xdr:colOff>179296</xdr:colOff>
      <xdr:row>37</xdr:row>
      <xdr:rowOff>41088</xdr:rowOff>
    </xdr:from>
    <xdr:to>
      <xdr:col>9</xdr:col>
      <xdr:colOff>493060</xdr:colOff>
      <xdr:row>47</xdr:row>
      <xdr:rowOff>518511</xdr:rowOff>
    </xdr:to>
    <xdr:pic>
      <xdr:nvPicPr>
        <xdr:cNvPr id="2" name="図 1">
          <a:extLst>
            <a:ext uri="{FF2B5EF4-FFF2-40B4-BE49-F238E27FC236}">
              <a16:creationId xmlns:a16="http://schemas.microsoft.com/office/drawing/2014/main" id="{BDED9AC7-C5E0-46BF-BD44-0E3A983E8B3A}"/>
            </a:ext>
          </a:extLst>
        </xdr:cNvPr>
        <xdr:cNvPicPr>
          <a:picLocks noChangeAspect="1"/>
        </xdr:cNvPicPr>
      </xdr:nvPicPr>
      <xdr:blipFill>
        <a:blip xmlns:r="http://schemas.openxmlformats.org/officeDocument/2006/relationships" r:embed="rId1"/>
        <a:stretch>
          <a:fillRect/>
        </a:stretch>
      </xdr:blipFill>
      <xdr:spPr>
        <a:xfrm>
          <a:off x="179296" y="6787029"/>
          <a:ext cx="5658970" cy="2270364"/>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4</xdr:col>
      <xdr:colOff>516525</xdr:colOff>
      <xdr:row>42</xdr:row>
      <xdr:rowOff>115800</xdr:rowOff>
    </xdr:from>
    <xdr:to>
      <xdr:col>7</xdr:col>
      <xdr:colOff>619125</xdr:colOff>
      <xdr:row>50</xdr:row>
      <xdr:rowOff>0</xdr:rowOff>
    </xdr:to>
    <xdr:sp macro="" textlink="">
      <xdr:nvSpPr>
        <xdr:cNvPr id="5" name="テキスト ボックス 4">
          <a:extLst>
            <a:ext uri="{FF2B5EF4-FFF2-40B4-BE49-F238E27FC236}">
              <a16:creationId xmlns:a16="http://schemas.microsoft.com/office/drawing/2014/main" id="{00000000-0008-0000-2C00-000005000000}"/>
            </a:ext>
          </a:extLst>
        </xdr:cNvPr>
        <xdr:cNvSpPr txBox="1"/>
      </xdr:nvSpPr>
      <xdr:spPr>
        <a:xfrm>
          <a:off x="3259725" y="7716750"/>
          <a:ext cx="2160000" cy="1332000"/>
        </a:xfrm>
        <a:prstGeom prst="rect">
          <a:avLst/>
        </a:prstGeom>
        <a:solidFill>
          <a:schemeClr val="lt1"/>
        </a:solidFill>
        <a:ln w="9525" cmpd="sng">
          <a:solidFill>
            <a:schemeClr val="bg1">
              <a:lumMod val="7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kumimoji="1" lang="ja-JP" altLang="en-US" sz="1000"/>
            <a:t>　発行者 ：</a:t>
          </a:r>
          <a:endParaRPr kumimoji="1" lang="en-US" altLang="ja-JP" sz="1000"/>
        </a:p>
        <a:p>
          <a:r>
            <a:rPr kumimoji="1" lang="ja-JP" altLang="en-US" sz="1000"/>
            <a:t>　　 熊本県　観光文化部</a:t>
          </a:r>
          <a:endParaRPr kumimoji="1" lang="en-US" altLang="ja-JP" sz="1000"/>
        </a:p>
        <a:p>
          <a:r>
            <a:rPr kumimoji="1" lang="ja-JP" altLang="en-US" sz="1000"/>
            <a:t>　　 観光振興課</a:t>
          </a:r>
          <a:endParaRPr kumimoji="1" lang="en-US" altLang="ja-JP" sz="1000"/>
        </a:p>
        <a:p>
          <a:endParaRPr kumimoji="1" lang="en-US" altLang="ja-JP" sz="1000"/>
        </a:p>
        <a:p>
          <a:r>
            <a:rPr kumimoji="1" lang="ja-JP" altLang="en-US" sz="1000"/>
            <a:t>　発行年度 ：</a:t>
          </a:r>
          <a:endParaRPr kumimoji="1" lang="en-US" altLang="ja-JP" sz="1000"/>
        </a:p>
        <a:p>
          <a:r>
            <a:rPr kumimoji="1" lang="ja-JP" altLang="en-US" sz="1000"/>
            <a:t>　　 </a:t>
          </a:r>
          <a:r>
            <a:rPr kumimoji="1" lang="en-US" altLang="ja-JP" sz="1000"/>
            <a:t>2024</a:t>
          </a:r>
          <a:r>
            <a:rPr kumimoji="1" lang="ja-JP" altLang="en-US" sz="1000"/>
            <a:t>年度</a:t>
          </a:r>
          <a:r>
            <a:rPr kumimoji="1" lang="ja-JP" altLang="en-US" sz="800"/>
            <a:t> （ 令和</a:t>
          </a:r>
          <a:r>
            <a:rPr kumimoji="1" lang="en-US" altLang="ja-JP" sz="800"/>
            <a:t>6</a:t>
          </a:r>
          <a:r>
            <a:rPr kumimoji="1" lang="ja-JP" altLang="en-US" sz="800"/>
            <a:t>年度 ）</a:t>
          </a:r>
        </a:p>
      </xdr:txBody>
    </xdr:sp>
    <xdr:clientData/>
  </xdr:twoCellAnchor>
  <xdr:twoCellAnchor editAs="oneCell">
    <xdr:from>
      <xdr:col>2</xdr:col>
      <xdr:colOff>62498</xdr:colOff>
      <xdr:row>16</xdr:row>
      <xdr:rowOff>9482</xdr:rowOff>
    </xdr:from>
    <xdr:to>
      <xdr:col>6</xdr:col>
      <xdr:colOff>159334</xdr:colOff>
      <xdr:row>32</xdr:row>
      <xdr:rowOff>31460</xdr:rowOff>
    </xdr:to>
    <xdr:pic>
      <xdr:nvPicPr>
        <xdr:cNvPr id="17" name="図 16">
          <a:extLst>
            <a:ext uri="{FF2B5EF4-FFF2-40B4-BE49-F238E27FC236}">
              <a16:creationId xmlns:a16="http://schemas.microsoft.com/office/drawing/2014/main" id="{F077B059-8D3C-5F82-DC68-4B354A0391B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9616" y="2878188"/>
          <a:ext cx="2831071" cy="2890684"/>
        </a:xfrm>
        <a:prstGeom prst="rect">
          <a:avLst/>
        </a:prstGeom>
        <a:ln>
          <a:solidFill>
            <a:schemeClr val="bg1"/>
          </a:solidFill>
        </a:ln>
      </xdr:spPr>
    </xdr:pic>
    <xdr:clientData/>
  </xdr:twoCellAnchor>
</xdr:wsDr>
</file>

<file path=xl/theme/theme1.xml><?xml version="1.0" encoding="utf-8"?>
<a:theme xmlns:a="http://schemas.openxmlformats.org/drawingml/2006/main" name="Office テーマ">
  <a:themeElements>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2.xml.rels>&#65279;<?xml version="1.0" encoding="utf-8" standalone="yes"?>
<Relationships xmlns="http://schemas.openxmlformats.org/package/2006/relationships">
  <Relationship Id="rId2" Type="http://schemas.openxmlformats.org/officeDocument/2006/relationships/drawing" Target="../drawings/drawing1.xml" />
</Relationships>
</file>

<file path=xl/worksheets/_rels/sheet3.xml.rels>&#65279;<?xml version="1.0" encoding="utf-8" standalone="yes"?>
<Relationships xmlns="http://schemas.openxmlformats.org/package/2006/relationships" />
</file>

<file path=xl/worksheets/_rels/sheet4.xml.rels>&#65279;<?xml version="1.0" encoding="utf-8" standalone="yes"?>
<Relationships xmlns="http://schemas.openxmlformats.org/package/2006/relationships" />
</file>

<file path=xl/worksheets/_rels/sheet5.xml.rels>&#65279;<?xml version="1.0" encoding="utf-8" standalone="yes"?>
<Relationships xmlns="http://schemas.openxmlformats.org/package/2006/relationships">
  <Relationship Id="rId2" Type="http://schemas.openxmlformats.org/officeDocument/2006/relationships/drawing" Target="../drawings/drawing2.xml" />
</Relationships>
</file>

<file path=xl/worksheets/_rels/sheet6.xml.rels>&#65279;<?xml version="1.0" encoding="utf-8" standalone="yes"?>
<Relationships xmlns="http://schemas.openxmlformats.org/package/2006/relationships">
  <Relationship Id="rId2" Type="http://schemas.openxmlformats.org/officeDocument/2006/relationships/drawing" Target="../drawings/drawing3.xml" />
</Relationships>
</file>

<file path=xl/worksheets/_rels/sheet7.xml.rels>&#65279;<?xml version="1.0" encoding="utf-8" standalone="yes"?>
<Relationships xmlns="http://schemas.openxmlformats.org/package/2006/relationships">
  <Relationship Id="rId2" Type="http://schemas.openxmlformats.org/officeDocument/2006/relationships/drawing" Target="../drawings/drawing4.xml" />
</Relationships>
</file>

<file path=xl/worksheets/_rels/sheet8.xml.rels>&#65279;<?xml version="1.0" encoding="utf-8" standalone="yes"?>
<Relationships xmlns="http://schemas.openxmlformats.org/package/2006/relationships">
  <Relationship Id="rId2" Type="http://schemas.openxmlformats.org/officeDocument/2006/relationships/drawing" Target="../drawings/drawing6.xml" />
</Relationships>
</file>

<file path=xl/worksheets/_rels/sheet9.xml.rels>&#65279;<?xml version="1.0" encoding="utf-8" standalone="yes"?>
<Relationships xmlns="http://schemas.openxmlformats.org/package/2006/relationships">
  <Relationship Id="rId2" Type="http://schemas.openxmlformats.org/officeDocument/2006/relationships/drawing" Target="../drawings/drawing7.xml" />
</Relationships>
</file>

<file path=xl/worksheets/_rels/sheet10.xml.rels>&#65279;<?xml version="1.0" encoding="utf-8" standalone="yes"?>
<Relationships xmlns="http://schemas.openxmlformats.org/package/2006/relationships">
  <Relationship Id="rId2" Type="http://schemas.openxmlformats.org/officeDocument/2006/relationships/drawing" Target="../drawings/drawing8.xml" />
</Relationships>
</file>

<file path=xl/worksheets/_rels/sheet11.xml.rels>&#65279;<?xml version="1.0" encoding="utf-8" standalone="yes"?>
<Relationships xmlns="http://schemas.openxmlformats.org/package/2006/relationships">
  <Relationship Id="rId2" Type="http://schemas.openxmlformats.org/officeDocument/2006/relationships/drawing" Target="../drawings/drawing9.xml" />
</Relationships>
</file>

<file path=xl/worksheets/_rels/sheet12.xml.rels>&#65279;<?xml version="1.0" encoding="utf-8" standalone="yes"?>
<Relationships xmlns="http://schemas.openxmlformats.org/package/2006/relationships">
  <Relationship Id="rId2" Type="http://schemas.openxmlformats.org/officeDocument/2006/relationships/drawing" Target="../drawings/drawing10.xml" />
</Relationships>
</file>

<file path=xl/worksheets/_rels/sheet13.xml.rels>&#65279;<?xml version="1.0" encoding="utf-8" standalone="yes"?>
<Relationships xmlns="http://schemas.openxmlformats.org/package/2006/relationships">
  <Relationship Id="rId2" Type="http://schemas.openxmlformats.org/officeDocument/2006/relationships/drawing" Target="../drawings/drawing11.xml" />
</Relationships>
</file>

<file path=xl/worksheets/_rels/sheet14.xml.rels>&#65279;<?xml version="1.0" encoding="utf-8" standalone="yes"?>
<Relationships xmlns="http://schemas.openxmlformats.org/package/2006/relationships" />
</file>

<file path=xl/worksheets/_rels/sheet15.xml.rels>&#65279;<?xml version="1.0" encoding="utf-8" standalone="yes"?>
<Relationships xmlns="http://schemas.openxmlformats.org/package/2006/relationships" />
</file>

<file path=xl/worksheets/_rels/sheet16.xml.rels>&#65279;<?xml version="1.0" encoding="utf-8" standalone="yes"?>
<Relationships xmlns="http://schemas.openxmlformats.org/package/2006/relationships">
  <Relationship Id="rId2" Type="http://schemas.openxmlformats.org/officeDocument/2006/relationships/drawing" Target="../drawings/drawing12.xml" />
</Relationships>
</file>

<file path=xl/worksheets/_rels/sheet17.xml.rels>&#65279;<?xml version="1.0" encoding="utf-8" standalone="yes"?>
<Relationships xmlns="http://schemas.openxmlformats.org/package/2006/relationships">
  <Relationship Id="rId2" Type="http://schemas.openxmlformats.org/officeDocument/2006/relationships/drawing" Target="../drawings/drawing14.xml" />
</Relationships>
</file>

<file path=xl/worksheets/_rels/sheet18.xml.rels>&#65279;<?xml version="1.0" encoding="utf-8" standalone="yes"?>
<Relationships xmlns="http://schemas.openxmlformats.org/package/2006/relationships" />
</file>

<file path=xl/worksheets/_rels/sheet19.xml.rels>&#65279;<?xml version="1.0" encoding="utf-8" standalone="yes"?>
<Relationships xmlns="http://schemas.openxmlformats.org/package/2006/relationships" />
</file>

<file path=xl/worksheets/_rels/sheet20.xml.rels>&#65279;<?xml version="1.0" encoding="utf-8" standalone="yes"?>
<Relationships xmlns="http://schemas.openxmlformats.org/package/2006/relationships">
  <Relationship Id="rId2" Type="http://schemas.openxmlformats.org/officeDocument/2006/relationships/drawing" Target="../drawings/drawing15.xml" />
</Relationships>
</file>

<file path=xl/worksheets/_rels/sheet21.xml.rels>&#65279;<?xml version="1.0" encoding="utf-8" standalone="yes"?>
<Relationships xmlns="http://schemas.openxmlformats.org/package/2006/relationships">
  <Relationship Id="rId2" Type="http://schemas.openxmlformats.org/officeDocument/2006/relationships/drawing" Target="../drawings/drawing16.xml" />
</Relationships>
</file>

<file path=xl/worksheets/_rels/sheet22.xml.rels>&#65279;<?xml version="1.0" encoding="utf-8" standalone="yes"?>
<Relationships xmlns="http://schemas.openxmlformats.org/package/2006/relationships" />
</file>

<file path=xl/worksheets/_rels/sheet23.xml.rels>&#65279;<?xml version="1.0" encoding="utf-8" standalone="yes"?>
<Relationships xmlns="http://schemas.openxmlformats.org/package/2006/relationships">
  <Relationship Id="rId2" Type="http://schemas.openxmlformats.org/officeDocument/2006/relationships/drawing" Target="../drawings/drawing17.xml" />
</Relationships>
</file>

<file path=xl/worksheets/_rels/sheet24.xml.rels>&#65279;<?xml version="1.0" encoding="utf-8" standalone="yes"?>
<Relationships xmlns="http://schemas.openxmlformats.org/package/2006/relationships">
  <Relationship Id="rId2" Type="http://schemas.openxmlformats.org/officeDocument/2006/relationships/drawing" Target="../drawings/drawing18.xml" />
</Relationships>
</file>

<file path=xl/worksheets/_rels/sheet25.xml.rels>&#65279;<?xml version="1.0" encoding="utf-8" standalone="yes"?>
<Relationships xmlns="http://schemas.openxmlformats.org/package/2006/relationships">
  <Relationship Id="rId2" Type="http://schemas.openxmlformats.org/officeDocument/2006/relationships/drawing" Target="../drawings/drawing19.xml" />
</Relationships>
</file>

<file path=xl/worksheets/_rels/sheet26.xml.rels>&#65279;<?xml version="1.0" encoding="utf-8" standalone="yes"?>
<Relationships xmlns="http://schemas.openxmlformats.org/package/2006/relationships" />
</file>

<file path=xl/worksheets/_rels/sheet27.xml.rels>&#65279;<?xml version="1.0" encoding="utf-8" standalone="yes"?>
<Relationships xmlns="http://schemas.openxmlformats.org/package/2006/relationships">
  <Relationship Id="rId2" Type="http://schemas.openxmlformats.org/officeDocument/2006/relationships/drawing" Target="../drawings/drawing20.xml" />
</Relationships>
</file>

<file path=xl/worksheets/_rels/sheet28.xml.rels>&#65279;<?xml version="1.0" encoding="utf-8" standalone="yes"?>
<Relationships xmlns="http://schemas.openxmlformats.org/package/2006/relationships">
  <Relationship Id="rId2" Type="http://schemas.openxmlformats.org/officeDocument/2006/relationships/drawing" Target="../drawings/drawing21.xml" />
</Relationships>
</file>

<file path=xl/worksheets/_rels/sheet29.xml.rels>&#65279;<?xml version="1.0" encoding="utf-8" standalone="yes"?>
<Relationships xmlns="http://schemas.openxmlformats.org/package/2006/relationships" />
</file>

<file path=xl/worksheets/_rels/sheet30.xml.rels>&#65279;<?xml version="1.0" encoding="utf-8" standalone="yes"?>
<Relationships xmlns="http://schemas.openxmlformats.org/package/2006/relationships" />
</file>

<file path=xl/worksheets/_rels/sheet31.xml.rels>&#65279;<?xml version="1.0" encoding="utf-8" standalone="yes"?>
<Relationships xmlns="http://schemas.openxmlformats.org/package/2006/relationships">
  <Relationship Id="rId2" Type="http://schemas.openxmlformats.org/officeDocument/2006/relationships/drawing" Target="../drawings/drawing22.xml" />
</Relationships>
</file>

<file path=xl/worksheets/_rels/sheet32.xml.rels>&#65279;<?xml version="1.0" encoding="utf-8" standalone="yes"?>
<Relationships xmlns="http://schemas.openxmlformats.org/package/2006/relationships">
  <Relationship Id="rId2" Type="http://schemas.openxmlformats.org/officeDocument/2006/relationships/drawing" Target="../drawings/drawing23.xml" />
</Relationships>
</file>

<file path=xl/worksheets/_rels/sheet33.xml.rels>&#65279;<?xml version="1.0" encoding="utf-8" standalone="yes"?>
<Relationships xmlns="http://schemas.openxmlformats.org/package/2006/relationships">
  <Relationship Id="rId2" Type="http://schemas.openxmlformats.org/officeDocument/2006/relationships/drawing" Target="../drawings/drawing25.xml" />
</Relationships>
</file>

<file path=xl/worksheets/_rels/sheet34.xml.rels>&#65279;<?xml version="1.0" encoding="utf-8" standalone="yes"?>
<Relationships xmlns="http://schemas.openxmlformats.org/package/2006/relationships" />
</file>

<file path=xl/worksheets/_rels/sheet35.xml.rels>&#65279;<?xml version="1.0" encoding="utf-8" standalone="yes"?>
<Relationships xmlns="http://schemas.openxmlformats.org/package/2006/relationships">
  <Relationship Id="rId2" Type="http://schemas.openxmlformats.org/officeDocument/2006/relationships/drawing" Target="../drawings/drawing26.xml" />
</Relationships>
</file>

<file path=xl/worksheets/_rels/sheet36.xml.rels>&#65279;<?xml version="1.0" encoding="utf-8" standalone="yes"?>
<Relationships xmlns="http://schemas.openxmlformats.org/package/2006/relationships" />
</file>

<file path=xl/worksheets/_rels/sheet37.xml.rels>&#65279;<?xml version="1.0" encoding="utf-8" standalone="yes"?>
<Relationships xmlns="http://schemas.openxmlformats.org/package/2006/relationships" />
</file>

<file path=xl/worksheets/_rels/sheet38.xml.rels>&#65279;<?xml version="1.0" encoding="utf-8" standalone="yes"?>
<Relationships xmlns="http://schemas.openxmlformats.org/package/2006/relationships" />
</file>

<file path=xl/worksheets/_rels/sheet39.xml.rels>&#65279;<?xml version="1.0" encoding="utf-8" standalone="yes"?>
<Relationships xmlns="http://schemas.openxmlformats.org/package/2006/relationships">
  <Relationship Id="rId2" Type="http://schemas.openxmlformats.org/officeDocument/2006/relationships/drawing" Target="../drawings/drawing27.xml" />
</Relationships>
</file>

<file path=xl/worksheets/_rels/sheet40.xml.rels>&#65279;<?xml version="1.0" encoding="utf-8" standalone="yes"?>
<Relationships xmlns="http://schemas.openxmlformats.org/package/2006/relationships">
  <Relationship Id="rId2" Type="http://schemas.openxmlformats.org/officeDocument/2006/relationships/drawing" Target="../drawings/drawing29.xml" />
</Relationships>
</file>

<file path=xl/worksheets/_rels/sheet41.xml.rels>&#65279;<?xml version="1.0" encoding="utf-8" standalone="yes"?>
<Relationships xmlns="http://schemas.openxmlformats.org/package/2006/relationships" />
</file>

<file path=xl/worksheets/_rels/sheet42.xml.rels>&#65279;<?xml version="1.0" encoding="utf-8" standalone="yes"?>
<Relationships xmlns="http://schemas.openxmlformats.org/package/2006/relationships" />
</file>

<file path=xl/worksheets/_rels/sheet43.xml.rels>&#65279;<?xml version="1.0" encoding="utf-8" standalone="yes"?>
<Relationships xmlns="http://schemas.openxmlformats.org/package/2006/relationships" />
</file>

<file path=xl/worksheets/_rels/sheet44.xml.rels>&#65279;<?xml version="1.0" encoding="utf-8" standalone="yes"?>
<Relationships xmlns="http://schemas.openxmlformats.org/package/2006/relationships">
  <Relationship Id="rId2" Type="http://schemas.openxmlformats.org/officeDocument/2006/relationships/drawing" Target="../drawings/drawing30.xml" />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A33006-1C05-4649-8D23-ADA00A354688}">
  <sheetPr codeName="Sheet5"/>
  <dimension ref="A1:C44"/>
  <sheetViews>
    <sheetView zoomScaleNormal="100" workbookViewId="0"/>
  </sheetViews>
  <sheetFormatPr defaultRowHeight="13.5" x14ac:dyDescent="0.3"/>
  <cols>
    <col min="1" max="1" width="41.33203125" bestFit="1" customWidth="1"/>
    <col min="3" max="3" width="74.25" customWidth="1"/>
  </cols>
  <sheetData>
    <row r="1" spans="1:3" ht="16" customHeight="1" x14ac:dyDescent="0.3">
      <c r="A1" s="945" t="s">
        <v>0</v>
      </c>
      <c r="B1" s="945" t="s">
        <v>1</v>
      </c>
      <c r="C1" s="945" t="s">
        <v>2</v>
      </c>
    </row>
    <row r="2" spans="1:3" ht="16" customHeight="1" x14ac:dyDescent="0.3">
      <c r="A2" s="946" t="s">
        <v>3</v>
      </c>
      <c r="B2" s="946" t="s">
        <v>4</v>
      </c>
      <c r="C2" s="946" t="s">
        <v>5</v>
      </c>
    </row>
    <row r="3" spans="1:3" ht="16" customHeight="1" x14ac:dyDescent="0.3">
      <c r="A3" s="946" t="s">
        <v>6</v>
      </c>
      <c r="B3" s="946" t="s">
        <v>4</v>
      </c>
      <c r="C3" s="946" t="s">
        <v>7</v>
      </c>
    </row>
    <row r="4" spans="1:3" ht="16" customHeight="1" x14ac:dyDescent="0.3">
      <c r="A4" s="946" t="s">
        <v>8</v>
      </c>
      <c r="B4" s="946" t="s">
        <v>4</v>
      </c>
      <c r="C4" s="946" t="s">
        <v>7</v>
      </c>
    </row>
    <row r="5" spans="1:3" ht="16" customHeight="1" x14ac:dyDescent="0.3">
      <c r="A5" s="946" t="s">
        <v>9</v>
      </c>
      <c r="B5" s="946" t="s">
        <v>4</v>
      </c>
      <c r="C5" s="946" t="s">
        <v>7</v>
      </c>
    </row>
    <row r="6" spans="1:3" ht="16" customHeight="1" x14ac:dyDescent="0.3">
      <c r="A6" s="946" t="s">
        <v>10</v>
      </c>
      <c r="B6" s="946" t="s">
        <v>4</v>
      </c>
      <c r="C6" s="946" t="s">
        <v>7</v>
      </c>
    </row>
    <row r="7" spans="1:3" ht="16" customHeight="1" x14ac:dyDescent="0.3">
      <c r="A7" s="946" t="s">
        <v>11</v>
      </c>
      <c r="B7" s="946" t="s">
        <v>12</v>
      </c>
      <c r="C7" s="946"/>
    </row>
    <row r="8" spans="1:3" ht="16" customHeight="1" x14ac:dyDescent="0.3">
      <c r="A8" s="946" t="s">
        <v>13</v>
      </c>
      <c r="B8" s="946" t="s">
        <v>4</v>
      </c>
      <c r="C8" s="946"/>
    </row>
    <row r="9" spans="1:3" ht="16" customHeight="1" x14ac:dyDescent="0.3">
      <c r="A9" s="946" t="s">
        <v>14</v>
      </c>
      <c r="B9" s="946" t="s">
        <v>4</v>
      </c>
      <c r="C9" s="946"/>
    </row>
    <row r="10" spans="1:3" ht="16" customHeight="1" x14ac:dyDescent="0.3">
      <c r="A10" s="946" t="s">
        <v>15</v>
      </c>
      <c r="B10" s="946" t="s">
        <v>4</v>
      </c>
      <c r="C10" s="946"/>
    </row>
    <row r="11" spans="1:3" ht="16" customHeight="1" x14ac:dyDescent="0.3">
      <c r="A11" s="946" t="s">
        <v>16</v>
      </c>
      <c r="B11" s="946" t="s">
        <v>4</v>
      </c>
      <c r="C11" s="946"/>
    </row>
    <row r="12" spans="1:3" ht="16" customHeight="1" x14ac:dyDescent="0.3">
      <c r="A12" s="946" t="s">
        <v>17</v>
      </c>
      <c r="B12" s="946" t="s">
        <v>12</v>
      </c>
      <c r="C12" s="946"/>
    </row>
    <row r="13" spans="1:3" ht="16" customHeight="1" x14ac:dyDescent="0.3">
      <c r="A13" s="946" t="s">
        <v>18</v>
      </c>
      <c r="B13" s="946" t="s">
        <v>12</v>
      </c>
      <c r="C13" s="946"/>
    </row>
    <row r="14" spans="1:3" ht="16" customHeight="1" x14ac:dyDescent="0.3">
      <c r="A14" s="946" t="s">
        <v>19</v>
      </c>
      <c r="B14" s="946" t="s">
        <v>4</v>
      </c>
      <c r="C14" s="946"/>
    </row>
    <row r="15" spans="1:3" ht="16" customHeight="1" x14ac:dyDescent="0.3">
      <c r="A15" s="946" t="s">
        <v>20</v>
      </c>
      <c r="B15" s="946" t="s">
        <v>4</v>
      </c>
      <c r="C15" s="946"/>
    </row>
    <row r="16" spans="1:3" ht="16" customHeight="1" x14ac:dyDescent="0.3">
      <c r="A16" s="946" t="s">
        <v>21</v>
      </c>
      <c r="B16" s="946" t="s">
        <v>4</v>
      </c>
      <c r="C16" s="946"/>
    </row>
    <row r="17" spans="1:3" ht="16" customHeight="1" x14ac:dyDescent="0.3">
      <c r="A17" s="946" t="s">
        <v>22</v>
      </c>
      <c r="B17" s="946" t="s">
        <v>4</v>
      </c>
      <c r="C17" s="946"/>
    </row>
    <row r="18" spans="1:3" ht="16" customHeight="1" x14ac:dyDescent="0.3">
      <c r="A18" s="946" t="s">
        <v>23</v>
      </c>
      <c r="B18" s="946" t="s">
        <v>4</v>
      </c>
      <c r="C18" s="946"/>
    </row>
    <row r="19" spans="1:3" ht="16" customHeight="1" x14ac:dyDescent="0.3">
      <c r="A19" s="946" t="s">
        <v>24</v>
      </c>
      <c r="B19" s="946" t="s">
        <v>4</v>
      </c>
      <c r="C19" s="946"/>
    </row>
    <row r="20" spans="1:3" ht="16" customHeight="1" x14ac:dyDescent="0.3">
      <c r="A20" s="946" t="s">
        <v>25</v>
      </c>
      <c r="B20" s="946" t="s">
        <v>4</v>
      </c>
      <c r="C20" s="946"/>
    </row>
    <row r="21" spans="1:3" ht="16" customHeight="1" x14ac:dyDescent="0.3">
      <c r="A21" s="946" t="s">
        <v>26</v>
      </c>
      <c r="B21" s="946" t="s">
        <v>4</v>
      </c>
      <c r="C21" s="946"/>
    </row>
    <row r="22" spans="1:3" ht="16" customHeight="1" x14ac:dyDescent="0.3">
      <c r="A22" s="946" t="s">
        <v>27</v>
      </c>
      <c r="B22" s="946" t="s">
        <v>4</v>
      </c>
      <c r="C22" s="946"/>
    </row>
    <row r="23" spans="1:3" ht="16" customHeight="1" x14ac:dyDescent="0.3">
      <c r="A23" s="946" t="s">
        <v>28</v>
      </c>
      <c r="B23" s="946" t="s">
        <v>4</v>
      </c>
      <c r="C23" s="946"/>
    </row>
    <row r="24" spans="1:3" ht="16" customHeight="1" x14ac:dyDescent="0.3">
      <c r="A24" s="946" t="s">
        <v>29</v>
      </c>
      <c r="B24" s="946" t="s">
        <v>4</v>
      </c>
      <c r="C24" s="946" t="s">
        <v>5</v>
      </c>
    </row>
    <row r="25" spans="1:3" ht="16" customHeight="1" x14ac:dyDescent="0.3">
      <c r="A25" s="946" t="s">
        <v>30</v>
      </c>
      <c r="B25" s="946" t="s">
        <v>4</v>
      </c>
      <c r="C25" s="946"/>
    </row>
    <row r="26" spans="1:3" ht="16" customHeight="1" x14ac:dyDescent="0.3">
      <c r="A26" s="946" t="s">
        <v>31</v>
      </c>
      <c r="B26" s="946" t="s">
        <v>4</v>
      </c>
      <c r="C26" s="946"/>
    </row>
    <row r="27" spans="1:3" ht="16" customHeight="1" x14ac:dyDescent="0.3">
      <c r="A27" s="946" t="s">
        <v>32</v>
      </c>
      <c r="B27" s="946" t="s">
        <v>4</v>
      </c>
      <c r="C27" s="946"/>
    </row>
    <row r="28" spans="1:3" ht="16" customHeight="1" x14ac:dyDescent="0.3">
      <c r="A28" s="946" t="s">
        <v>33</v>
      </c>
      <c r="B28" s="946" t="s">
        <v>4</v>
      </c>
      <c r="C28" s="946"/>
    </row>
    <row r="29" spans="1:3" ht="16" customHeight="1" x14ac:dyDescent="0.3">
      <c r="A29" s="946" t="s">
        <v>34</v>
      </c>
      <c r="B29" s="946" t="s">
        <v>4</v>
      </c>
      <c r="C29" s="946"/>
    </row>
    <row r="30" spans="1:3" ht="16" customHeight="1" x14ac:dyDescent="0.3">
      <c r="A30" s="946" t="s">
        <v>35</v>
      </c>
      <c r="B30" s="946" t="s">
        <v>4</v>
      </c>
      <c r="C30" s="946"/>
    </row>
    <row r="31" spans="1:3" ht="16" customHeight="1" x14ac:dyDescent="0.3">
      <c r="A31" s="946" t="s">
        <v>36</v>
      </c>
      <c r="B31" s="946" t="s">
        <v>4</v>
      </c>
      <c r="C31" s="946"/>
    </row>
    <row r="32" spans="1:3" ht="16" customHeight="1" x14ac:dyDescent="0.3">
      <c r="A32" s="946" t="s">
        <v>37</v>
      </c>
      <c r="B32" s="946" t="s">
        <v>4</v>
      </c>
      <c r="C32" s="946"/>
    </row>
    <row r="33" spans="1:3" ht="16" customHeight="1" x14ac:dyDescent="0.3">
      <c r="A33" s="946" t="s">
        <v>38</v>
      </c>
      <c r="B33" s="946" t="s">
        <v>4</v>
      </c>
      <c r="C33" s="946"/>
    </row>
    <row r="34" spans="1:3" ht="16" customHeight="1" x14ac:dyDescent="0.3">
      <c r="A34" s="946" t="s">
        <v>39</v>
      </c>
      <c r="B34" s="946" t="s">
        <v>4</v>
      </c>
      <c r="C34" s="946"/>
    </row>
    <row r="35" spans="1:3" ht="16" customHeight="1" x14ac:dyDescent="0.3">
      <c r="A35" s="946" t="s">
        <v>40</v>
      </c>
      <c r="B35" s="946" t="s">
        <v>4</v>
      </c>
      <c r="C35" s="946"/>
    </row>
    <row r="36" spans="1:3" ht="16" customHeight="1" x14ac:dyDescent="0.3">
      <c r="A36" s="946" t="s">
        <v>41</v>
      </c>
      <c r="B36" s="946" t="s">
        <v>4</v>
      </c>
      <c r="C36" s="946"/>
    </row>
    <row r="37" spans="1:3" ht="16" customHeight="1" x14ac:dyDescent="0.3">
      <c r="A37" s="946" t="s">
        <v>42</v>
      </c>
      <c r="B37" s="946" t="s">
        <v>4</v>
      </c>
      <c r="C37" s="946"/>
    </row>
    <row r="38" spans="1:3" ht="16" customHeight="1" x14ac:dyDescent="0.3">
      <c r="A38" s="946" t="s">
        <v>43</v>
      </c>
      <c r="B38" s="946" t="s">
        <v>4</v>
      </c>
      <c r="C38" s="946"/>
    </row>
    <row r="39" spans="1:3" ht="16" customHeight="1" x14ac:dyDescent="0.3">
      <c r="A39" s="946" t="s">
        <v>44</v>
      </c>
      <c r="B39" s="946" t="s">
        <v>4</v>
      </c>
      <c r="C39" s="946"/>
    </row>
    <row r="40" spans="1:3" ht="16" customHeight="1" x14ac:dyDescent="0.3">
      <c r="A40" s="946" t="s">
        <v>45</v>
      </c>
      <c r="B40" s="946" t="s">
        <v>4</v>
      </c>
      <c r="C40" s="946" t="s">
        <v>7</v>
      </c>
    </row>
    <row r="41" spans="1:3" ht="16" customHeight="1" x14ac:dyDescent="0.3">
      <c r="A41" s="946" t="s">
        <v>46</v>
      </c>
      <c r="B41" s="946" t="s">
        <v>4</v>
      </c>
      <c r="C41" s="946" t="s">
        <v>7</v>
      </c>
    </row>
    <row r="42" spans="1:3" ht="16" customHeight="1" x14ac:dyDescent="0.3">
      <c r="A42" s="946" t="s">
        <v>47</v>
      </c>
      <c r="B42" s="946" t="s">
        <v>4</v>
      </c>
      <c r="C42" s="946" t="s">
        <v>7</v>
      </c>
    </row>
    <row r="43" spans="1:3" ht="16" customHeight="1" x14ac:dyDescent="0.3">
      <c r="A43" s="946" t="s">
        <v>48</v>
      </c>
      <c r="B43" s="946" t="s">
        <v>4</v>
      </c>
      <c r="C43" s="946" t="s">
        <v>5</v>
      </c>
    </row>
    <row r="44" spans="1:3" ht="16" customHeight="1" x14ac:dyDescent="0.3">
      <c r="A44" s="946" t="s">
        <v>49</v>
      </c>
      <c r="B44" s="946" t="s">
        <v>4</v>
      </c>
      <c r="C44" s="946"/>
    </row>
  </sheetData>
  <phoneticPr fontId="4"/>
  <conditionalFormatting sqref="B2:B44">
    <cfRule type="cellIs" dxfId="65" priority="1" operator="equal">
      <formula>"未着手"</formula>
    </cfRule>
    <cfRule type="cellIs" dxfId="64" priority="2" operator="equal">
      <formula>"作業中"</formula>
    </cfRule>
    <cfRule type="cellIs" dxfId="63" priority="3" operator="equal">
      <formula>"作業済"</formula>
    </cfRule>
  </conditionalFormatting>
  <dataValidations count="1">
    <dataValidation type="list" allowBlank="1" showInputMessage="1" showErrorMessage="1" sqref="B2:B44" xr:uid="{946C4C5B-449F-4656-A441-9D8473057854}">
      <formula1>"未着手, 作業中, 作業済"</formula1>
    </dataValidation>
  </dataValidation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FF0000"/>
  </sheetPr>
  <dimension ref="A1:T54"/>
  <sheetViews>
    <sheetView view="pageBreakPreview" zoomScaleNormal="100" zoomScaleSheetLayoutView="100" workbookViewId="0"/>
  </sheetViews>
  <sheetFormatPr defaultColWidth="9" defaultRowHeight="14" x14ac:dyDescent="0.3"/>
  <cols>
    <col min="1" max="12" width="6.08203125" customWidth="1"/>
    <col min="13" max="13" width="9" style="2"/>
    <col min="14" max="16384" width="9" style="1"/>
  </cols>
  <sheetData>
    <row r="1" spans="1:20" ht="12.75" customHeight="1" x14ac:dyDescent="0.35">
      <c r="A1" s="674"/>
      <c r="B1" s="674"/>
      <c r="C1" s="674"/>
      <c r="D1" s="674"/>
      <c r="E1" s="674"/>
      <c r="F1" s="674"/>
      <c r="G1" s="674"/>
      <c r="H1" s="674"/>
      <c r="I1" s="674"/>
      <c r="J1" s="674"/>
      <c r="K1" s="674"/>
      <c r="L1" s="674"/>
      <c r="M1" s="390"/>
      <c r="N1" s="390"/>
      <c r="O1" s="390"/>
      <c r="P1" s="390"/>
      <c r="Q1" s="390"/>
      <c r="R1" s="390"/>
      <c r="S1" s="390"/>
      <c r="T1" s="390"/>
    </row>
    <row r="2" spans="1:20" ht="12.75" customHeight="1" x14ac:dyDescent="0.35">
      <c r="A2" s="674"/>
      <c r="B2" s="674"/>
      <c r="C2" s="674"/>
      <c r="D2" s="674"/>
      <c r="E2" s="674"/>
      <c r="F2" s="674"/>
      <c r="G2" s="674"/>
      <c r="H2" s="674"/>
      <c r="I2" s="674"/>
      <c r="J2" s="674"/>
      <c r="K2" s="674"/>
      <c r="L2" s="674"/>
      <c r="M2" s="390"/>
      <c r="N2" s="390"/>
      <c r="O2" s="390"/>
      <c r="P2" s="390"/>
      <c r="Q2" s="390"/>
      <c r="R2" s="390"/>
      <c r="S2" s="390"/>
      <c r="T2" s="390"/>
    </row>
    <row r="3" spans="1:20" ht="12.75" customHeight="1" x14ac:dyDescent="0.35">
      <c r="A3" s="1227" t="s">
        <v>50</v>
      </c>
      <c r="B3" s="1227"/>
      <c r="C3" s="1227"/>
      <c r="D3" s="1227"/>
      <c r="E3" s="1227"/>
      <c r="F3" s="1227"/>
      <c r="G3" s="1227"/>
      <c r="H3" s="1227"/>
      <c r="I3" s="1227"/>
      <c r="J3" s="1227"/>
      <c r="K3" s="1227"/>
      <c r="L3" s="1227"/>
      <c r="M3" s="390"/>
      <c r="N3" s="390"/>
      <c r="O3" s="390"/>
      <c r="P3" s="390"/>
      <c r="Q3" s="390"/>
      <c r="R3" s="390"/>
      <c r="S3" s="390"/>
      <c r="T3" s="390"/>
    </row>
    <row r="4" spans="1:20" ht="12.75" customHeight="1" x14ac:dyDescent="0.3">
      <c r="A4" s="1227"/>
      <c r="B4" s="1227"/>
      <c r="C4" s="1227"/>
      <c r="D4" s="1227"/>
      <c r="E4" s="1227"/>
      <c r="F4" s="1227"/>
      <c r="G4" s="1227"/>
      <c r="H4" s="1227"/>
      <c r="I4" s="1227"/>
      <c r="J4" s="1227"/>
      <c r="K4" s="1227"/>
      <c r="L4" s="1227"/>
      <c r="M4" s="1225"/>
      <c r="N4" s="1225"/>
      <c r="O4" s="1225"/>
      <c r="P4" s="1225"/>
      <c r="Q4" s="1225"/>
      <c r="R4" s="1225"/>
      <c r="S4" s="1225"/>
      <c r="T4" s="1225"/>
    </row>
    <row r="5" spans="1:20" ht="12.75" customHeight="1" x14ac:dyDescent="0.3">
      <c r="A5" s="1227"/>
      <c r="B5" s="1227"/>
      <c r="C5" s="1227"/>
      <c r="D5" s="1227"/>
      <c r="E5" s="1227"/>
      <c r="F5" s="1227"/>
      <c r="G5" s="1227"/>
      <c r="H5" s="1227"/>
      <c r="I5" s="1227"/>
      <c r="J5" s="1227"/>
      <c r="K5" s="1227"/>
      <c r="L5" s="1227"/>
      <c r="M5" s="1225"/>
      <c r="N5" s="1225"/>
      <c r="O5" s="1225"/>
      <c r="P5" s="1225"/>
      <c r="Q5" s="1225"/>
      <c r="R5" s="1225"/>
      <c r="S5" s="1225"/>
      <c r="T5" s="1225"/>
    </row>
    <row r="6" spans="1:20" ht="12.75" customHeight="1" x14ac:dyDescent="0.3">
      <c r="A6" s="1227"/>
      <c r="B6" s="1227"/>
      <c r="C6" s="1227"/>
      <c r="D6" s="1227"/>
      <c r="E6" s="1227"/>
      <c r="F6" s="1227"/>
      <c r="G6" s="1227"/>
      <c r="H6" s="1227"/>
      <c r="I6" s="1227"/>
      <c r="J6" s="1227"/>
      <c r="K6" s="1227"/>
      <c r="L6" s="1227"/>
      <c r="M6" s="1225"/>
      <c r="N6" s="1225"/>
      <c r="O6" s="1225"/>
      <c r="P6" s="1225"/>
      <c r="Q6" s="1225"/>
      <c r="R6" s="1225"/>
      <c r="S6" s="1225"/>
      <c r="T6" s="1225"/>
    </row>
    <row r="7" spans="1:20" ht="12.75" customHeight="1" x14ac:dyDescent="0.3">
      <c r="A7" s="1228" t="s">
        <v>51</v>
      </c>
      <c r="B7" s="1228"/>
      <c r="C7" s="1228"/>
      <c r="D7" s="1228"/>
      <c r="E7" s="1228"/>
      <c r="F7" s="1228"/>
      <c r="G7" s="1228"/>
      <c r="H7" s="1228"/>
      <c r="I7" s="1228"/>
      <c r="J7" s="1228"/>
      <c r="K7" s="1228"/>
      <c r="L7" s="1228"/>
      <c r="M7" s="1225"/>
      <c r="N7" s="1225"/>
      <c r="O7" s="1225"/>
      <c r="P7" s="1225"/>
      <c r="Q7" s="1225"/>
      <c r="R7" s="1225"/>
      <c r="S7" s="1225"/>
      <c r="T7" s="1225"/>
    </row>
    <row r="8" spans="1:20" ht="12.75" customHeight="1" x14ac:dyDescent="0.3">
      <c r="A8" s="1228"/>
      <c r="B8" s="1228"/>
      <c r="C8" s="1228"/>
      <c r="D8" s="1228"/>
      <c r="E8" s="1228"/>
      <c r="F8" s="1228"/>
      <c r="G8" s="1228"/>
      <c r="H8" s="1228"/>
      <c r="I8" s="1228"/>
      <c r="J8" s="1228"/>
      <c r="K8" s="1228"/>
      <c r="L8" s="1228"/>
      <c r="M8" s="391"/>
      <c r="N8" s="391"/>
      <c r="O8" s="391"/>
      <c r="P8" s="391"/>
      <c r="Q8" s="391"/>
      <c r="R8" s="391"/>
      <c r="S8" s="391"/>
      <c r="T8" s="391"/>
    </row>
    <row r="9" spans="1:20" ht="12.75" customHeight="1" x14ac:dyDescent="0.3">
      <c r="A9" s="1228"/>
      <c r="B9" s="1228"/>
      <c r="C9" s="1228"/>
      <c r="D9" s="1228"/>
      <c r="E9" s="1228"/>
      <c r="F9" s="1228"/>
      <c r="G9" s="1228"/>
      <c r="H9" s="1228"/>
      <c r="I9" s="1228"/>
      <c r="J9" s="1228"/>
      <c r="K9" s="1228"/>
      <c r="L9" s="1228"/>
      <c r="M9" s="1226"/>
      <c r="N9" s="1226"/>
      <c r="O9" s="1226"/>
      <c r="P9" s="1226"/>
      <c r="Q9" s="1226"/>
      <c r="R9" s="1226"/>
      <c r="S9" s="1226"/>
      <c r="T9" s="1226"/>
    </row>
    <row r="10" spans="1:20" ht="12.75" customHeight="1" x14ac:dyDescent="0.3">
      <c r="A10" s="1228"/>
      <c r="B10" s="1228"/>
      <c r="C10" s="1228"/>
      <c r="D10" s="1228"/>
      <c r="E10" s="1228"/>
      <c r="F10" s="1228"/>
      <c r="G10" s="1228"/>
      <c r="H10" s="1228"/>
      <c r="I10" s="1228"/>
      <c r="J10" s="1228"/>
      <c r="K10" s="1228"/>
      <c r="L10" s="1228"/>
      <c r="M10" s="1226"/>
      <c r="N10" s="1226"/>
      <c r="O10" s="1226"/>
      <c r="P10" s="1226"/>
      <c r="Q10" s="1226"/>
      <c r="R10" s="1226"/>
      <c r="S10" s="1226"/>
      <c r="T10" s="1226"/>
    </row>
    <row r="11" spans="1:20" ht="12.75" customHeight="1" x14ac:dyDescent="0.3">
      <c r="A11" s="1228"/>
      <c r="B11" s="1228"/>
      <c r="C11" s="1228"/>
      <c r="D11" s="1228"/>
      <c r="E11" s="1228"/>
      <c r="F11" s="1228"/>
      <c r="G11" s="1228"/>
      <c r="H11" s="1228"/>
      <c r="I11" s="1228"/>
      <c r="J11" s="1228"/>
      <c r="K11" s="1228"/>
      <c r="L11" s="1228"/>
      <c r="M11" s="1226"/>
      <c r="N11" s="1226"/>
      <c r="O11" s="1226"/>
      <c r="P11" s="1226"/>
      <c r="Q11" s="1226"/>
      <c r="R11" s="1226"/>
      <c r="S11" s="1226"/>
      <c r="T11" s="1226"/>
    </row>
    <row r="12" spans="1:20" ht="12.75" customHeight="1" x14ac:dyDescent="0.3">
      <c r="A12" s="1229" t="s">
        <v>931</v>
      </c>
      <c r="B12" s="1229"/>
      <c r="C12" s="1229"/>
      <c r="D12" s="1229"/>
      <c r="E12" s="1229"/>
      <c r="F12" s="1229"/>
      <c r="G12" s="1229"/>
      <c r="H12" s="1229"/>
      <c r="I12" s="1229"/>
      <c r="J12" s="1229"/>
      <c r="K12" s="1229"/>
      <c r="L12" s="1229"/>
      <c r="M12" s="1226"/>
      <c r="N12" s="1226"/>
      <c r="O12" s="1226"/>
      <c r="P12" s="1226"/>
      <c r="Q12" s="1226"/>
      <c r="R12" s="1226"/>
      <c r="S12" s="1226"/>
      <c r="T12" s="1226"/>
    </row>
    <row r="13" spans="1:20" ht="12.75" customHeight="1" x14ac:dyDescent="0.3">
      <c r="A13" s="1229"/>
      <c r="B13" s="1229"/>
      <c r="C13" s="1229"/>
      <c r="D13" s="1229"/>
      <c r="E13" s="1229"/>
      <c r="F13" s="1229"/>
      <c r="G13" s="1229"/>
      <c r="H13" s="1229"/>
      <c r="I13" s="1229"/>
      <c r="J13" s="1229"/>
      <c r="K13" s="1229"/>
      <c r="L13" s="1229"/>
      <c r="M13" s="1226"/>
      <c r="N13" s="1226"/>
      <c r="O13" s="1226"/>
      <c r="P13" s="1226"/>
      <c r="Q13" s="1226"/>
      <c r="R13" s="1226"/>
      <c r="S13" s="1226"/>
      <c r="T13" s="1226"/>
    </row>
    <row r="14" spans="1:20" ht="12.75" customHeight="1" x14ac:dyDescent="0.3">
      <c r="A14" s="1224"/>
      <c r="B14" s="1224"/>
      <c r="C14" s="1224"/>
      <c r="D14" s="1224"/>
      <c r="E14" s="1224"/>
      <c r="F14" s="1224"/>
      <c r="G14" s="1224"/>
      <c r="H14" s="1224"/>
      <c r="I14" s="1224"/>
      <c r="J14" s="1224"/>
      <c r="K14" s="1224"/>
      <c r="L14" s="1224"/>
      <c r="M14" s="1226"/>
      <c r="N14" s="1226"/>
      <c r="O14" s="1226"/>
      <c r="P14" s="1226"/>
      <c r="Q14" s="1226"/>
      <c r="R14" s="1226"/>
      <c r="S14" s="1226"/>
      <c r="T14" s="1226"/>
    </row>
    <row r="15" spans="1:20" ht="12.75" customHeight="1" x14ac:dyDescent="0.3">
      <c r="A15" s="1224"/>
      <c r="B15" s="1224"/>
      <c r="C15" s="1224"/>
      <c r="D15" s="1224"/>
      <c r="E15" s="1224"/>
      <c r="F15" s="1224"/>
      <c r="G15" s="1224"/>
      <c r="H15" s="1224"/>
      <c r="I15" s="1224"/>
      <c r="J15" s="1224"/>
      <c r="K15" s="1224"/>
      <c r="L15" s="1224"/>
    </row>
    <row r="16" spans="1:20" ht="12.75" customHeight="1" x14ac:dyDescent="0.3">
      <c r="A16" s="674"/>
      <c r="B16" s="674"/>
      <c r="C16" s="674"/>
      <c r="D16" s="674"/>
      <c r="E16" s="674"/>
      <c r="F16" s="674"/>
      <c r="G16" s="674"/>
      <c r="H16" s="674"/>
      <c r="I16" s="674"/>
      <c r="J16" s="674"/>
      <c r="K16" s="674"/>
      <c r="L16" s="674"/>
    </row>
    <row r="17" spans="1:12" ht="12.75" customHeight="1" x14ac:dyDescent="0.3">
      <c r="A17" s="674"/>
      <c r="B17" s="674"/>
      <c r="C17" s="674"/>
      <c r="D17" s="674"/>
      <c r="E17" s="674"/>
      <c r="F17" s="674"/>
      <c r="G17" s="674"/>
      <c r="H17" s="674"/>
      <c r="I17" s="674"/>
      <c r="J17" s="674"/>
      <c r="K17" s="674"/>
      <c r="L17" s="674"/>
    </row>
    <row r="18" spans="1:12" ht="12.75" customHeight="1" x14ac:dyDescent="0.3">
      <c r="A18" s="674"/>
      <c r="B18" s="674"/>
      <c r="C18" s="674"/>
      <c r="D18" s="674"/>
      <c r="E18" s="674"/>
      <c r="F18" s="674"/>
      <c r="G18" s="674"/>
      <c r="H18" s="674"/>
      <c r="I18" s="674"/>
      <c r="J18" s="674"/>
      <c r="K18" s="674"/>
      <c r="L18" s="674"/>
    </row>
    <row r="19" spans="1:12" ht="12.75" customHeight="1" x14ac:dyDescent="0.3">
      <c r="A19" s="674"/>
      <c r="B19" s="674"/>
      <c r="C19" s="674"/>
      <c r="D19" s="674"/>
      <c r="E19" s="674"/>
      <c r="F19" s="674"/>
      <c r="G19" s="674"/>
      <c r="H19" s="674"/>
      <c r="I19" s="674"/>
      <c r="J19" s="674"/>
      <c r="K19" s="674"/>
      <c r="L19" s="674"/>
    </row>
    <row r="20" spans="1:12" ht="12.75" customHeight="1" x14ac:dyDescent="0.3">
      <c r="A20" s="674"/>
      <c r="B20" s="674"/>
      <c r="C20" s="674"/>
      <c r="D20" s="674"/>
      <c r="E20" s="674"/>
      <c r="F20" s="674"/>
      <c r="G20" s="674"/>
      <c r="H20" s="674"/>
      <c r="I20" s="674"/>
      <c r="J20" s="674"/>
      <c r="K20" s="674"/>
      <c r="L20" s="674"/>
    </row>
    <row r="21" spans="1:12" ht="12.75" customHeight="1" x14ac:dyDescent="0.3">
      <c r="A21" s="674"/>
      <c r="B21" s="674"/>
      <c r="C21" s="674"/>
      <c r="D21" s="674"/>
      <c r="E21" s="674"/>
      <c r="F21" s="674"/>
      <c r="G21" s="674"/>
      <c r="H21" s="674"/>
      <c r="I21" s="674"/>
      <c r="J21" s="674"/>
      <c r="K21" s="674"/>
      <c r="L21" s="674"/>
    </row>
    <row r="22" spans="1:12" ht="12.75" customHeight="1" x14ac:dyDescent="0.3">
      <c r="A22" s="674"/>
      <c r="B22" s="674"/>
      <c r="C22" s="674"/>
      <c r="D22" s="674"/>
      <c r="E22" s="674"/>
      <c r="F22" s="674"/>
      <c r="G22" s="674"/>
      <c r="H22" s="674"/>
      <c r="I22" s="674"/>
      <c r="J22" s="674"/>
      <c r="K22" s="674"/>
      <c r="L22" s="674"/>
    </row>
    <row r="23" spans="1:12" ht="12.75" customHeight="1" x14ac:dyDescent="0.3">
      <c r="A23" s="674"/>
      <c r="B23" s="674"/>
      <c r="C23" s="674"/>
      <c r="D23" s="674"/>
      <c r="E23" s="674"/>
      <c r="F23" s="674"/>
      <c r="G23" s="674"/>
      <c r="H23" s="674"/>
      <c r="I23" s="674"/>
      <c r="J23" s="674"/>
      <c r="K23" s="674"/>
      <c r="L23" s="674"/>
    </row>
    <row r="24" spans="1:12" ht="12.75" customHeight="1" x14ac:dyDescent="0.3">
      <c r="A24" s="674"/>
      <c r="B24" s="674"/>
      <c r="C24" s="674"/>
      <c r="D24" s="674"/>
      <c r="E24" s="674"/>
      <c r="F24" s="674"/>
      <c r="G24" s="674"/>
      <c r="H24" s="674"/>
      <c r="I24" s="674"/>
      <c r="J24" s="674"/>
      <c r="K24" s="674"/>
      <c r="L24" s="674"/>
    </row>
    <row r="25" spans="1:12" ht="12.75" customHeight="1" x14ac:dyDescent="0.3">
      <c r="A25" s="674"/>
      <c r="B25" s="674"/>
      <c r="C25" s="674"/>
      <c r="D25" s="674"/>
      <c r="E25" s="674"/>
      <c r="F25" s="674"/>
      <c r="G25" s="674"/>
      <c r="H25" s="674"/>
      <c r="I25" s="674"/>
      <c r="J25" s="674"/>
      <c r="K25" s="674"/>
      <c r="L25" s="674"/>
    </row>
    <row r="26" spans="1:12" ht="12.75" customHeight="1" x14ac:dyDescent="0.3">
      <c r="A26" s="674"/>
      <c r="B26" s="674"/>
      <c r="C26" s="674"/>
      <c r="D26" s="674"/>
      <c r="E26" s="674"/>
      <c r="F26" s="674"/>
      <c r="G26" s="674"/>
      <c r="H26" s="674"/>
      <c r="I26" s="674"/>
      <c r="J26" s="674"/>
      <c r="K26" s="674"/>
      <c r="L26" s="674"/>
    </row>
    <row r="27" spans="1:12" ht="12.75" customHeight="1" x14ac:dyDescent="0.3">
      <c r="A27" s="674"/>
      <c r="B27" s="674"/>
      <c r="C27" s="674"/>
      <c r="D27" s="674"/>
      <c r="E27" s="674"/>
      <c r="F27" s="674"/>
      <c r="G27" s="674"/>
      <c r="H27" s="674"/>
      <c r="I27" s="674"/>
      <c r="J27" s="674"/>
      <c r="K27" s="674"/>
      <c r="L27" s="674"/>
    </row>
    <row r="28" spans="1:12" ht="12.75" customHeight="1" x14ac:dyDescent="0.3">
      <c r="A28" s="674"/>
      <c r="B28" s="674"/>
      <c r="C28" s="674"/>
      <c r="D28" s="674"/>
      <c r="E28" s="674"/>
      <c r="F28" s="674"/>
      <c r="G28" s="674"/>
      <c r="H28" s="674"/>
      <c r="I28" s="674"/>
      <c r="J28" s="674"/>
      <c r="K28" s="674"/>
      <c r="L28" s="674"/>
    </row>
    <row r="29" spans="1:12" ht="12.75" customHeight="1" x14ac:dyDescent="0.3">
      <c r="A29" s="674"/>
      <c r="B29" s="674"/>
      <c r="C29" s="674"/>
      <c r="D29" s="674"/>
      <c r="E29" s="674"/>
      <c r="F29" s="674"/>
      <c r="G29" s="674"/>
      <c r="H29" s="674"/>
      <c r="I29" s="674"/>
      <c r="J29" s="674"/>
      <c r="K29" s="674"/>
      <c r="L29" s="674"/>
    </row>
    <row r="30" spans="1:12" ht="12.75" customHeight="1" x14ac:dyDescent="0.3">
      <c r="A30" s="674"/>
      <c r="B30" s="674"/>
      <c r="C30" s="674"/>
      <c r="D30" s="674"/>
      <c r="E30" s="674"/>
      <c r="F30" s="674"/>
      <c r="G30" s="674"/>
      <c r="H30" s="674"/>
      <c r="I30" s="674"/>
      <c r="J30" s="674"/>
      <c r="K30" s="674"/>
      <c r="L30" s="674"/>
    </row>
    <row r="31" spans="1:12" ht="12.75" customHeight="1" x14ac:dyDescent="0.3">
      <c r="A31" s="674"/>
      <c r="B31" s="674"/>
      <c r="C31" s="674"/>
      <c r="D31" s="674"/>
      <c r="E31" s="674"/>
      <c r="F31" s="674"/>
      <c r="G31" s="674"/>
      <c r="H31" s="674"/>
      <c r="I31" s="674"/>
      <c r="J31" s="674"/>
      <c r="K31" s="674"/>
      <c r="L31" s="674"/>
    </row>
    <row r="32" spans="1:12" ht="12.75" customHeight="1" x14ac:dyDescent="0.3">
      <c r="A32" s="674"/>
      <c r="B32" s="674"/>
      <c r="C32" s="674"/>
      <c r="D32" s="674"/>
      <c r="E32" s="674"/>
      <c r="F32" s="674"/>
      <c r="G32" s="674"/>
      <c r="H32" s="674"/>
      <c r="I32" s="674"/>
      <c r="J32" s="674"/>
      <c r="K32" s="674"/>
      <c r="L32" s="674"/>
    </row>
    <row r="33" spans="1:20" ht="12.75" customHeight="1" x14ac:dyDescent="0.3">
      <c r="A33" s="674"/>
      <c r="B33" s="674"/>
      <c r="C33" s="674"/>
      <c r="D33" s="674"/>
      <c r="E33" s="674"/>
      <c r="F33" s="674"/>
      <c r="G33" s="674"/>
      <c r="H33" s="674"/>
      <c r="I33" s="674"/>
      <c r="J33" s="674"/>
      <c r="K33" s="674"/>
      <c r="L33" s="674"/>
    </row>
    <row r="34" spans="1:20" ht="12.75" customHeight="1" x14ac:dyDescent="0.3">
      <c r="A34" s="674"/>
      <c r="B34" s="674"/>
      <c r="C34" s="674"/>
      <c r="D34" s="674"/>
      <c r="E34" s="674"/>
      <c r="F34" s="674"/>
      <c r="G34" s="674"/>
      <c r="H34" s="674"/>
      <c r="I34" s="674"/>
      <c r="J34" s="674"/>
      <c r="K34" s="674"/>
      <c r="L34" s="674"/>
    </row>
    <row r="35" spans="1:20" ht="12.75" customHeight="1" x14ac:dyDescent="0.3">
      <c r="A35" s="674"/>
      <c r="B35" s="674"/>
      <c r="C35" s="674"/>
      <c r="D35" s="674"/>
      <c r="E35" s="674"/>
      <c r="F35" s="674"/>
      <c r="G35" s="674"/>
      <c r="H35" s="674"/>
      <c r="I35" s="674"/>
      <c r="J35" s="674"/>
      <c r="K35" s="674"/>
      <c r="L35" s="674"/>
    </row>
    <row r="36" spans="1:20" ht="12.75" customHeight="1" x14ac:dyDescent="0.3">
      <c r="A36" s="674"/>
      <c r="B36" s="674"/>
      <c r="C36" s="674"/>
      <c r="D36" s="674"/>
      <c r="E36" s="674"/>
      <c r="F36" s="674"/>
      <c r="G36" s="674"/>
      <c r="H36" s="674"/>
      <c r="I36" s="674"/>
      <c r="J36" s="674"/>
      <c r="K36" s="674"/>
      <c r="L36" s="674"/>
    </row>
    <row r="37" spans="1:20" ht="12.75" customHeight="1" x14ac:dyDescent="0.3">
      <c r="A37" s="674"/>
      <c r="B37" s="674"/>
      <c r="C37" s="674"/>
      <c r="D37" s="674"/>
      <c r="E37" s="674"/>
      <c r="F37" s="674"/>
      <c r="G37" s="674"/>
      <c r="H37" s="674"/>
      <c r="I37" s="674"/>
      <c r="J37" s="674"/>
      <c r="K37" s="674"/>
      <c r="L37" s="674"/>
    </row>
    <row r="38" spans="1:20" ht="12.75" customHeight="1" x14ac:dyDescent="0.3">
      <c r="A38" s="674"/>
      <c r="B38" s="674"/>
      <c r="C38" s="674"/>
      <c r="D38" s="674"/>
      <c r="E38" s="674"/>
      <c r="F38" s="674"/>
      <c r="G38" s="674"/>
      <c r="H38" s="674"/>
      <c r="I38" s="674"/>
      <c r="J38" s="674"/>
      <c r="K38" s="674"/>
      <c r="L38" s="674"/>
    </row>
    <row r="39" spans="1:20" ht="12.75" customHeight="1" x14ac:dyDescent="0.3">
      <c r="A39" s="674"/>
      <c r="B39" s="674"/>
      <c r="C39" s="674"/>
      <c r="D39" s="674"/>
      <c r="E39" s="674"/>
      <c r="F39" s="674"/>
      <c r="G39" s="674"/>
      <c r="H39" s="674"/>
      <c r="I39" s="674"/>
      <c r="J39" s="674"/>
      <c r="K39" s="674"/>
      <c r="L39" s="674"/>
    </row>
    <row r="40" spans="1:20" ht="12.75" customHeight="1" x14ac:dyDescent="0.3">
      <c r="A40" s="674"/>
      <c r="B40" s="674"/>
      <c r="C40" s="674"/>
      <c r="D40" s="674"/>
      <c r="E40" s="674"/>
      <c r="F40" s="674"/>
      <c r="G40" s="674"/>
      <c r="H40" s="674"/>
      <c r="I40" s="674"/>
      <c r="J40" s="674"/>
      <c r="K40" s="674"/>
      <c r="L40" s="674"/>
    </row>
    <row r="41" spans="1:20" ht="12.75" customHeight="1" x14ac:dyDescent="0.3">
      <c r="A41" s="674"/>
      <c r="B41" s="674"/>
      <c r="C41" s="674"/>
      <c r="D41" s="674"/>
      <c r="E41" s="674"/>
      <c r="F41" s="674"/>
      <c r="G41" s="674"/>
      <c r="H41" s="674"/>
      <c r="I41" s="674"/>
      <c r="J41" s="674"/>
      <c r="K41" s="674"/>
      <c r="L41" s="674"/>
      <c r="Q41" s="547"/>
      <c r="R41" s="51"/>
      <c r="S41" s="51"/>
      <c r="T41" s="51"/>
    </row>
    <row r="42" spans="1:20" ht="12.75" customHeight="1" x14ac:dyDescent="0.3">
      <c r="A42" s="674"/>
      <c r="B42" s="674"/>
      <c r="C42" s="674"/>
      <c r="D42" s="674"/>
      <c r="E42" s="674"/>
      <c r="F42" s="674"/>
      <c r="G42" s="674"/>
      <c r="H42" s="674"/>
      <c r="I42" s="674"/>
      <c r="J42" s="674"/>
      <c r="K42" s="674"/>
      <c r="L42" s="674"/>
      <c r="Q42" s="547"/>
      <c r="R42" s="51"/>
      <c r="S42" s="51"/>
      <c r="T42" s="51"/>
    </row>
    <row r="43" spans="1:20" ht="12.75" customHeight="1" x14ac:dyDescent="0.3">
      <c r="A43" s="674"/>
      <c r="Q43" s="547"/>
      <c r="R43" s="51"/>
      <c r="S43" s="51"/>
      <c r="T43" s="51"/>
    </row>
    <row r="44" spans="1:20" ht="12.75" customHeight="1" x14ac:dyDescent="0.3">
      <c r="A44" s="674"/>
      <c r="Q44" s="547"/>
      <c r="R44" s="51"/>
      <c r="S44" s="51"/>
      <c r="T44" s="51"/>
    </row>
    <row r="45" spans="1:20" ht="12.75" customHeight="1" x14ac:dyDescent="0.3">
      <c r="A45" s="674"/>
      <c r="G45" s="1152" t="s">
        <v>886</v>
      </c>
    </row>
    <row r="46" spans="1:20" ht="12.75" customHeight="1" x14ac:dyDescent="0.3">
      <c r="A46" s="674"/>
      <c r="G46" s="1152" t="s">
        <v>908</v>
      </c>
      <c r="L46" s="674"/>
    </row>
    <row r="47" spans="1:20" ht="12.75" customHeight="1" x14ac:dyDescent="0.3">
      <c r="A47" s="674"/>
      <c r="G47" s="1156" t="s">
        <v>894</v>
      </c>
      <c r="L47" s="674"/>
    </row>
    <row r="48" spans="1:20" ht="12.75" customHeight="1" x14ac:dyDescent="0.3">
      <c r="A48" s="674"/>
      <c r="E48" s="674"/>
      <c r="F48" s="674"/>
      <c r="G48" s="1156" t="s">
        <v>895</v>
      </c>
      <c r="H48" s="674"/>
      <c r="I48" s="674"/>
      <c r="J48" s="674"/>
      <c r="K48" s="674"/>
      <c r="L48" s="674"/>
    </row>
    <row r="49" spans="1:12" ht="12.75" customHeight="1" x14ac:dyDescent="0.3">
      <c r="A49" s="674"/>
      <c r="G49" s="1156" t="s">
        <v>896</v>
      </c>
      <c r="L49" s="674"/>
    </row>
    <row r="50" spans="1:12" ht="12.75" customHeight="1" x14ac:dyDescent="0.3">
      <c r="A50" s="674"/>
      <c r="B50" s="915"/>
      <c r="C50" s="1151"/>
      <c r="E50" s="917"/>
      <c r="F50" s="917"/>
      <c r="G50" s="1157" t="s">
        <v>897</v>
      </c>
      <c r="H50" s="920"/>
      <c r="I50" s="917"/>
      <c r="J50" s="917"/>
      <c r="K50" s="917"/>
      <c r="L50" s="917"/>
    </row>
    <row r="51" spans="1:12" ht="12.75" customHeight="1" x14ac:dyDescent="0.3">
      <c r="A51" s="674"/>
      <c r="B51" s="916"/>
      <c r="C51" s="1152"/>
      <c r="E51" s="917"/>
      <c r="F51" s="917"/>
      <c r="G51" s="920"/>
      <c r="H51" s="920"/>
      <c r="I51" s="917"/>
      <c r="J51" s="917"/>
      <c r="K51" s="917"/>
      <c r="L51" s="917"/>
    </row>
    <row r="52" spans="1:12" ht="12.75" customHeight="1" x14ac:dyDescent="0.3">
      <c r="A52" s="674"/>
      <c r="B52" s="916"/>
      <c r="C52" s="1152"/>
      <c r="E52" s="917"/>
      <c r="F52" s="917"/>
      <c r="G52" s="918"/>
      <c r="H52" s="918"/>
      <c r="I52" s="919"/>
      <c r="J52" s="919"/>
      <c r="K52" s="919"/>
      <c r="L52" s="919"/>
    </row>
    <row r="53" spans="1:12" ht="12.75" customHeight="1" x14ac:dyDescent="0.3">
      <c r="C53" s="1152"/>
    </row>
    <row r="54" spans="1:12" x14ac:dyDescent="0.3">
      <c r="C54" s="1155"/>
    </row>
  </sheetData>
  <mergeCells count="5">
    <mergeCell ref="M4:T7"/>
    <mergeCell ref="M9:T14"/>
    <mergeCell ref="A3:L6"/>
    <mergeCell ref="A7:L11"/>
    <mergeCell ref="A12:L13"/>
  </mergeCells>
  <phoneticPr fontId="4"/>
  <printOptions horizontalCentered="1"/>
  <pageMargins left="0.70866141732283472" right="0.70866141732283472" top="0.74803149606299213" bottom="0.74803149606299213" header="0.31496062992125984" footer="0.31496062992125984"/>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5"/>
  <dimension ref="A1"/>
  <sheetViews>
    <sheetView view="pageBreakPreview" zoomScaleNormal="100" zoomScaleSheetLayoutView="100" workbookViewId="0"/>
  </sheetViews>
  <sheetFormatPr defaultRowHeight="13.5" x14ac:dyDescent="0.3"/>
  <sheetData/>
  <phoneticPr fontId="4"/>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N42"/>
  <sheetViews>
    <sheetView view="pageBreakPreview" zoomScaleNormal="100" zoomScaleSheetLayoutView="100" workbookViewId="0">
      <selection sqref="A1:N2"/>
    </sheetView>
  </sheetViews>
  <sheetFormatPr defaultColWidth="9" defaultRowHeight="14" x14ac:dyDescent="0.3"/>
  <cols>
    <col min="1" max="1" width="3.58203125" style="104" customWidth="1"/>
    <col min="2" max="2" width="3.08203125" style="212" customWidth="1"/>
    <col min="3" max="4" width="3.08203125" style="209" customWidth="1"/>
    <col min="5" max="9" width="9" style="209"/>
    <col min="10" max="11" width="4.75" style="209" customWidth="1"/>
    <col min="12" max="12" width="3" style="211" bestFit="1" customWidth="1"/>
    <col min="13" max="13" width="4.5" style="209" bestFit="1" customWidth="1"/>
    <col min="14" max="14" width="3.58203125" style="209" customWidth="1"/>
    <col min="15" max="16384" width="9" style="51"/>
  </cols>
  <sheetData>
    <row r="1" spans="1:14" ht="14.25" customHeight="1" x14ac:dyDescent="0.3">
      <c r="A1" s="1230" t="s">
        <v>52</v>
      </c>
      <c r="B1" s="1230"/>
      <c r="C1" s="1230"/>
      <c r="D1" s="1230"/>
      <c r="E1" s="1230"/>
      <c r="F1" s="1230"/>
      <c r="G1" s="1230"/>
      <c r="H1" s="1230"/>
      <c r="I1" s="1230"/>
      <c r="J1" s="1230"/>
      <c r="K1" s="1230"/>
      <c r="L1" s="1230"/>
      <c r="M1" s="1230"/>
      <c r="N1" s="1230"/>
    </row>
    <row r="2" spans="1:14" ht="14.25" customHeight="1" x14ac:dyDescent="0.3">
      <c r="A2" s="1230"/>
      <c r="B2" s="1230"/>
      <c r="C2" s="1230"/>
      <c r="D2" s="1230"/>
      <c r="E2" s="1230"/>
      <c r="F2" s="1230"/>
      <c r="G2" s="1230"/>
      <c r="H2" s="1230"/>
      <c r="I2" s="1230"/>
      <c r="J2" s="1230"/>
      <c r="K2" s="1230"/>
      <c r="L2" s="1230"/>
      <c r="M2" s="1230"/>
      <c r="N2" s="1230"/>
    </row>
    <row r="3" spans="1:14" ht="30" customHeight="1" x14ac:dyDescent="0.3">
      <c r="A3" s="103"/>
      <c r="B3" s="103"/>
      <c r="C3" s="214"/>
      <c r="D3" s="215"/>
      <c r="E3" s="215"/>
      <c r="F3" s="215"/>
      <c r="G3" s="215"/>
      <c r="H3" s="215"/>
      <c r="I3" s="215"/>
      <c r="J3" s="215"/>
      <c r="K3" s="215"/>
      <c r="L3" s="215"/>
      <c r="M3" s="215"/>
      <c r="N3" s="215"/>
    </row>
    <row r="4" spans="1:14" s="213" customFormat="1" ht="18" customHeight="1" x14ac:dyDescent="0.3">
      <c r="A4" s="104"/>
      <c r="B4" s="212" t="s">
        <v>53</v>
      </c>
      <c r="C4" s="209"/>
      <c r="D4" s="209"/>
      <c r="E4" s="209"/>
      <c r="F4" s="209"/>
      <c r="G4" s="209"/>
      <c r="H4" s="209"/>
      <c r="I4" s="209"/>
      <c r="J4" s="209"/>
      <c r="K4" s="210" t="s">
        <v>54</v>
      </c>
      <c r="L4" s="211" t="s">
        <v>55</v>
      </c>
      <c r="M4" s="209">
        <v>2</v>
      </c>
      <c r="N4" s="209"/>
    </row>
    <row r="5" spans="1:14" s="213" customFormat="1" ht="18" customHeight="1" x14ac:dyDescent="0.3">
      <c r="A5" s="104"/>
      <c r="B5" s="212" t="s">
        <v>56</v>
      </c>
      <c r="C5" s="209"/>
      <c r="D5" s="209"/>
      <c r="E5" s="209"/>
      <c r="F5" s="209"/>
      <c r="G5" s="209"/>
      <c r="H5" s="209"/>
      <c r="I5" s="209"/>
      <c r="J5" s="209"/>
      <c r="K5" s="210" t="s">
        <v>54</v>
      </c>
      <c r="L5" s="211" t="s">
        <v>55</v>
      </c>
      <c r="M5" s="209">
        <v>3</v>
      </c>
      <c r="N5" s="209"/>
    </row>
    <row r="6" spans="1:14" s="213" customFormat="1" ht="18" customHeight="1" x14ac:dyDescent="0.3">
      <c r="A6" s="104"/>
      <c r="B6" s="212" t="s">
        <v>57</v>
      </c>
      <c r="C6" s="209"/>
      <c r="D6" s="209"/>
      <c r="E6" s="209"/>
      <c r="F6" s="209"/>
      <c r="G6" s="209"/>
      <c r="H6" s="209"/>
      <c r="I6" s="209"/>
      <c r="J6" s="209"/>
      <c r="K6" s="210" t="s">
        <v>54</v>
      </c>
      <c r="L6" s="211" t="s">
        <v>55</v>
      </c>
      <c r="M6" s="209">
        <v>4</v>
      </c>
      <c r="N6" s="209"/>
    </row>
    <row r="7" spans="1:14" s="213" customFormat="1" ht="18" customHeight="1" x14ac:dyDescent="0.3">
      <c r="A7" s="104"/>
      <c r="B7" s="212" t="s">
        <v>58</v>
      </c>
      <c r="C7" s="209"/>
      <c r="D7" s="209"/>
      <c r="E7" s="209"/>
      <c r="F7" s="209"/>
      <c r="G7" s="209"/>
      <c r="H7" s="209"/>
      <c r="I7" s="209"/>
      <c r="J7" s="209"/>
      <c r="K7" s="210" t="s">
        <v>54</v>
      </c>
      <c r="L7" s="211" t="s">
        <v>55</v>
      </c>
      <c r="M7" s="209">
        <v>5</v>
      </c>
      <c r="N7" s="209"/>
    </row>
    <row r="8" spans="1:14" s="213" customFormat="1" x14ac:dyDescent="0.3">
      <c r="A8" s="104"/>
      <c r="B8" s="212"/>
      <c r="C8" s="209" t="s">
        <v>59</v>
      </c>
      <c r="D8" s="209"/>
      <c r="E8" s="209"/>
      <c r="F8" s="209"/>
      <c r="G8" s="209"/>
      <c r="H8" s="209"/>
      <c r="I8" s="209"/>
      <c r="J8" s="209"/>
      <c r="K8" s="210"/>
      <c r="L8" s="211"/>
      <c r="M8" s="209"/>
      <c r="N8" s="209"/>
    </row>
    <row r="9" spans="1:14" s="213" customFormat="1" x14ac:dyDescent="0.3">
      <c r="A9" s="104"/>
      <c r="B9" s="212"/>
      <c r="C9" s="209" t="s">
        <v>60</v>
      </c>
      <c r="D9" s="209"/>
      <c r="E9" s="209"/>
      <c r="F9" s="209"/>
      <c r="G9" s="209"/>
      <c r="H9" s="209"/>
      <c r="I9" s="209"/>
      <c r="J9" s="209"/>
      <c r="K9" s="210"/>
      <c r="L9" s="211"/>
      <c r="M9" s="209"/>
      <c r="N9" s="209"/>
    </row>
    <row r="10" spans="1:14" s="213" customFormat="1" x14ac:dyDescent="0.3">
      <c r="A10" s="104"/>
      <c r="B10" s="212"/>
      <c r="C10" s="209" t="s">
        <v>61</v>
      </c>
      <c r="D10" s="209"/>
      <c r="E10" s="209"/>
      <c r="F10" s="209"/>
      <c r="G10" s="209"/>
      <c r="H10" s="209"/>
      <c r="I10" s="209"/>
      <c r="J10" s="209"/>
      <c r="K10" s="210"/>
      <c r="L10" s="211"/>
      <c r="M10" s="209"/>
      <c r="N10" s="209"/>
    </row>
    <row r="11" spans="1:14" s="213" customFormat="1" x14ac:dyDescent="0.3">
      <c r="A11" s="104"/>
      <c r="B11" s="212"/>
      <c r="C11" s="209" t="s">
        <v>62</v>
      </c>
      <c r="D11" s="209"/>
      <c r="E11" s="209"/>
      <c r="F11" s="209"/>
      <c r="G11" s="209"/>
      <c r="H11" s="209"/>
      <c r="I11" s="209"/>
      <c r="J11" s="209"/>
      <c r="K11" s="210"/>
      <c r="L11" s="211"/>
      <c r="M11" s="209"/>
      <c r="N11" s="209"/>
    </row>
    <row r="12" spans="1:14" s="213" customFormat="1" ht="18" customHeight="1" x14ac:dyDescent="0.3">
      <c r="A12" s="104"/>
      <c r="B12" s="212" t="s">
        <v>63</v>
      </c>
      <c r="C12" s="209"/>
      <c r="D12" s="209"/>
      <c r="E12" s="209"/>
      <c r="F12" s="209"/>
      <c r="G12" s="209"/>
      <c r="H12" s="209"/>
      <c r="I12" s="209"/>
      <c r="J12" s="209"/>
      <c r="K12" s="210" t="s">
        <v>54</v>
      </c>
      <c r="L12" s="211" t="s">
        <v>55</v>
      </c>
      <c r="M12" s="209">
        <v>9</v>
      </c>
      <c r="N12" s="209"/>
    </row>
    <row r="13" spans="1:14" s="213" customFormat="1" x14ac:dyDescent="0.3">
      <c r="A13" s="104"/>
      <c r="B13" s="212"/>
      <c r="C13" s="209" t="s">
        <v>64</v>
      </c>
      <c r="D13" s="209"/>
      <c r="E13" s="209"/>
      <c r="F13" s="209"/>
      <c r="G13" s="209"/>
      <c r="H13" s="209"/>
      <c r="I13" s="209"/>
      <c r="J13" s="209"/>
      <c r="K13" s="210"/>
      <c r="L13" s="211"/>
      <c r="M13" s="209"/>
      <c r="N13" s="209"/>
    </row>
    <row r="14" spans="1:14" s="213" customFormat="1" x14ac:dyDescent="0.3">
      <c r="A14" s="104"/>
      <c r="B14" s="212"/>
      <c r="C14" s="209" t="s">
        <v>65</v>
      </c>
      <c r="D14" s="209"/>
      <c r="E14" s="209"/>
      <c r="F14" s="209"/>
      <c r="G14" s="209"/>
      <c r="H14" s="209"/>
      <c r="I14" s="209"/>
      <c r="J14" s="209"/>
      <c r="K14" s="210"/>
      <c r="L14" s="211"/>
      <c r="M14" s="209"/>
      <c r="N14" s="209"/>
    </row>
    <row r="15" spans="1:14" s="213" customFormat="1" ht="18" customHeight="1" x14ac:dyDescent="0.3">
      <c r="A15" s="104"/>
      <c r="B15" s="212" t="s">
        <v>66</v>
      </c>
      <c r="C15" s="209"/>
      <c r="D15" s="209"/>
      <c r="E15" s="209"/>
      <c r="F15" s="209"/>
      <c r="G15" s="209"/>
      <c r="H15" s="209"/>
      <c r="I15" s="209"/>
      <c r="J15" s="209"/>
      <c r="K15" s="210" t="s">
        <v>54</v>
      </c>
      <c r="L15" s="211" t="s">
        <v>55</v>
      </c>
      <c r="M15" s="209">
        <v>12</v>
      </c>
      <c r="N15" s="209"/>
    </row>
    <row r="16" spans="1:14" s="213" customFormat="1" x14ac:dyDescent="0.3">
      <c r="A16" s="104"/>
      <c r="B16" s="212"/>
      <c r="C16" s="209" t="s">
        <v>67</v>
      </c>
      <c r="D16" s="209"/>
      <c r="E16" s="209"/>
      <c r="F16" s="209"/>
      <c r="G16" s="209"/>
      <c r="H16" s="209"/>
      <c r="I16" s="209"/>
      <c r="J16" s="209"/>
      <c r="K16" s="210"/>
      <c r="L16" s="211"/>
      <c r="M16" s="209"/>
      <c r="N16" s="209"/>
    </row>
    <row r="17" spans="1:14" s="213" customFormat="1" x14ac:dyDescent="0.3">
      <c r="A17" s="104"/>
      <c r="B17" s="212"/>
      <c r="C17" s="209" t="s">
        <v>68</v>
      </c>
      <c r="D17" s="209"/>
      <c r="E17" s="209"/>
      <c r="F17" s="209"/>
      <c r="G17" s="209"/>
      <c r="H17" s="209"/>
      <c r="I17" s="209"/>
      <c r="J17" s="209"/>
      <c r="K17" s="210"/>
      <c r="L17" s="211"/>
      <c r="M17" s="209"/>
      <c r="N17" s="209"/>
    </row>
    <row r="18" spans="1:14" s="213" customFormat="1" x14ac:dyDescent="0.3">
      <c r="A18" s="104"/>
      <c r="B18" s="212"/>
      <c r="C18" s="209" t="s">
        <v>69</v>
      </c>
      <c r="D18" s="209"/>
      <c r="E18" s="209"/>
      <c r="F18" s="209"/>
      <c r="G18" s="209"/>
      <c r="H18" s="209"/>
      <c r="I18" s="209"/>
      <c r="J18" s="209"/>
      <c r="K18" s="210"/>
      <c r="L18" s="211"/>
      <c r="M18" s="209"/>
      <c r="N18" s="209"/>
    </row>
    <row r="19" spans="1:14" s="213" customFormat="1" x14ac:dyDescent="0.3">
      <c r="A19" s="104"/>
      <c r="B19" s="212"/>
      <c r="C19" s="209" t="s">
        <v>70</v>
      </c>
      <c r="D19" s="209"/>
      <c r="E19" s="209"/>
      <c r="F19" s="209"/>
      <c r="G19" s="209"/>
      <c r="H19" s="209"/>
      <c r="I19" s="209"/>
      <c r="J19" s="209"/>
      <c r="K19" s="210"/>
      <c r="L19" s="211"/>
      <c r="M19" s="209"/>
      <c r="N19" s="209"/>
    </row>
    <row r="20" spans="1:14" s="213" customFormat="1" x14ac:dyDescent="0.3">
      <c r="A20" s="104"/>
      <c r="B20" s="212"/>
      <c r="C20" s="209" t="s">
        <v>71</v>
      </c>
      <c r="D20" s="209"/>
      <c r="E20" s="209"/>
      <c r="F20" s="209"/>
      <c r="G20" s="209"/>
      <c r="H20" s="209"/>
      <c r="I20" s="209"/>
      <c r="J20" s="209"/>
      <c r="K20" s="210"/>
      <c r="L20" s="211"/>
      <c r="M20" s="209"/>
      <c r="N20" s="209"/>
    </row>
    <row r="21" spans="1:14" s="213" customFormat="1" ht="18" customHeight="1" x14ac:dyDescent="0.3">
      <c r="A21" s="104"/>
      <c r="B21" s="212" t="s">
        <v>72</v>
      </c>
      <c r="C21" s="209"/>
      <c r="D21" s="209"/>
      <c r="E21" s="209"/>
      <c r="F21" s="209"/>
      <c r="G21" s="209"/>
      <c r="H21" s="209"/>
      <c r="I21" s="209"/>
      <c r="J21" s="209"/>
      <c r="K21" s="210" t="s">
        <v>54</v>
      </c>
      <c r="L21" s="211" t="s">
        <v>55</v>
      </c>
      <c r="M21" s="209">
        <v>30</v>
      </c>
      <c r="N21" s="209"/>
    </row>
    <row r="22" spans="1:14" s="213" customFormat="1" x14ac:dyDescent="0.3">
      <c r="A22" s="104"/>
      <c r="B22" s="212"/>
      <c r="C22" s="209" t="s">
        <v>73</v>
      </c>
      <c r="D22" s="209"/>
      <c r="E22" s="209"/>
      <c r="F22" s="209"/>
      <c r="G22" s="209"/>
      <c r="H22" s="209"/>
      <c r="I22" s="209"/>
      <c r="J22" s="209"/>
      <c r="K22" s="210"/>
      <c r="L22" s="211"/>
      <c r="M22" s="209"/>
      <c r="N22" s="209"/>
    </row>
    <row r="23" spans="1:14" s="213" customFormat="1" x14ac:dyDescent="0.3">
      <c r="A23" s="104"/>
      <c r="B23" s="212"/>
      <c r="C23" s="209" t="s">
        <v>887</v>
      </c>
      <c r="D23" s="209"/>
      <c r="E23" s="209"/>
      <c r="F23" s="209"/>
      <c r="G23" s="209"/>
      <c r="H23" s="209"/>
      <c r="I23" s="209"/>
      <c r="J23" s="209"/>
      <c r="K23" s="210"/>
      <c r="L23" s="211"/>
      <c r="M23" s="209"/>
      <c r="N23" s="209"/>
    </row>
    <row r="24" spans="1:14" s="213" customFormat="1" x14ac:dyDescent="0.3">
      <c r="A24" s="104"/>
      <c r="B24" s="212"/>
      <c r="C24" s="209" t="s">
        <v>888</v>
      </c>
      <c r="D24" s="209"/>
      <c r="E24" s="209"/>
      <c r="F24" s="209"/>
      <c r="G24" s="209"/>
      <c r="H24" s="209"/>
      <c r="I24" s="209"/>
      <c r="J24" s="209"/>
      <c r="K24" s="210"/>
      <c r="L24" s="211"/>
      <c r="M24" s="209"/>
      <c r="N24" s="209"/>
    </row>
    <row r="25" spans="1:14" s="213" customFormat="1" ht="18" customHeight="1" collapsed="1" x14ac:dyDescent="0.3">
      <c r="A25" s="104"/>
      <c r="B25" s="212" t="s">
        <v>74</v>
      </c>
      <c r="C25" s="209"/>
      <c r="D25" s="209"/>
      <c r="E25" s="209"/>
      <c r="F25" s="209"/>
      <c r="G25" s="209"/>
      <c r="H25" s="209"/>
      <c r="I25" s="209"/>
      <c r="J25" s="209"/>
      <c r="K25" s="210" t="s">
        <v>54</v>
      </c>
      <c r="L25" s="211" t="s">
        <v>55</v>
      </c>
      <c r="M25" s="209">
        <v>34</v>
      </c>
      <c r="N25" s="209"/>
    </row>
    <row r="26" spans="1:14" s="213" customFormat="1" x14ac:dyDescent="0.3">
      <c r="A26" s="104"/>
      <c r="B26" s="212"/>
      <c r="C26" s="209" t="s">
        <v>75</v>
      </c>
      <c r="D26" s="209"/>
      <c r="E26" s="209"/>
      <c r="F26" s="209"/>
      <c r="G26" s="209"/>
      <c r="H26" s="209"/>
      <c r="I26" s="209"/>
      <c r="J26" s="209"/>
      <c r="K26" s="210"/>
      <c r="L26" s="211"/>
      <c r="M26" s="209"/>
      <c r="N26" s="209"/>
    </row>
    <row r="27" spans="1:14" s="213" customFormat="1" x14ac:dyDescent="0.3">
      <c r="A27" s="104"/>
      <c r="B27" s="212"/>
      <c r="C27" s="209" t="s">
        <v>76</v>
      </c>
      <c r="D27" s="209"/>
      <c r="E27" s="209"/>
      <c r="F27" s="209"/>
      <c r="G27" s="209"/>
      <c r="H27" s="209"/>
      <c r="I27" s="209"/>
      <c r="J27" s="209"/>
      <c r="K27" s="210"/>
      <c r="L27" s="211"/>
      <c r="M27" s="209"/>
      <c r="N27" s="209"/>
    </row>
    <row r="28" spans="1:14" s="213" customFormat="1" ht="18" customHeight="1" x14ac:dyDescent="0.3">
      <c r="A28" s="104"/>
      <c r="B28" s="212" t="s">
        <v>77</v>
      </c>
      <c r="C28" s="209"/>
      <c r="D28" s="209"/>
      <c r="E28" s="209"/>
      <c r="F28" s="209"/>
      <c r="G28" s="209"/>
      <c r="H28" s="209"/>
      <c r="I28" s="209"/>
      <c r="J28" s="209"/>
      <c r="K28" s="210" t="s">
        <v>54</v>
      </c>
      <c r="L28" s="211" t="s">
        <v>55</v>
      </c>
      <c r="M28" s="209">
        <v>38</v>
      </c>
      <c r="N28" s="209"/>
    </row>
    <row r="29" spans="1:14" s="213" customFormat="1" x14ac:dyDescent="0.3">
      <c r="A29" s="104"/>
      <c r="B29" s="212"/>
      <c r="C29" s="209" t="s">
        <v>78</v>
      </c>
      <c r="D29" s="209"/>
      <c r="E29" s="209"/>
      <c r="F29" s="209"/>
      <c r="G29" s="209"/>
      <c r="H29" s="209"/>
      <c r="I29" s="209"/>
      <c r="J29" s="209"/>
      <c r="K29" s="210"/>
      <c r="L29" s="211"/>
      <c r="M29" s="209"/>
      <c r="N29" s="209"/>
    </row>
    <row r="30" spans="1:14" s="213" customFormat="1" x14ac:dyDescent="0.3">
      <c r="A30" s="104"/>
      <c r="B30" s="212"/>
      <c r="C30" s="209" t="s">
        <v>79</v>
      </c>
      <c r="D30" s="209"/>
      <c r="E30" s="209"/>
      <c r="F30" s="209"/>
      <c r="G30" s="209"/>
      <c r="H30" s="209"/>
      <c r="I30" s="209"/>
      <c r="J30" s="209"/>
      <c r="K30" s="210"/>
      <c r="L30" s="211"/>
      <c r="M30" s="209"/>
      <c r="N30" s="209"/>
    </row>
    <row r="31" spans="1:14" s="213" customFormat="1" x14ac:dyDescent="0.3">
      <c r="A31" s="104"/>
      <c r="B31" s="212"/>
      <c r="C31" s="209" t="s">
        <v>80</v>
      </c>
      <c r="D31" s="209"/>
      <c r="E31" s="209"/>
      <c r="F31" s="209"/>
      <c r="G31" s="209"/>
      <c r="H31" s="209"/>
      <c r="I31" s="209"/>
      <c r="J31" s="209"/>
      <c r="K31" s="210"/>
      <c r="L31" s="211"/>
      <c r="M31" s="209"/>
      <c r="N31" s="209"/>
    </row>
    <row r="32" spans="1:14" s="213" customFormat="1" ht="18" customHeight="1" x14ac:dyDescent="0.3">
      <c r="A32" s="104"/>
      <c r="B32" s="212" t="s">
        <v>81</v>
      </c>
      <c r="C32" s="209"/>
      <c r="D32" s="209"/>
      <c r="E32" s="209"/>
      <c r="F32" s="209"/>
      <c r="G32" s="209"/>
      <c r="H32" s="209"/>
      <c r="I32" s="209"/>
      <c r="J32" s="209"/>
      <c r="K32" s="210" t="s">
        <v>54</v>
      </c>
      <c r="L32" s="211" t="s">
        <v>55</v>
      </c>
      <c r="M32" s="209">
        <v>42</v>
      </c>
      <c r="N32" s="209"/>
    </row>
    <row r="33" spans="1:14" s="213" customFormat="1" x14ac:dyDescent="0.3">
      <c r="A33" s="104"/>
      <c r="B33" s="212"/>
      <c r="C33" s="209" t="s">
        <v>82</v>
      </c>
      <c r="D33" s="209"/>
      <c r="E33" s="209"/>
      <c r="F33" s="209"/>
      <c r="G33" s="209"/>
      <c r="H33" s="209"/>
      <c r="I33" s="209"/>
      <c r="J33" s="209"/>
      <c r="K33" s="210"/>
      <c r="L33" s="211"/>
      <c r="M33" s="209"/>
      <c r="N33" s="209"/>
    </row>
    <row r="34" spans="1:14" s="213" customFormat="1" x14ac:dyDescent="0.3">
      <c r="A34" s="104"/>
      <c r="B34" s="212"/>
      <c r="C34" s="209" t="s">
        <v>83</v>
      </c>
      <c r="D34" s="209"/>
      <c r="E34" s="209"/>
      <c r="F34" s="209"/>
      <c r="G34" s="209"/>
      <c r="H34" s="209"/>
      <c r="I34" s="209"/>
      <c r="J34" s="209"/>
      <c r="K34" s="210"/>
      <c r="L34" s="211"/>
      <c r="M34" s="209"/>
      <c r="N34" s="209"/>
    </row>
    <row r="35" spans="1:14" s="213" customFormat="1" x14ac:dyDescent="0.3">
      <c r="A35" s="104"/>
      <c r="B35" s="212"/>
      <c r="C35" s="209" t="s">
        <v>84</v>
      </c>
      <c r="D35" s="209"/>
      <c r="E35" s="209"/>
      <c r="F35" s="209"/>
      <c r="G35" s="209"/>
      <c r="H35" s="209"/>
      <c r="I35" s="209"/>
      <c r="J35" s="209"/>
      <c r="K35" s="210"/>
      <c r="L35" s="211"/>
      <c r="M35" s="209"/>
      <c r="N35" s="209"/>
    </row>
    <row r="36" spans="1:14" s="213" customFormat="1" ht="24" customHeight="1" x14ac:dyDescent="0.3">
      <c r="A36" s="104"/>
      <c r="B36" s="212" t="s">
        <v>85</v>
      </c>
      <c r="D36" s="209"/>
      <c r="E36" s="209"/>
      <c r="F36" s="209"/>
      <c r="G36" s="209"/>
      <c r="H36" s="209"/>
      <c r="I36" s="209"/>
      <c r="J36" s="209"/>
      <c r="K36" s="210" t="s">
        <v>54</v>
      </c>
      <c r="L36" s="211" t="s">
        <v>55</v>
      </c>
      <c r="M36" s="209">
        <v>48</v>
      </c>
      <c r="N36" s="209"/>
    </row>
    <row r="37" spans="1:14" s="213" customFormat="1" ht="24" customHeight="1" x14ac:dyDescent="0.3">
      <c r="A37" s="104"/>
      <c r="B37" s="212" t="s">
        <v>86</v>
      </c>
      <c r="D37" s="209"/>
      <c r="E37" s="209"/>
      <c r="F37" s="209"/>
      <c r="G37" s="209"/>
      <c r="H37" s="209"/>
      <c r="I37" s="209"/>
      <c r="J37" s="209"/>
      <c r="K37" s="210" t="s">
        <v>54</v>
      </c>
      <c r="L37" s="211" t="s">
        <v>55</v>
      </c>
      <c r="M37" s="209">
        <v>49</v>
      </c>
      <c r="N37" s="209"/>
    </row>
    <row r="38" spans="1:14" s="213" customFormat="1" ht="24" customHeight="1" x14ac:dyDescent="0.3">
      <c r="A38" s="104"/>
      <c r="B38" s="212" t="s">
        <v>87</v>
      </c>
      <c r="C38" s="209"/>
      <c r="D38" s="209"/>
      <c r="E38" s="209"/>
      <c r="F38" s="209"/>
      <c r="G38" s="209"/>
      <c r="H38" s="209"/>
      <c r="I38" s="209"/>
      <c r="J38" s="209"/>
      <c r="K38" s="210" t="s">
        <v>54</v>
      </c>
      <c r="L38" s="211" t="s">
        <v>55</v>
      </c>
      <c r="M38" s="209">
        <v>50</v>
      </c>
      <c r="N38" s="209"/>
    </row>
    <row r="40" spans="1:14" x14ac:dyDescent="0.3">
      <c r="B40" s="3" t="s">
        <v>929</v>
      </c>
      <c r="C40" s="61"/>
      <c r="D40" s="61"/>
      <c r="E40" s="61"/>
      <c r="F40" s="61"/>
    </row>
    <row r="41" spans="1:14" x14ac:dyDescent="0.3">
      <c r="B41" s="867" t="s">
        <v>930</v>
      </c>
      <c r="C41" s="61"/>
      <c r="D41" s="61"/>
      <c r="E41" s="61"/>
      <c r="F41" s="61"/>
    </row>
    <row r="42" spans="1:14" x14ac:dyDescent="0.3">
      <c r="B42" s="3"/>
      <c r="C42" s="61"/>
      <c r="D42" s="61"/>
      <c r="E42" s="61"/>
      <c r="F42" s="61"/>
    </row>
  </sheetData>
  <mergeCells count="1">
    <mergeCell ref="A1:N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
  <dimension ref="A1:J48"/>
  <sheetViews>
    <sheetView view="pageBreakPreview" zoomScaleNormal="100" zoomScaleSheetLayoutView="100" workbookViewId="0">
      <selection sqref="A1:F1"/>
    </sheetView>
  </sheetViews>
  <sheetFormatPr defaultColWidth="9" defaultRowHeight="14" x14ac:dyDescent="0.3"/>
  <cols>
    <col min="1" max="1" width="3.33203125" style="2" customWidth="1"/>
    <col min="2" max="2" width="9" style="1"/>
    <col min="3" max="3" width="15.58203125" style="111" customWidth="1"/>
    <col min="4" max="5" width="22.5" style="1" customWidth="1"/>
    <col min="6" max="6" width="4.5" style="1" customWidth="1"/>
    <col min="7" max="9" width="9" style="1"/>
    <col min="10" max="10" width="3.33203125" style="1" customWidth="1"/>
    <col min="11" max="11" width="9" style="1"/>
    <col min="12" max="12" width="14.83203125" style="1" customWidth="1"/>
    <col min="13" max="13" width="20.5" style="1" customWidth="1"/>
    <col min="14" max="14" width="14.5" style="1" customWidth="1"/>
    <col min="15" max="16384" width="9" style="1"/>
  </cols>
  <sheetData>
    <row r="1" spans="1:10" ht="14.25" customHeight="1" x14ac:dyDescent="0.3">
      <c r="A1" s="1233" t="s">
        <v>88</v>
      </c>
      <c r="B1" s="1233"/>
      <c r="C1" s="1233"/>
      <c r="D1" s="1233"/>
      <c r="E1" s="1233"/>
      <c r="F1" s="1233"/>
      <c r="G1" s="4"/>
      <c r="H1" s="4"/>
      <c r="I1" s="4"/>
      <c r="J1" s="4"/>
    </row>
    <row r="2" spans="1:10" ht="14.25" customHeight="1" x14ac:dyDescent="0.3">
      <c r="A2" s="4"/>
      <c r="B2" s="4"/>
      <c r="C2" s="4"/>
      <c r="D2" s="4"/>
      <c r="E2" s="4"/>
      <c r="F2" s="4"/>
      <c r="G2" s="4"/>
      <c r="H2" s="4"/>
      <c r="I2" s="4"/>
      <c r="J2" s="4"/>
    </row>
    <row r="4" spans="1:10" x14ac:dyDescent="0.3">
      <c r="B4" s="1" t="s">
        <v>89</v>
      </c>
      <c r="C4" s="559" t="s">
        <v>90</v>
      </c>
      <c r="G4" s="51"/>
    </row>
    <row r="5" spans="1:10" x14ac:dyDescent="0.3">
      <c r="C5" s="111" t="s">
        <v>91</v>
      </c>
    </row>
    <row r="6" spans="1:10" x14ac:dyDescent="0.3">
      <c r="C6" s="111" t="s">
        <v>92</v>
      </c>
    </row>
    <row r="9" spans="1:10" x14ac:dyDescent="0.3">
      <c r="B9" s="1" t="s">
        <v>93</v>
      </c>
      <c r="C9" s="111" t="s">
        <v>94</v>
      </c>
    </row>
    <row r="12" spans="1:10" x14ac:dyDescent="0.3">
      <c r="B12" s="1" t="s">
        <v>95</v>
      </c>
      <c r="C12" s="111" t="s">
        <v>96</v>
      </c>
    </row>
    <row r="15" spans="1:10" x14ac:dyDescent="0.3">
      <c r="B15" s="1" t="s">
        <v>97</v>
      </c>
      <c r="C15" s="111" t="s">
        <v>98</v>
      </c>
    </row>
    <row r="18" spans="2:9" ht="14.25" customHeight="1" x14ac:dyDescent="0.3">
      <c r="B18" s="1" t="s">
        <v>99</v>
      </c>
      <c r="C18" s="111" t="s">
        <v>100</v>
      </c>
    </row>
    <row r="19" spans="2:9" ht="14.25" customHeight="1" x14ac:dyDescent="0.3">
      <c r="C19" s="111" t="s">
        <v>101</v>
      </c>
    </row>
    <row r="20" spans="2:9" ht="14.25" customHeight="1" x14ac:dyDescent="0.3"/>
    <row r="21" spans="2:9" x14ac:dyDescent="0.3">
      <c r="C21" s="1234" t="s">
        <v>102</v>
      </c>
      <c r="D21" s="1234"/>
      <c r="E21" s="1234"/>
    </row>
    <row r="22" spans="2:9" ht="12.75" customHeight="1" x14ac:dyDescent="0.3">
      <c r="C22" s="912" t="s">
        <v>103</v>
      </c>
      <c r="D22" s="1235" t="s">
        <v>104</v>
      </c>
      <c r="E22" s="1235" t="s">
        <v>105</v>
      </c>
      <c r="I22" s="200"/>
    </row>
    <row r="23" spans="2:9" ht="12.75" customHeight="1" x14ac:dyDescent="0.3">
      <c r="C23" s="913" t="s">
        <v>106</v>
      </c>
      <c r="D23" s="1235"/>
      <c r="E23" s="1235"/>
      <c r="I23" s="200"/>
    </row>
    <row r="24" spans="2:9" ht="39.75" customHeight="1" x14ac:dyDescent="0.3">
      <c r="C24" s="908" t="s">
        <v>107</v>
      </c>
      <c r="D24" s="909" t="s">
        <v>108</v>
      </c>
      <c r="E24" s="910" t="s">
        <v>109</v>
      </c>
    </row>
    <row r="25" spans="2:9" ht="23.25" customHeight="1" x14ac:dyDescent="0.3">
      <c r="C25" s="908" t="s">
        <v>110</v>
      </c>
      <c r="D25" s="1231" t="s">
        <v>111</v>
      </c>
      <c r="E25" s="1232"/>
    </row>
    <row r="26" spans="2:9" ht="28.5" customHeight="1" x14ac:dyDescent="0.3">
      <c r="C26" s="911" t="s">
        <v>112</v>
      </c>
      <c r="D26" s="910" t="s">
        <v>113</v>
      </c>
      <c r="E26" s="914"/>
    </row>
    <row r="27" spans="2:9" x14ac:dyDescent="0.3">
      <c r="C27" s="908" t="s">
        <v>114</v>
      </c>
      <c r="D27" s="1232" t="s">
        <v>115</v>
      </c>
      <c r="E27" s="1232"/>
    </row>
    <row r="28" spans="2:9" x14ac:dyDescent="0.3">
      <c r="F28" s="102" t="s">
        <v>116</v>
      </c>
    </row>
    <row r="29" spans="2:9" x14ac:dyDescent="0.3">
      <c r="F29" s="102" t="s">
        <v>117</v>
      </c>
    </row>
    <row r="31" spans="2:9" x14ac:dyDescent="0.3">
      <c r="C31" s="111" t="s">
        <v>118</v>
      </c>
    </row>
    <row r="32" spans="2:9" x14ac:dyDescent="0.3">
      <c r="C32" s="111" t="s">
        <v>119</v>
      </c>
    </row>
    <row r="33" spans="2:3" x14ac:dyDescent="0.3">
      <c r="C33" s="111" t="s">
        <v>120</v>
      </c>
    </row>
    <row r="35" spans="2:3" x14ac:dyDescent="0.3">
      <c r="B35" s="1" t="s">
        <v>121</v>
      </c>
      <c r="C35" s="111" t="s">
        <v>122</v>
      </c>
    </row>
    <row r="36" spans="2:3" x14ac:dyDescent="0.3">
      <c r="C36" s="111" t="s">
        <v>123</v>
      </c>
    </row>
    <row r="37" spans="2:3" x14ac:dyDescent="0.3">
      <c r="C37" s="111" t="s">
        <v>124</v>
      </c>
    </row>
    <row r="40" spans="2:3" x14ac:dyDescent="0.3">
      <c r="B40" s="1" t="s">
        <v>125</v>
      </c>
      <c r="C40" s="236" t="s">
        <v>126</v>
      </c>
    </row>
    <row r="41" spans="2:3" x14ac:dyDescent="0.3">
      <c r="C41" s="237" t="s">
        <v>127</v>
      </c>
    </row>
    <row r="42" spans="2:3" x14ac:dyDescent="0.3">
      <c r="C42" s="237" t="s">
        <v>128</v>
      </c>
    </row>
    <row r="44" spans="2:3" x14ac:dyDescent="0.3">
      <c r="C44" s="237"/>
    </row>
    <row r="45" spans="2:3" x14ac:dyDescent="0.3">
      <c r="C45" s="237"/>
    </row>
    <row r="46" spans="2:3" x14ac:dyDescent="0.3">
      <c r="C46" s="237"/>
    </row>
    <row r="48" spans="2:3" x14ac:dyDescent="0.3">
      <c r="C48" s="111" t="s">
        <v>129</v>
      </c>
    </row>
  </sheetData>
  <mergeCells count="6">
    <mergeCell ref="D25:E25"/>
    <mergeCell ref="D27:E27"/>
    <mergeCell ref="A1:F1"/>
    <mergeCell ref="C21:E21"/>
    <mergeCell ref="E22:E23"/>
    <mergeCell ref="D22:D23"/>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
  <dimension ref="A1:J50"/>
  <sheetViews>
    <sheetView view="pageBreakPreview" zoomScaleNormal="100" zoomScaleSheetLayoutView="100" workbookViewId="0">
      <selection sqref="A1:J2"/>
    </sheetView>
  </sheetViews>
  <sheetFormatPr defaultColWidth="9" defaultRowHeight="14" x14ac:dyDescent="0.3"/>
  <cols>
    <col min="1" max="1" width="3.08203125" style="2" customWidth="1"/>
    <col min="2" max="2" width="9" style="1"/>
    <col min="3" max="3" width="12.58203125" style="1" bestFit="1" customWidth="1"/>
    <col min="4" max="4" width="5.83203125" style="1" customWidth="1"/>
    <col min="5" max="9" width="9" style="1"/>
    <col min="10" max="10" width="3.08203125" style="1" customWidth="1"/>
    <col min="11" max="16384" width="9" style="1"/>
  </cols>
  <sheetData>
    <row r="1" spans="1:10" ht="14.25" customHeight="1" x14ac:dyDescent="0.3">
      <c r="A1" s="1233" t="s">
        <v>130</v>
      </c>
      <c r="B1" s="1233"/>
      <c r="C1" s="1233"/>
      <c r="D1" s="1233"/>
      <c r="E1" s="1233"/>
      <c r="F1" s="1233"/>
      <c r="G1" s="1233"/>
      <c r="H1" s="1233"/>
      <c r="I1" s="1233"/>
      <c r="J1" s="1233"/>
    </row>
    <row r="2" spans="1:10" ht="14.25" customHeight="1" x14ac:dyDescent="0.3">
      <c r="A2" s="1233"/>
      <c r="B2" s="1233"/>
      <c r="C2" s="1233"/>
      <c r="D2" s="1233"/>
      <c r="E2" s="1233"/>
      <c r="F2" s="1233"/>
      <c r="G2" s="1233"/>
      <c r="H2" s="1233"/>
      <c r="I2" s="1233"/>
      <c r="J2" s="1233"/>
    </row>
    <row r="4" spans="1:10" x14ac:dyDescent="0.3">
      <c r="B4" s="1" t="s">
        <v>131</v>
      </c>
    </row>
    <row r="35" spans="2:9" x14ac:dyDescent="0.3">
      <c r="B35" s="1" t="s">
        <v>97</v>
      </c>
      <c r="C35" s="1" t="s">
        <v>132</v>
      </c>
    </row>
    <row r="36" spans="2:9" x14ac:dyDescent="0.3">
      <c r="C36" s="1" t="s">
        <v>133</v>
      </c>
      <c r="D36" s="51" t="s">
        <v>134</v>
      </c>
      <c r="E36" s="51"/>
      <c r="F36" s="51"/>
      <c r="G36" s="51"/>
      <c r="H36" s="51"/>
      <c r="I36" s="51"/>
    </row>
    <row r="37" spans="2:9" x14ac:dyDescent="0.3">
      <c r="C37" s="1" t="s">
        <v>135</v>
      </c>
      <c r="D37" s="51" t="s">
        <v>136</v>
      </c>
      <c r="E37" s="51"/>
      <c r="F37" s="51"/>
      <c r="G37" s="51"/>
      <c r="H37" s="51"/>
      <c r="I37" s="51"/>
    </row>
    <row r="38" spans="2:9" x14ac:dyDescent="0.3">
      <c r="C38" s="1" t="s">
        <v>137</v>
      </c>
      <c r="D38" s="51"/>
      <c r="E38" s="51"/>
      <c r="F38" s="51"/>
      <c r="G38" s="51"/>
      <c r="H38" s="51"/>
      <c r="I38" s="51"/>
    </row>
    <row r="39" spans="2:9" x14ac:dyDescent="0.3">
      <c r="C39" s="1" t="s">
        <v>138</v>
      </c>
      <c r="D39" s="51" t="s">
        <v>139</v>
      </c>
      <c r="E39" s="51"/>
      <c r="F39" s="51"/>
      <c r="G39" s="51"/>
      <c r="H39" s="51"/>
      <c r="I39" s="51"/>
    </row>
    <row r="40" spans="2:9" x14ac:dyDescent="0.3">
      <c r="C40" s="1" t="s">
        <v>140</v>
      </c>
      <c r="D40" s="51" t="s">
        <v>141</v>
      </c>
      <c r="E40" s="51"/>
      <c r="F40" s="51"/>
      <c r="G40" s="51"/>
      <c r="H40" s="51"/>
      <c r="I40" s="51"/>
    </row>
    <row r="41" spans="2:9" x14ac:dyDescent="0.3">
      <c r="C41" s="1" t="s">
        <v>142</v>
      </c>
      <c r="D41" s="51" t="s">
        <v>143</v>
      </c>
      <c r="E41" s="51"/>
      <c r="F41" s="51"/>
      <c r="G41" s="51"/>
      <c r="H41" s="51"/>
      <c r="I41" s="51"/>
    </row>
    <row r="42" spans="2:9" x14ac:dyDescent="0.3">
      <c r="C42" s="1" t="s">
        <v>144</v>
      </c>
      <c r="D42" s="51" t="s">
        <v>145</v>
      </c>
      <c r="E42" s="51"/>
      <c r="F42" s="51"/>
      <c r="G42" s="51"/>
      <c r="H42" s="51"/>
      <c r="I42" s="51"/>
    </row>
    <row r="43" spans="2:9" x14ac:dyDescent="0.3">
      <c r="D43" s="51" t="s">
        <v>146</v>
      </c>
      <c r="E43" s="51"/>
      <c r="F43" s="51"/>
      <c r="G43" s="51"/>
      <c r="H43" s="51"/>
      <c r="I43" s="51"/>
    </row>
    <row r="44" spans="2:9" x14ac:dyDescent="0.3">
      <c r="C44" s="1" t="s">
        <v>147</v>
      </c>
      <c r="D44" s="51" t="s">
        <v>148</v>
      </c>
      <c r="E44" s="51"/>
      <c r="F44" s="51"/>
      <c r="G44" s="51"/>
      <c r="H44" s="51"/>
      <c r="I44" s="51"/>
    </row>
    <row r="45" spans="2:9" x14ac:dyDescent="0.3">
      <c r="C45" s="1" t="s">
        <v>149</v>
      </c>
      <c r="D45" s="51" t="s">
        <v>150</v>
      </c>
      <c r="E45" s="51"/>
      <c r="F45" s="51"/>
      <c r="G45" s="51"/>
      <c r="H45" s="51"/>
      <c r="I45" s="51"/>
    </row>
    <row r="46" spans="2:9" x14ac:dyDescent="0.3">
      <c r="C46" s="1" t="s">
        <v>151</v>
      </c>
      <c r="D46" s="51" t="s">
        <v>152</v>
      </c>
      <c r="E46" s="51"/>
      <c r="F46" s="51"/>
      <c r="G46" s="51"/>
      <c r="H46" s="51"/>
      <c r="I46" s="51"/>
    </row>
    <row r="48" spans="2:9" x14ac:dyDescent="0.3">
      <c r="C48" s="3"/>
      <c r="D48" s="3"/>
      <c r="E48" s="3"/>
      <c r="F48" s="3"/>
      <c r="G48" s="3"/>
    </row>
    <row r="49" spans="3:7" x14ac:dyDescent="0.3">
      <c r="C49" s="217"/>
      <c r="D49" s="542"/>
      <c r="E49" s="3"/>
      <c r="F49" s="3"/>
      <c r="G49" s="3"/>
    </row>
    <row r="50" spans="3:7" x14ac:dyDescent="0.3">
      <c r="C50" s="217"/>
      <c r="D50" s="542"/>
      <c r="E50" s="3"/>
      <c r="F50" s="3"/>
      <c r="G50" s="3"/>
    </row>
  </sheetData>
  <mergeCells count="1">
    <mergeCell ref="A1:J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8"/>
  </sheetPr>
  <dimension ref="A1:AO60"/>
  <sheetViews>
    <sheetView view="pageBreakPreview" zoomScaleNormal="100" zoomScaleSheetLayoutView="100" workbookViewId="0">
      <selection sqref="A1:A50"/>
    </sheetView>
  </sheetViews>
  <sheetFormatPr defaultColWidth="9" defaultRowHeight="14" x14ac:dyDescent="0.3"/>
  <cols>
    <col min="1" max="17" width="4.58203125" style="2" customWidth="1"/>
    <col min="18" max="40" width="9" style="1"/>
    <col min="41" max="41" width="10.75" style="1" customWidth="1"/>
    <col min="42" max="16384" width="9" style="1"/>
  </cols>
  <sheetData>
    <row r="1" spans="1:41" ht="14.25" customHeight="1" x14ac:dyDescent="0.3">
      <c r="A1" s="1236"/>
      <c r="B1" s="352"/>
      <c r="C1" s="353"/>
      <c r="D1" s="353"/>
      <c r="E1" s="353"/>
      <c r="F1" s="353"/>
      <c r="G1" s="353"/>
      <c r="H1" s="353"/>
      <c r="I1" s="353"/>
      <c r="J1" s="353"/>
      <c r="K1" s="353"/>
      <c r="L1" s="353"/>
      <c r="M1" s="353"/>
      <c r="N1" s="353"/>
      <c r="O1" s="354"/>
      <c r="P1" s="105"/>
      <c r="Q1" s="105"/>
    </row>
    <row r="2" spans="1:41" ht="14.25" customHeight="1" x14ac:dyDescent="0.3">
      <c r="A2" s="1236"/>
      <c r="B2" s="355"/>
      <c r="C2" s="105"/>
      <c r="D2" s="105"/>
      <c r="E2" s="105"/>
      <c r="F2" s="105"/>
      <c r="G2" s="105"/>
      <c r="H2" s="105"/>
      <c r="I2" s="105"/>
      <c r="J2" s="105"/>
      <c r="K2" s="105"/>
      <c r="L2" s="105"/>
      <c r="M2" s="105"/>
      <c r="N2" s="105"/>
      <c r="O2" s="356"/>
      <c r="P2" s="105"/>
      <c r="Q2" s="105"/>
      <c r="T2" s="1" t="s">
        <v>153</v>
      </c>
    </row>
    <row r="3" spans="1:41" ht="14.25" customHeight="1" x14ac:dyDescent="0.3">
      <c r="A3" s="1236"/>
      <c r="B3" s="355"/>
      <c r="C3" s="105"/>
      <c r="D3" s="105"/>
      <c r="E3" s="105"/>
      <c r="F3" s="105"/>
      <c r="G3" s="105"/>
      <c r="H3" s="105"/>
      <c r="I3" s="105"/>
      <c r="J3" s="105"/>
      <c r="K3" s="105"/>
      <c r="L3" s="105"/>
      <c r="M3" s="105"/>
      <c r="N3" s="105"/>
      <c r="O3" s="356"/>
      <c r="P3" s="105"/>
      <c r="Q3" s="105"/>
      <c r="T3" s="1" t="s">
        <v>154</v>
      </c>
    </row>
    <row r="4" spans="1:41" ht="14.25" customHeight="1" x14ac:dyDescent="0.3">
      <c r="A4" s="1236"/>
      <c r="B4" s="355"/>
      <c r="C4" s="105"/>
      <c r="D4" s="105"/>
      <c r="E4" s="105"/>
      <c r="F4" s="105"/>
      <c r="G4" s="105"/>
      <c r="H4" s="105"/>
      <c r="I4" s="105"/>
      <c r="J4" s="105"/>
      <c r="K4" s="105"/>
      <c r="L4" s="105"/>
      <c r="M4" s="105"/>
      <c r="N4" s="105"/>
      <c r="O4" s="356"/>
      <c r="P4" s="105"/>
      <c r="Q4" s="105"/>
      <c r="T4" s="1" t="s">
        <v>155</v>
      </c>
    </row>
    <row r="5" spans="1:41" ht="14.25" customHeight="1" x14ac:dyDescent="0.3">
      <c r="A5" s="1236"/>
      <c r="B5" s="355"/>
      <c r="C5" s="105"/>
      <c r="D5" s="105"/>
      <c r="E5" s="105"/>
      <c r="F5" s="105"/>
      <c r="G5" s="105"/>
      <c r="H5" s="105"/>
      <c r="I5" s="105"/>
      <c r="J5" s="105"/>
      <c r="K5" s="105"/>
      <c r="L5" s="105"/>
      <c r="M5" s="105"/>
      <c r="N5" s="105"/>
      <c r="O5" s="356"/>
      <c r="P5" s="105"/>
      <c r="Q5" s="105"/>
      <c r="T5" s="1" t="s">
        <v>156</v>
      </c>
    </row>
    <row r="6" spans="1:41" ht="14.25" customHeight="1" x14ac:dyDescent="0.3">
      <c r="A6" s="1236"/>
      <c r="B6" s="355"/>
      <c r="C6" s="105"/>
      <c r="D6" s="105"/>
      <c r="E6" s="105"/>
      <c r="F6" s="105"/>
      <c r="G6" s="105"/>
      <c r="H6" s="105"/>
      <c r="I6" s="105"/>
      <c r="J6" s="105"/>
      <c r="K6" s="105"/>
      <c r="L6" s="105"/>
      <c r="M6" s="105"/>
      <c r="N6" s="105"/>
      <c r="O6" s="356"/>
      <c r="P6" s="105"/>
      <c r="Q6" s="105"/>
    </row>
    <row r="7" spans="1:41" ht="14.25" customHeight="1" x14ac:dyDescent="0.3">
      <c r="A7" s="1236"/>
      <c r="B7" s="355"/>
      <c r="C7" s="105"/>
      <c r="D7" s="105"/>
      <c r="E7" s="105"/>
      <c r="F7" s="105"/>
      <c r="G7" s="105"/>
      <c r="H7" s="105"/>
      <c r="I7" s="105"/>
      <c r="J7" s="105"/>
      <c r="K7" s="105"/>
      <c r="L7" s="105"/>
      <c r="M7" s="105"/>
      <c r="N7" s="105"/>
      <c r="O7" s="356"/>
      <c r="P7" s="105"/>
      <c r="Q7" s="105"/>
      <c r="T7" s="1" t="s">
        <v>157</v>
      </c>
    </row>
    <row r="8" spans="1:41" ht="14.25" customHeight="1" x14ac:dyDescent="0.3">
      <c r="A8" s="1236"/>
      <c r="B8" s="355"/>
      <c r="C8" s="105"/>
      <c r="D8" s="105"/>
      <c r="E8" s="105"/>
      <c r="F8" s="105"/>
      <c r="G8" s="105"/>
      <c r="H8" s="105"/>
      <c r="I8" s="105"/>
      <c r="J8" s="105"/>
      <c r="K8" s="105"/>
      <c r="L8" s="105"/>
      <c r="M8" s="105"/>
      <c r="N8" s="105"/>
      <c r="O8" s="356"/>
      <c r="P8" s="105"/>
      <c r="Q8" s="105"/>
      <c r="T8" s="38" t="s">
        <v>158</v>
      </c>
      <c r="U8" s="38" t="s">
        <v>159</v>
      </c>
      <c r="V8" s="38" t="s">
        <v>160</v>
      </c>
      <c r="W8" s="38" t="s">
        <v>161</v>
      </c>
      <c r="X8" s="38" t="s">
        <v>162</v>
      </c>
      <c r="Y8" s="38" t="s">
        <v>163</v>
      </c>
      <c r="Z8" s="38" t="s">
        <v>164</v>
      </c>
      <c r="AA8" s="38" t="s">
        <v>165</v>
      </c>
      <c r="AB8" s="38" t="s">
        <v>166</v>
      </c>
      <c r="AC8" s="38" t="s">
        <v>167</v>
      </c>
      <c r="AD8" s="38" t="s">
        <v>168</v>
      </c>
      <c r="AE8" s="38" t="s">
        <v>169</v>
      </c>
      <c r="AF8" s="38" t="s">
        <v>170</v>
      </c>
      <c r="AG8" s="38" t="s">
        <v>171</v>
      </c>
      <c r="AH8" s="38" t="s">
        <v>172</v>
      </c>
      <c r="AI8" s="38" t="s">
        <v>173</v>
      </c>
      <c r="AJ8" s="38" t="s">
        <v>174</v>
      </c>
      <c r="AK8" s="38" t="s">
        <v>175</v>
      </c>
      <c r="AL8" s="38" t="s">
        <v>176</v>
      </c>
      <c r="AM8" s="38" t="s">
        <v>177</v>
      </c>
      <c r="AN8" s="1" t="s">
        <v>178</v>
      </c>
    </row>
    <row r="9" spans="1:41" ht="14.25" customHeight="1" x14ac:dyDescent="0.3">
      <c r="A9" s="1236"/>
      <c r="B9" s="355"/>
      <c r="C9" s="105"/>
      <c r="D9" s="105"/>
      <c r="E9" s="105"/>
      <c r="F9" s="105"/>
      <c r="G9" s="105"/>
      <c r="H9" s="105"/>
      <c r="I9" s="105"/>
      <c r="J9" s="105"/>
      <c r="K9" s="105"/>
      <c r="L9" s="105"/>
      <c r="M9" s="105"/>
      <c r="N9" s="105"/>
      <c r="O9" s="356"/>
      <c r="P9" s="105"/>
      <c r="Q9" s="105"/>
      <c r="T9" s="38" t="s">
        <v>179</v>
      </c>
      <c r="U9" s="791">
        <v>61849</v>
      </c>
      <c r="V9" s="791">
        <v>61197</v>
      </c>
      <c r="W9" s="791">
        <v>62063</v>
      </c>
      <c r="X9" s="791">
        <v>62645</v>
      </c>
      <c r="Y9" s="791">
        <v>58115.5</v>
      </c>
      <c r="Z9" s="791">
        <v>59209.000999999997</v>
      </c>
      <c r="AA9" s="791">
        <v>57237.563000000002</v>
      </c>
      <c r="AB9" s="791">
        <v>58174.281000000003</v>
      </c>
      <c r="AC9" s="791">
        <v>59196.118999999999</v>
      </c>
      <c r="AD9" s="791">
        <v>61189.334999999999</v>
      </c>
      <c r="AE9" s="791">
        <v>58989.065999999999</v>
      </c>
      <c r="AF9" s="791">
        <v>59723.644999999997</v>
      </c>
      <c r="AG9" s="791"/>
      <c r="AH9" s="791"/>
      <c r="AI9" s="791"/>
      <c r="AJ9" s="793"/>
      <c r="AK9" s="793"/>
      <c r="AL9" s="444"/>
      <c r="AM9" s="444"/>
    </row>
    <row r="10" spans="1:41" ht="14.25" customHeight="1" x14ac:dyDescent="0.3">
      <c r="A10" s="1236"/>
      <c r="B10" s="355"/>
      <c r="C10" s="105"/>
      <c r="D10" s="105"/>
      <c r="E10" s="105"/>
      <c r="F10" s="105"/>
      <c r="G10" s="105"/>
      <c r="H10" s="105"/>
      <c r="I10" s="105"/>
      <c r="J10" s="105"/>
      <c r="K10" s="105"/>
      <c r="L10" s="105"/>
      <c r="M10" s="105"/>
      <c r="N10" s="105"/>
      <c r="O10" s="356"/>
      <c r="P10" s="105"/>
      <c r="Q10" s="105"/>
      <c r="T10" s="38" t="s">
        <v>180</v>
      </c>
      <c r="U10" s="793"/>
      <c r="V10" s="793"/>
      <c r="W10" s="793"/>
      <c r="X10" s="793"/>
      <c r="Y10" s="793"/>
      <c r="Z10" s="793"/>
      <c r="AA10" s="793"/>
      <c r="AB10" s="793"/>
      <c r="AC10" s="791"/>
      <c r="AD10" s="791"/>
      <c r="AE10" s="791"/>
      <c r="AF10" s="791">
        <v>57355.917999999998</v>
      </c>
      <c r="AG10" s="791">
        <v>46280.483</v>
      </c>
      <c r="AH10" s="791">
        <v>46621.618000000002</v>
      </c>
      <c r="AI10" s="791">
        <v>48133.834999999999</v>
      </c>
      <c r="AJ10" s="791">
        <v>48893.644999999997</v>
      </c>
      <c r="AK10" s="791">
        <v>33052.756000000001</v>
      </c>
      <c r="AL10" s="791">
        <v>32435.652999999998</v>
      </c>
      <c r="AM10" s="791">
        <v>40264.955999999998</v>
      </c>
      <c r="AN10" s="1153">
        <v>47758.606411001798</v>
      </c>
      <c r="AO10" s="1153"/>
    </row>
    <row r="11" spans="1:41" ht="14.25" customHeight="1" x14ac:dyDescent="0.3">
      <c r="A11" s="1236"/>
      <c r="B11" s="355"/>
      <c r="C11" s="105"/>
      <c r="D11" s="105"/>
      <c r="E11" s="105"/>
      <c r="F11" s="105"/>
      <c r="G11" s="105"/>
      <c r="H11" s="105"/>
      <c r="I11" s="105"/>
      <c r="J11" s="105"/>
      <c r="K11" s="105"/>
      <c r="L11" s="105"/>
      <c r="M11" s="105"/>
      <c r="N11" s="105"/>
      <c r="O11" s="356"/>
      <c r="P11" s="105"/>
      <c r="Q11" s="105"/>
    </row>
    <row r="12" spans="1:41" ht="14.25" customHeight="1" x14ac:dyDescent="0.3">
      <c r="A12" s="1236"/>
      <c r="B12" s="355"/>
      <c r="C12" s="105"/>
      <c r="D12" s="105"/>
      <c r="E12" s="105"/>
      <c r="F12" s="105"/>
      <c r="G12" s="105"/>
      <c r="H12" s="105"/>
      <c r="I12" s="105"/>
      <c r="J12" s="105"/>
      <c r="K12" s="105"/>
      <c r="L12" s="105"/>
      <c r="M12" s="105"/>
      <c r="N12" s="105"/>
      <c r="O12" s="356"/>
      <c r="P12" s="105"/>
      <c r="Q12" s="105"/>
    </row>
    <row r="13" spans="1:41" ht="14.25" customHeight="1" x14ac:dyDescent="0.3">
      <c r="A13" s="1236"/>
      <c r="B13" s="355"/>
      <c r="C13" s="105"/>
      <c r="D13" s="105"/>
      <c r="E13" s="105"/>
      <c r="F13" s="105"/>
      <c r="G13" s="105"/>
      <c r="H13" s="105"/>
      <c r="I13" s="105"/>
      <c r="J13" s="105"/>
      <c r="K13" s="105"/>
      <c r="L13" s="105"/>
      <c r="M13" s="105"/>
      <c r="N13" s="105"/>
      <c r="O13" s="356"/>
      <c r="P13" s="105"/>
      <c r="Q13" s="105"/>
    </row>
    <row r="14" spans="1:41" ht="14.25" customHeight="1" x14ac:dyDescent="0.3">
      <c r="A14" s="1236"/>
      <c r="B14" s="355"/>
      <c r="C14" s="105"/>
      <c r="D14" s="105"/>
      <c r="E14" s="105"/>
      <c r="F14" s="105"/>
      <c r="G14" s="105"/>
      <c r="H14" s="105"/>
      <c r="I14" s="105"/>
      <c r="J14" s="105"/>
      <c r="K14" s="105"/>
      <c r="L14" s="105"/>
      <c r="M14" s="105"/>
      <c r="N14" s="105"/>
      <c r="O14" s="356"/>
      <c r="P14" s="105"/>
      <c r="Q14" s="105"/>
    </row>
    <row r="15" spans="1:41" ht="14.25" customHeight="1" x14ac:dyDescent="0.3">
      <c r="A15" s="1236"/>
      <c r="B15" s="355"/>
      <c r="C15" s="105"/>
      <c r="D15" s="105"/>
      <c r="E15" s="105"/>
      <c r="F15" s="105"/>
      <c r="G15" s="105"/>
      <c r="H15" s="105"/>
      <c r="I15" s="105"/>
      <c r="J15" s="105"/>
      <c r="K15" s="105"/>
      <c r="L15" s="105"/>
      <c r="M15" s="105"/>
      <c r="N15" s="105"/>
      <c r="O15" s="356"/>
      <c r="P15" s="105"/>
      <c r="Q15" s="105"/>
    </row>
    <row r="16" spans="1:41" ht="14.25" customHeight="1" x14ac:dyDescent="0.3">
      <c r="A16" s="1236"/>
      <c r="B16" s="355"/>
      <c r="C16" s="105"/>
      <c r="D16" s="105"/>
      <c r="E16" s="105"/>
      <c r="F16" s="105"/>
      <c r="G16" s="105"/>
      <c r="H16" s="105"/>
      <c r="I16" s="105"/>
      <c r="J16" s="105"/>
      <c r="K16" s="105"/>
      <c r="L16" s="105"/>
      <c r="M16" s="105"/>
      <c r="N16" s="105"/>
      <c r="O16" s="356"/>
      <c r="P16" s="105"/>
      <c r="Q16" s="105"/>
    </row>
    <row r="17" spans="1:17" ht="14.25" customHeight="1" x14ac:dyDescent="0.3">
      <c r="A17" s="1236"/>
      <c r="B17" s="355"/>
      <c r="C17" s="105"/>
      <c r="D17" s="105"/>
      <c r="E17" s="105"/>
      <c r="F17" s="105"/>
      <c r="G17" s="105"/>
      <c r="H17" s="105"/>
      <c r="I17" s="105"/>
      <c r="J17" s="105"/>
      <c r="K17" s="105"/>
      <c r="L17" s="105"/>
      <c r="M17" s="105"/>
      <c r="N17" s="105"/>
      <c r="O17" s="356"/>
      <c r="P17" s="105"/>
      <c r="Q17" s="105"/>
    </row>
    <row r="18" spans="1:17" ht="14.25" customHeight="1" x14ac:dyDescent="0.3">
      <c r="A18" s="1236"/>
      <c r="B18" s="355"/>
      <c r="C18" s="105"/>
      <c r="D18" s="105"/>
      <c r="E18" s="105"/>
      <c r="F18" s="105"/>
      <c r="G18" s="105"/>
      <c r="H18" s="105"/>
      <c r="I18" s="105"/>
      <c r="J18" s="105"/>
      <c r="K18" s="105"/>
      <c r="L18" s="105"/>
      <c r="M18" s="105"/>
      <c r="N18" s="105"/>
      <c r="O18" s="356"/>
      <c r="P18" s="105"/>
      <c r="Q18" s="105"/>
    </row>
    <row r="19" spans="1:17" ht="14.25" customHeight="1" x14ac:dyDescent="0.3">
      <c r="A19" s="1236"/>
      <c r="B19" s="355"/>
      <c r="C19" s="105"/>
      <c r="D19" s="105"/>
      <c r="E19" s="105"/>
      <c r="F19" s="105"/>
      <c r="G19" s="105"/>
      <c r="H19" s="105"/>
      <c r="I19" s="105"/>
      <c r="J19" s="105"/>
      <c r="K19" s="105"/>
      <c r="L19" s="105"/>
      <c r="M19" s="105"/>
      <c r="N19" s="105"/>
      <c r="O19" s="356"/>
      <c r="P19" s="105"/>
      <c r="Q19" s="105"/>
    </row>
    <row r="20" spans="1:17" ht="14.25" customHeight="1" x14ac:dyDescent="0.3">
      <c r="A20" s="1236"/>
      <c r="B20" s="355"/>
      <c r="C20" s="105"/>
      <c r="D20" s="105"/>
      <c r="E20" s="105"/>
      <c r="F20" s="105"/>
      <c r="G20" s="105"/>
      <c r="H20" s="105"/>
      <c r="I20" s="105"/>
      <c r="J20" s="105"/>
      <c r="K20" s="105"/>
      <c r="L20" s="105"/>
      <c r="M20" s="105"/>
      <c r="N20" s="105"/>
      <c r="O20" s="356"/>
      <c r="P20" s="105"/>
      <c r="Q20" s="105"/>
    </row>
    <row r="21" spans="1:17" ht="14.25" customHeight="1" x14ac:dyDescent="0.3">
      <c r="A21" s="1236"/>
      <c r="B21" s="355"/>
      <c r="C21" s="105"/>
      <c r="D21" s="105"/>
      <c r="E21" s="105"/>
      <c r="F21" s="105"/>
      <c r="G21" s="105"/>
      <c r="H21" s="105"/>
      <c r="I21" s="105"/>
      <c r="J21" s="105"/>
      <c r="K21" s="105"/>
      <c r="L21" s="105"/>
      <c r="M21" s="105"/>
      <c r="N21" s="105"/>
      <c r="O21" s="356"/>
      <c r="P21" s="105"/>
      <c r="Q21" s="105"/>
    </row>
    <row r="22" spans="1:17" ht="14.25" customHeight="1" x14ac:dyDescent="0.3">
      <c r="A22" s="1236"/>
      <c r="B22" s="355"/>
      <c r="C22" s="105"/>
      <c r="D22" s="105"/>
      <c r="E22" s="105"/>
      <c r="F22" s="105"/>
      <c r="G22" s="105"/>
      <c r="H22" s="105"/>
      <c r="I22" s="105"/>
      <c r="J22" s="105"/>
      <c r="K22" s="105"/>
      <c r="L22" s="105"/>
      <c r="M22" s="105"/>
      <c r="N22" s="105"/>
      <c r="O22" s="356"/>
      <c r="P22" s="105"/>
      <c r="Q22" s="105"/>
    </row>
    <row r="23" spans="1:17" ht="14.25" customHeight="1" x14ac:dyDescent="0.3">
      <c r="A23" s="1236"/>
      <c r="B23" s="355"/>
      <c r="C23" s="105"/>
      <c r="D23" s="105"/>
      <c r="E23" s="105"/>
      <c r="F23" s="105"/>
      <c r="G23" s="105"/>
      <c r="H23" s="105"/>
      <c r="I23" s="105"/>
      <c r="J23" s="105"/>
      <c r="K23" s="105"/>
      <c r="L23" s="105"/>
      <c r="M23" s="105"/>
      <c r="N23" s="105"/>
      <c r="O23" s="356"/>
      <c r="P23" s="105"/>
      <c r="Q23" s="105"/>
    </row>
    <row r="24" spans="1:17" ht="14.25" customHeight="1" x14ac:dyDescent="0.3">
      <c r="A24" s="1236"/>
      <c r="B24" s="355"/>
      <c r="C24" s="105"/>
      <c r="D24" s="105"/>
      <c r="E24" s="105"/>
      <c r="F24" s="105"/>
      <c r="G24" s="105"/>
      <c r="H24" s="105"/>
      <c r="I24" s="105"/>
      <c r="J24" s="105"/>
      <c r="K24" s="105"/>
      <c r="L24" s="105"/>
      <c r="M24" s="105"/>
      <c r="N24" s="105"/>
      <c r="O24" s="356"/>
      <c r="P24" s="105"/>
      <c r="Q24" s="105"/>
    </row>
    <row r="25" spans="1:17" ht="14.25" customHeight="1" x14ac:dyDescent="0.3">
      <c r="A25" s="1236"/>
      <c r="B25" s="355"/>
      <c r="C25" s="105"/>
      <c r="D25" s="105"/>
      <c r="E25" s="105"/>
      <c r="F25" s="105"/>
      <c r="G25" s="105"/>
      <c r="H25" s="105"/>
      <c r="I25" s="105"/>
      <c r="J25" s="105"/>
      <c r="K25" s="105"/>
      <c r="L25" s="105"/>
      <c r="M25" s="105"/>
      <c r="N25" s="105"/>
      <c r="O25" s="356"/>
      <c r="P25" s="105"/>
      <c r="Q25" s="105"/>
    </row>
    <row r="26" spans="1:17" ht="14.25" customHeight="1" x14ac:dyDescent="0.3">
      <c r="A26" s="1236"/>
      <c r="B26" s="355"/>
      <c r="C26" s="105"/>
      <c r="D26" s="105"/>
      <c r="E26" s="105"/>
      <c r="F26" s="105"/>
      <c r="G26" s="105"/>
      <c r="H26" s="105"/>
      <c r="I26" s="105"/>
      <c r="J26" s="105"/>
      <c r="K26" s="105"/>
      <c r="L26" s="105"/>
      <c r="M26" s="105"/>
      <c r="N26" s="105"/>
      <c r="O26" s="356"/>
      <c r="P26" s="105"/>
      <c r="Q26" s="105"/>
    </row>
    <row r="27" spans="1:17" ht="14.25" customHeight="1" x14ac:dyDescent="0.3">
      <c r="A27" s="1236"/>
      <c r="B27" s="355"/>
      <c r="C27" s="105"/>
      <c r="D27" s="105"/>
      <c r="E27" s="105"/>
      <c r="F27" s="105"/>
      <c r="G27" s="105"/>
      <c r="H27" s="105"/>
      <c r="I27" s="105"/>
      <c r="J27" s="105"/>
      <c r="K27" s="105"/>
      <c r="L27" s="105"/>
      <c r="M27" s="105"/>
      <c r="N27" s="105"/>
      <c r="O27" s="356"/>
      <c r="P27" s="105"/>
      <c r="Q27" s="105"/>
    </row>
    <row r="28" spans="1:17" ht="14.25" customHeight="1" x14ac:dyDescent="0.3">
      <c r="A28" s="1236"/>
      <c r="B28" s="355"/>
      <c r="C28" s="105"/>
      <c r="D28" s="105"/>
      <c r="E28" s="105"/>
      <c r="F28" s="105"/>
      <c r="G28" s="105"/>
      <c r="H28" s="105"/>
      <c r="I28" s="105"/>
      <c r="J28" s="105"/>
      <c r="K28" s="105"/>
      <c r="L28" s="105"/>
      <c r="M28" s="105"/>
      <c r="N28" s="105"/>
      <c r="O28" s="356"/>
      <c r="P28" s="105"/>
      <c r="Q28" s="105"/>
    </row>
    <row r="29" spans="1:17" ht="14.25" customHeight="1" x14ac:dyDescent="0.3">
      <c r="A29" s="1236"/>
      <c r="B29" s="355"/>
      <c r="C29" s="105"/>
      <c r="D29" s="105"/>
      <c r="E29" s="105"/>
      <c r="F29" s="105"/>
      <c r="G29" s="105"/>
      <c r="H29" s="105"/>
      <c r="I29" s="105"/>
      <c r="J29" s="105"/>
      <c r="K29" s="105"/>
      <c r="L29" s="105"/>
      <c r="M29" s="105"/>
      <c r="N29" s="105"/>
      <c r="O29" s="356"/>
      <c r="P29" s="105"/>
      <c r="Q29" s="105"/>
    </row>
    <row r="30" spans="1:17" ht="14.25" customHeight="1" x14ac:dyDescent="0.3">
      <c r="A30" s="1236"/>
      <c r="B30" s="355"/>
      <c r="C30" s="105"/>
      <c r="D30" s="105"/>
      <c r="E30" s="105"/>
      <c r="F30" s="105"/>
      <c r="G30" s="105"/>
      <c r="H30" s="105"/>
      <c r="I30" s="105"/>
      <c r="J30" s="105"/>
      <c r="K30" s="105"/>
      <c r="L30" s="105"/>
      <c r="M30" s="105"/>
      <c r="N30" s="105"/>
      <c r="O30" s="356"/>
      <c r="P30" s="105"/>
      <c r="Q30" s="105"/>
    </row>
    <row r="31" spans="1:17" ht="14.25" customHeight="1" x14ac:dyDescent="0.3">
      <c r="A31" s="1236"/>
      <c r="B31" s="355"/>
      <c r="C31" s="105"/>
      <c r="D31" s="105"/>
      <c r="E31" s="105"/>
      <c r="F31" s="105"/>
      <c r="G31" s="105"/>
      <c r="H31" s="105"/>
      <c r="I31" s="105"/>
      <c r="J31" s="105"/>
      <c r="K31" s="105"/>
      <c r="L31" s="105"/>
      <c r="M31" s="105"/>
      <c r="N31" s="105"/>
      <c r="O31" s="356"/>
      <c r="P31" s="105"/>
      <c r="Q31" s="105"/>
    </row>
    <row r="32" spans="1:17" ht="14.25" customHeight="1" x14ac:dyDescent="0.3">
      <c r="A32" s="1236"/>
      <c r="B32" s="355"/>
      <c r="C32" s="105"/>
      <c r="D32" s="105"/>
      <c r="E32" s="105"/>
      <c r="F32" s="105"/>
      <c r="G32" s="105"/>
      <c r="H32" s="105"/>
      <c r="I32" s="105"/>
      <c r="J32" s="105"/>
      <c r="K32" s="105"/>
      <c r="L32" s="105"/>
      <c r="M32" s="105"/>
      <c r="N32" s="105"/>
      <c r="O32" s="356"/>
      <c r="P32" s="105"/>
      <c r="Q32" s="105"/>
    </row>
    <row r="33" spans="1:29" ht="14.25" customHeight="1" x14ac:dyDescent="0.3">
      <c r="A33" s="1236"/>
      <c r="B33" s="355"/>
      <c r="C33" s="105"/>
      <c r="D33" s="105"/>
      <c r="E33" s="105"/>
      <c r="F33" s="105"/>
      <c r="G33" s="105"/>
      <c r="H33" s="105"/>
      <c r="I33" s="105"/>
      <c r="J33" s="105"/>
      <c r="K33" s="105"/>
      <c r="L33" s="105"/>
      <c r="M33" s="105"/>
      <c r="N33" s="105"/>
      <c r="O33" s="356"/>
      <c r="P33" s="105"/>
      <c r="Q33" s="105"/>
    </row>
    <row r="34" spans="1:29" ht="14.25" customHeight="1" x14ac:dyDescent="0.3">
      <c r="A34" s="1236"/>
      <c r="B34" s="355"/>
      <c r="C34" s="105"/>
      <c r="D34" s="105"/>
      <c r="E34" s="105"/>
      <c r="F34" s="105"/>
      <c r="G34" s="105"/>
      <c r="H34" s="105"/>
      <c r="I34" s="105"/>
      <c r="J34" s="105"/>
      <c r="K34" s="105"/>
      <c r="L34" s="105"/>
      <c r="M34" s="105"/>
      <c r="N34" s="105"/>
      <c r="O34" s="356"/>
      <c r="P34" s="105"/>
      <c r="Q34" s="105"/>
    </row>
    <row r="35" spans="1:29" ht="14.25" customHeight="1" x14ac:dyDescent="0.3">
      <c r="A35" s="1236"/>
      <c r="B35" s="355"/>
      <c r="C35" s="105"/>
      <c r="D35" s="105"/>
      <c r="E35" s="105"/>
      <c r="F35" s="105"/>
      <c r="G35" s="105"/>
      <c r="H35" s="105"/>
      <c r="I35" s="105"/>
      <c r="J35" s="105"/>
      <c r="K35" s="105"/>
      <c r="L35" s="105"/>
      <c r="M35" s="105"/>
      <c r="N35" s="105"/>
      <c r="O35" s="356"/>
      <c r="P35" s="105"/>
      <c r="Q35" s="105"/>
    </row>
    <row r="36" spans="1:29" ht="14.25" customHeight="1" x14ac:dyDescent="0.3">
      <c r="A36" s="1236"/>
      <c r="B36" s="355"/>
      <c r="C36" s="105"/>
      <c r="D36" s="105"/>
      <c r="E36" s="105"/>
      <c r="F36" s="105"/>
      <c r="G36" s="105"/>
      <c r="H36" s="105"/>
      <c r="I36" s="105"/>
      <c r="J36" s="105"/>
      <c r="K36" s="105"/>
      <c r="L36" s="105"/>
      <c r="M36" s="105"/>
      <c r="N36" s="105"/>
      <c r="O36" s="356"/>
      <c r="P36" s="105"/>
      <c r="Q36" s="105"/>
    </row>
    <row r="37" spans="1:29" ht="14.25" customHeight="1" x14ac:dyDescent="0.3">
      <c r="A37" s="1236"/>
      <c r="B37" s="355"/>
      <c r="C37" s="105"/>
      <c r="D37" s="105"/>
      <c r="E37" s="105"/>
      <c r="F37" s="105"/>
      <c r="G37" s="105"/>
      <c r="H37" s="105"/>
      <c r="I37" s="105"/>
      <c r="J37" s="105"/>
      <c r="K37" s="105"/>
      <c r="L37" s="105"/>
      <c r="M37" s="105"/>
      <c r="N37" s="105"/>
      <c r="O37" s="356"/>
      <c r="P37" s="105"/>
      <c r="Q37" s="105"/>
    </row>
    <row r="38" spans="1:29" ht="14.25" customHeight="1" x14ac:dyDescent="0.3">
      <c r="A38" s="1236"/>
      <c r="B38" s="355"/>
      <c r="C38" s="105"/>
      <c r="D38" s="105"/>
      <c r="E38" s="105"/>
      <c r="F38" s="105"/>
      <c r="G38" s="105"/>
      <c r="H38" s="105"/>
      <c r="I38" s="105"/>
      <c r="J38" s="105"/>
      <c r="K38" s="105"/>
      <c r="L38" s="105"/>
      <c r="M38" s="105"/>
      <c r="N38" s="105"/>
      <c r="O38" s="356"/>
      <c r="P38" s="105"/>
      <c r="Q38" s="105"/>
    </row>
    <row r="39" spans="1:29" ht="14.25" customHeight="1" x14ac:dyDescent="0.3">
      <c r="A39" s="1236"/>
      <c r="B39" s="355"/>
      <c r="C39" s="105"/>
      <c r="D39" s="105"/>
      <c r="E39" s="105"/>
      <c r="F39" s="105"/>
      <c r="G39" s="105"/>
      <c r="H39" s="105"/>
      <c r="I39" s="105"/>
      <c r="J39" s="105"/>
      <c r="K39" s="105"/>
      <c r="L39" s="105"/>
      <c r="M39" s="105"/>
      <c r="N39" s="105"/>
      <c r="O39" s="356"/>
      <c r="P39" s="105"/>
      <c r="Q39" s="105"/>
    </row>
    <row r="40" spans="1:29" ht="14.25" customHeight="1" x14ac:dyDescent="0.3">
      <c r="A40" s="1236"/>
      <c r="B40" s="355"/>
      <c r="C40" s="105"/>
      <c r="D40" s="105"/>
      <c r="E40" s="105"/>
      <c r="F40" s="105"/>
      <c r="G40" s="105"/>
      <c r="H40" s="105"/>
      <c r="I40" s="105"/>
      <c r="J40" s="105"/>
      <c r="K40" s="105"/>
      <c r="L40" s="105"/>
      <c r="M40" s="105"/>
      <c r="N40" s="105"/>
      <c r="O40" s="356"/>
      <c r="P40" s="105"/>
      <c r="Q40" s="105"/>
    </row>
    <row r="41" spans="1:29" ht="14.25" customHeight="1" x14ac:dyDescent="0.3">
      <c r="A41" s="1236"/>
      <c r="B41" s="355"/>
      <c r="C41" s="105"/>
      <c r="D41" s="105"/>
      <c r="E41" s="105"/>
      <c r="F41" s="105"/>
      <c r="G41" s="105"/>
      <c r="H41" s="105"/>
      <c r="I41" s="105"/>
      <c r="J41" s="105"/>
      <c r="K41" s="105"/>
      <c r="L41" s="105"/>
      <c r="M41" s="105"/>
      <c r="N41" s="105"/>
      <c r="O41" s="356"/>
      <c r="P41" s="105"/>
      <c r="Q41" s="105"/>
    </row>
    <row r="42" spans="1:29" ht="26.15" customHeight="1" x14ac:dyDescent="0.3">
      <c r="A42" s="1236"/>
      <c r="B42" s="355"/>
      <c r="C42" s="105"/>
      <c r="D42" s="105"/>
      <c r="E42" s="105"/>
      <c r="F42" s="105"/>
      <c r="G42" s="105"/>
      <c r="H42" s="105"/>
      <c r="I42" s="105"/>
      <c r="J42" s="105"/>
      <c r="K42" s="105"/>
      <c r="L42" s="105"/>
      <c r="M42" s="105"/>
      <c r="N42" s="105"/>
      <c r="O42" s="356"/>
      <c r="P42" s="105"/>
      <c r="Q42" s="105"/>
    </row>
    <row r="43" spans="1:29" ht="14.15" customHeight="1" x14ac:dyDescent="0.3">
      <c r="A43" s="1236"/>
      <c r="B43" s="355"/>
      <c r="C43" s="105"/>
      <c r="D43" s="105"/>
      <c r="E43" s="105"/>
      <c r="F43" s="105"/>
      <c r="G43" s="105"/>
      <c r="H43" s="105"/>
      <c r="I43" s="105"/>
      <c r="J43" s="105"/>
      <c r="K43" s="105"/>
      <c r="L43" s="105"/>
      <c r="M43" s="105"/>
      <c r="N43" s="105"/>
      <c r="O43" s="356"/>
      <c r="P43" s="105"/>
      <c r="Q43" s="105"/>
      <c r="T43" s="1" t="s">
        <v>181</v>
      </c>
    </row>
    <row r="44" spans="1:29" ht="14.15" customHeight="1" x14ac:dyDescent="0.3">
      <c r="A44" s="1236"/>
      <c r="B44" s="355"/>
      <c r="C44" s="105"/>
      <c r="D44" s="105"/>
      <c r="E44" s="105"/>
      <c r="F44" s="105"/>
      <c r="G44" s="105"/>
      <c r="H44" s="105"/>
      <c r="I44" s="105"/>
      <c r="J44" s="105"/>
      <c r="K44" s="105"/>
      <c r="L44" s="105"/>
      <c r="M44" s="105"/>
      <c r="N44" s="105"/>
      <c r="O44" s="356"/>
      <c r="P44" s="105"/>
      <c r="Q44" s="105"/>
      <c r="T44" s="1">
        <v>1997</v>
      </c>
      <c r="U44" s="51" t="s">
        <v>182</v>
      </c>
      <c r="V44" s="51" t="s">
        <v>183</v>
      </c>
      <c r="W44" s="51"/>
      <c r="AC44" s="1" t="s">
        <v>184</v>
      </c>
    </row>
    <row r="45" spans="1:29" ht="14.25" customHeight="1" x14ac:dyDescent="0.3">
      <c r="A45" s="1236"/>
      <c r="B45" s="355"/>
      <c r="C45" s="105"/>
      <c r="D45" s="105"/>
      <c r="E45" s="105"/>
      <c r="F45" s="105"/>
      <c r="G45" s="105"/>
      <c r="H45" s="105"/>
      <c r="I45" s="105"/>
      <c r="J45" s="105"/>
      <c r="K45" s="105"/>
      <c r="L45" s="105"/>
      <c r="M45" s="105"/>
      <c r="N45" s="105"/>
      <c r="O45" s="356"/>
      <c r="P45" s="105"/>
      <c r="Q45" s="105"/>
      <c r="T45" s="1" t="s">
        <v>185</v>
      </c>
      <c r="U45" s="51" t="s">
        <v>185</v>
      </c>
      <c r="V45" s="51" t="s">
        <v>186</v>
      </c>
      <c r="W45" s="51"/>
      <c r="AC45" s="1" t="s">
        <v>187</v>
      </c>
    </row>
    <row r="46" spans="1:29" ht="14.25" customHeight="1" x14ac:dyDescent="0.3">
      <c r="A46" s="1236"/>
      <c r="B46" s="355"/>
      <c r="C46" s="105"/>
      <c r="D46" s="105"/>
      <c r="E46" s="105"/>
      <c r="F46" s="105"/>
      <c r="G46" s="105"/>
      <c r="H46" s="105"/>
      <c r="I46" s="105"/>
      <c r="J46" s="105"/>
      <c r="K46" s="105"/>
      <c r="L46" s="105"/>
      <c r="M46" s="105"/>
      <c r="N46" s="105"/>
      <c r="O46" s="356"/>
      <c r="P46" s="105"/>
      <c r="Q46" s="105"/>
      <c r="T46" s="1">
        <v>2004</v>
      </c>
      <c r="U46" s="51" t="s">
        <v>188</v>
      </c>
      <c r="V46" s="51" t="s">
        <v>189</v>
      </c>
      <c r="W46" s="51"/>
      <c r="AC46" s="1" t="s">
        <v>190</v>
      </c>
    </row>
    <row r="47" spans="1:29" ht="14.25" customHeight="1" x14ac:dyDescent="0.3">
      <c r="A47" s="1236"/>
      <c r="B47" s="355"/>
      <c r="C47" s="105"/>
      <c r="D47" s="105"/>
      <c r="E47" s="105"/>
      <c r="F47" s="105"/>
      <c r="G47" s="105"/>
      <c r="H47" s="105"/>
      <c r="I47" s="105"/>
      <c r="J47" s="105"/>
      <c r="K47" s="105"/>
      <c r="L47" s="105"/>
      <c r="M47" s="105"/>
      <c r="N47" s="105"/>
      <c r="O47" s="356"/>
      <c r="P47" s="105"/>
      <c r="Q47" s="105"/>
      <c r="T47" s="1">
        <v>2006</v>
      </c>
      <c r="U47" s="1" t="s">
        <v>191</v>
      </c>
      <c r="V47" s="1" t="s">
        <v>192</v>
      </c>
      <c r="W47" s="51"/>
      <c r="AC47" s="1" t="s">
        <v>193</v>
      </c>
    </row>
    <row r="48" spans="1:29" ht="14.25" customHeight="1" x14ac:dyDescent="0.3">
      <c r="A48" s="1236"/>
      <c r="B48" s="355"/>
      <c r="C48" s="105"/>
      <c r="D48" s="105"/>
      <c r="E48" s="105"/>
      <c r="F48" s="105"/>
      <c r="G48" s="105"/>
      <c r="H48" s="105"/>
      <c r="I48" s="105"/>
      <c r="J48" s="105"/>
      <c r="K48" s="105"/>
      <c r="L48" s="105"/>
      <c r="M48" s="105"/>
      <c r="N48" s="105"/>
      <c r="O48" s="356"/>
      <c r="P48" s="105"/>
      <c r="Q48" s="105"/>
      <c r="T48" s="1">
        <v>2007</v>
      </c>
      <c r="U48" s="1" t="s">
        <v>194</v>
      </c>
      <c r="V48" s="1" t="s">
        <v>195</v>
      </c>
      <c r="W48" s="51"/>
      <c r="AC48" s="1" t="s">
        <v>196</v>
      </c>
    </row>
    <row r="49" spans="1:29" ht="14.25" customHeight="1" x14ac:dyDescent="0.3">
      <c r="A49" s="1236"/>
      <c r="B49" s="357"/>
      <c r="C49" s="358"/>
      <c r="D49" s="358"/>
      <c r="E49" s="358"/>
      <c r="F49" s="358"/>
      <c r="G49" s="358"/>
      <c r="H49" s="358"/>
      <c r="I49" s="358"/>
      <c r="J49" s="358"/>
      <c r="K49" s="358"/>
      <c r="L49" s="358"/>
      <c r="M49" s="358"/>
      <c r="N49" s="358"/>
      <c r="O49" s="359"/>
      <c r="P49" s="105"/>
      <c r="Q49" s="105"/>
      <c r="T49" s="1">
        <v>2008</v>
      </c>
      <c r="U49" s="1" t="s">
        <v>197</v>
      </c>
      <c r="V49" s="1" t="s">
        <v>198</v>
      </c>
      <c r="W49" s="51"/>
      <c r="AC49" s="1" t="s">
        <v>199</v>
      </c>
    </row>
    <row r="50" spans="1:29" ht="14.25" customHeight="1" x14ac:dyDescent="0.3">
      <c r="A50" s="1236"/>
      <c r="B50" s="353"/>
      <c r="C50" s="353"/>
      <c r="D50" s="353"/>
      <c r="E50" s="353"/>
      <c r="F50" s="353"/>
      <c r="G50" s="353"/>
      <c r="H50" s="353"/>
      <c r="I50" s="353"/>
      <c r="J50" s="353"/>
      <c r="K50" s="353"/>
      <c r="L50" s="353"/>
      <c r="M50" s="353"/>
      <c r="N50" s="353"/>
      <c r="O50" s="353"/>
      <c r="P50" s="105"/>
      <c r="Q50" s="105"/>
      <c r="T50" s="1">
        <v>2009</v>
      </c>
      <c r="U50" s="1" t="s">
        <v>200</v>
      </c>
      <c r="V50" s="1" t="s">
        <v>201</v>
      </c>
      <c r="W50" s="51"/>
      <c r="AC50" s="1" t="s">
        <v>202</v>
      </c>
    </row>
    <row r="51" spans="1:29" x14ac:dyDescent="0.3">
      <c r="T51" s="1">
        <v>2010</v>
      </c>
      <c r="U51" s="1" t="s">
        <v>203</v>
      </c>
      <c r="V51" s="1" t="s">
        <v>204</v>
      </c>
      <c r="W51" s="51"/>
      <c r="AC51" s="1" t="s">
        <v>202</v>
      </c>
    </row>
    <row r="52" spans="1:29" x14ac:dyDescent="0.3">
      <c r="T52" s="1">
        <v>2011</v>
      </c>
      <c r="U52" s="1" t="s">
        <v>205</v>
      </c>
      <c r="V52" s="1" t="s">
        <v>206</v>
      </c>
      <c r="W52" s="51"/>
      <c r="AC52" s="1" t="s">
        <v>207</v>
      </c>
    </row>
    <row r="53" spans="1:29" x14ac:dyDescent="0.3">
      <c r="T53" s="1">
        <v>2012</v>
      </c>
      <c r="U53" s="1" t="s">
        <v>208</v>
      </c>
      <c r="V53" s="1" t="s">
        <v>209</v>
      </c>
      <c r="W53" s="51"/>
      <c r="AC53" s="1" t="s">
        <v>210</v>
      </c>
    </row>
    <row r="54" spans="1:29" x14ac:dyDescent="0.3">
      <c r="T54" s="1">
        <v>2013</v>
      </c>
      <c r="U54" s="1" t="s">
        <v>211</v>
      </c>
      <c r="V54" s="1" t="s">
        <v>212</v>
      </c>
      <c r="W54" s="51"/>
      <c r="AC54" s="1" t="s">
        <v>202</v>
      </c>
    </row>
    <row r="55" spans="1:29" x14ac:dyDescent="0.3">
      <c r="T55" s="1">
        <v>2014</v>
      </c>
      <c r="U55" s="1" t="s">
        <v>213</v>
      </c>
      <c r="V55" s="1" t="s">
        <v>214</v>
      </c>
      <c r="W55" s="51"/>
      <c r="AC55" s="1" t="s">
        <v>202</v>
      </c>
    </row>
    <row r="56" spans="1:29" x14ac:dyDescent="0.3">
      <c r="T56" s="1">
        <v>2015</v>
      </c>
      <c r="U56" s="1" t="s">
        <v>215</v>
      </c>
      <c r="V56" s="1" t="s">
        <v>216</v>
      </c>
      <c r="W56" s="51"/>
      <c r="AC56" s="1" t="s">
        <v>217</v>
      </c>
    </row>
    <row r="57" spans="1:29" x14ac:dyDescent="0.3">
      <c r="T57" s="1">
        <v>2016</v>
      </c>
      <c r="U57" s="1" t="s">
        <v>218</v>
      </c>
      <c r="V57" s="1" t="s">
        <v>219</v>
      </c>
      <c r="W57" s="51"/>
      <c r="AC57" s="1" t="s">
        <v>220</v>
      </c>
    </row>
    <row r="58" spans="1:29" x14ac:dyDescent="0.3">
      <c r="T58" s="1">
        <v>2017</v>
      </c>
      <c r="U58" s="1" t="s">
        <v>221</v>
      </c>
      <c r="V58" s="1" t="s">
        <v>222</v>
      </c>
      <c r="W58" s="51"/>
      <c r="AC58" s="1" t="s">
        <v>223</v>
      </c>
    </row>
    <row r="59" spans="1:29" x14ac:dyDescent="0.3">
      <c r="T59" s="1">
        <v>2018</v>
      </c>
      <c r="U59" s="1" t="s">
        <v>224</v>
      </c>
      <c r="V59" s="1" t="s">
        <v>225</v>
      </c>
      <c r="W59" s="51"/>
      <c r="AC59" s="1" t="s">
        <v>226</v>
      </c>
    </row>
    <row r="60" spans="1:29" x14ac:dyDescent="0.3">
      <c r="T60" s="1">
        <v>2019</v>
      </c>
      <c r="U60" s="1" t="s">
        <v>227</v>
      </c>
      <c r="V60" s="1" t="s">
        <v>228</v>
      </c>
      <c r="AC60" s="1" t="s">
        <v>226</v>
      </c>
    </row>
  </sheetData>
  <mergeCells count="1">
    <mergeCell ref="A1:A50"/>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FAFF3-75E7-471C-9782-2878831F5753}">
  <sheetPr codeName="Sheet13">
    <tabColor theme="3"/>
  </sheetPr>
  <dimension ref="A1:U53"/>
  <sheetViews>
    <sheetView view="pageBreakPreview" zoomScaleNormal="100" zoomScaleSheetLayoutView="100" workbookViewId="0"/>
  </sheetViews>
  <sheetFormatPr defaultColWidth="9" defaultRowHeight="14" x14ac:dyDescent="0.3"/>
  <cols>
    <col min="1" max="1" width="3.08203125" style="2" customWidth="1"/>
    <col min="2" max="9" width="9" style="1"/>
    <col min="10" max="10" width="3.08203125" style="1" customWidth="1"/>
    <col min="11" max="12" width="9" style="1"/>
    <col min="13" max="13" width="12" style="1" bestFit="1" customWidth="1"/>
    <col min="14" max="14" width="10.83203125" style="1" bestFit="1" customWidth="1"/>
    <col min="15" max="16" width="9.08203125" style="1" bestFit="1" customWidth="1"/>
    <col min="17" max="17" width="9" style="1"/>
    <col min="18" max="18" width="13.58203125" style="1" bestFit="1" customWidth="1"/>
    <col min="19" max="20" width="9" style="1"/>
    <col min="21" max="21" width="10.58203125" style="1" bestFit="1" customWidth="1"/>
    <col min="22" max="16384" width="9" style="1"/>
  </cols>
  <sheetData>
    <row r="1" spans="1:21" x14ac:dyDescent="0.3">
      <c r="A1" s="4" t="s">
        <v>58</v>
      </c>
    </row>
    <row r="2" spans="1:21" x14ac:dyDescent="0.3">
      <c r="L2" s="1" t="s">
        <v>229</v>
      </c>
    </row>
    <row r="3" spans="1:21" x14ac:dyDescent="0.3">
      <c r="A3" s="2" t="s">
        <v>59</v>
      </c>
      <c r="L3" s="1" t="s">
        <v>230</v>
      </c>
    </row>
    <row r="4" spans="1:21" x14ac:dyDescent="0.3">
      <c r="I4" s="203" t="s">
        <v>231</v>
      </c>
    </row>
    <row r="5" spans="1:21" x14ac:dyDescent="0.3">
      <c r="L5" s="1" t="s">
        <v>232</v>
      </c>
      <c r="Q5" s="1" t="s">
        <v>233</v>
      </c>
      <c r="R5" s="1158">
        <f>SUM(R7:R53)</f>
        <v>61747.493000000017</v>
      </c>
    </row>
    <row r="6" spans="1:21" x14ac:dyDescent="0.3">
      <c r="M6" s="1" t="s">
        <v>234</v>
      </c>
      <c r="N6" s="1" t="s">
        <v>235</v>
      </c>
      <c r="O6" s="1" t="s">
        <v>236</v>
      </c>
      <c r="P6" s="1" t="s">
        <v>237</v>
      </c>
      <c r="Q6" s="1" t="s">
        <v>238</v>
      </c>
      <c r="R6" s="1" t="s">
        <v>239</v>
      </c>
      <c r="T6" s="1" t="s">
        <v>240</v>
      </c>
    </row>
    <row r="7" spans="1:21" x14ac:dyDescent="0.3">
      <c r="L7" s="1" t="s">
        <v>241</v>
      </c>
      <c r="M7" s="794">
        <v>39634760</v>
      </c>
      <c r="N7" s="1">
        <f>M7/10000</f>
        <v>3963.4760000000001</v>
      </c>
      <c r="O7" s="1">
        <f>_xlfn.RANK.EQ(N7,N$7:N$53,0)</f>
        <v>3</v>
      </c>
      <c r="P7" s="1">
        <v>1</v>
      </c>
      <c r="Q7" s="1" t="str">
        <f>INDEX(L$7:L$53,MATCH(P7,O$7:O$53,0))</f>
        <v>東京都</v>
      </c>
      <c r="R7" s="243">
        <f>INDEX(N$7:N$53,MATCH(P7,O$7:O$53,0))</f>
        <v>9944.7219999999998</v>
      </c>
      <c r="T7" s="1" t="s">
        <v>236</v>
      </c>
      <c r="U7" s="204">
        <f>O49</f>
        <v>20</v>
      </c>
    </row>
    <row r="8" spans="1:21" x14ac:dyDescent="0.3">
      <c r="L8" s="1" t="s">
        <v>242</v>
      </c>
      <c r="M8" s="794">
        <v>4394400</v>
      </c>
      <c r="N8" s="1">
        <f t="shared" ref="N8:N53" si="0">M8/10000</f>
        <v>439.44</v>
      </c>
      <c r="O8" s="1">
        <f t="shared" ref="O8:O53" si="1">_xlfn.RANK.EQ(N8,N$7:N$53,0)</f>
        <v>35</v>
      </c>
      <c r="P8" s="1">
        <v>2</v>
      </c>
      <c r="Q8" s="1" t="str">
        <f t="shared" ref="Q8:Q53" si="2">INDEX(L$7:L$53,MATCH(P8,O$7:O$53,0))</f>
        <v>大阪府</v>
      </c>
      <c r="R8" s="243">
        <f t="shared" ref="R8:R53" si="3">INDEX(N$7:N$53,MATCH(P8,O$7:O$53,0))</f>
        <v>5070.1480000000001</v>
      </c>
      <c r="T8" s="1" t="s">
        <v>243</v>
      </c>
      <c r="U8" s="1158">
        <f>N49</f>
        <v>839.99199999999996</v>
      </c>
    </row>
    <row r="9" spans="1:21" x14ac:dyDescent="0.3">
      <c r="L9" s="1" t="s">
        <v>244</v>
      </c>
      <c r="M9" s="794">
        <v>5855350</v>
      </c>
      <c r="N9" s="1">
        <f t="shared" si="0"/>
        <v>585.53499999999997</v>
      </c>
      <c r="O9" s="1">
        <f t="shared" si="1"/>
        <v>28</v>
      </c>
      <c r="P9" s="1">
        <v>3</v>
      </c>
      <c r="Q9" s="1" t="str">
        <f t="shared" si="2"/>
        <v>北海道</v>
      </c>
      <c r="R9" s="243">
        <f t="shared" si="3"/>
        <v>3963.4760000000001</v>
      </c>
    </row>
    <row r="10" spans="1:21" x14ac:dyDescent="0.3">
      <c r="L10" s="1" t="s">
        <v>245</v>
      </c>
      <c r="M10" s="794">
        <v>10072130</v>
      </c>
      <c r="N10" s="1">
        <f t="shared" si="0"/>
        <v>1007.213</v>
      </c>
      <c r="O10" s="1">
        <f t="shared" si="1"/>
        <v>16</v>
      </c>
      <c r="P10" s="1">
        <v>4</v>
      </c>
      <c r="Q10" s="1" t="str">
        <f t="shared" si="2"/>
        <v>沖縄県</v>
      </c>
      <c r="R10" s="243">
        <f t="shared" si="3"/>
        <v>3287.973</v>
      </c>
    </row>
    <row r="11" spans="1:21" x14ac:dyDescent="0.3">
      <c r="L11" s="1" t="s">
        <v>246</v>
      </c>
      <c r="M11" s="794">
        <v>3000970</v>
      </c>
      <c r="N11" s="1">
        <f t="shared" si="0"/>
        <v>300.09699999999998</v>
      </c>
      <c r="O11" s="1">
        <f t="shared" si="1"/>
        <v>43</v>
      </c>
      <c r="P11" s="1">
        <v>5</v>
      </c>
      <c r="Q11" s="1" t="str">
        <f t="shared" si="2"/>
        <v>京都府</v>
      </c>
      <c r="R11" s="243">
        <f t="shared" si="3"/>
        <v>3212.5320000000002</v>
      </c>
    </row>
    <row r="12" spans="1:21" x14ac:dyDescent="0.3">
      <c r="L12" s="1" t="s">
        <v>247</v>
      </c>
      <c r="M12" s="794">
        <v>4566630</v>
      </c>
      <c r="N12" s="1">
        <f t="shared" si="0"/>
        <v>456.66300000000001</v>
      </c>
      <c r="O12" s="1">
        <f t="shared" si="1"/>
        <v>34</v>
      </c>
      <c r="P12" s="1">
        <v>6</v>
      </c>
      <c r="Q12" s="1" t="str">
        <f t="shared" si="2"/>
        <v>神奈川県</v>
      </c>
      <c r="R12" s="243">
        <f t="shared" si="3"/>
        <v>2826.7370000000001</v>
      </c>
    </row>
    <row r="13" spans="1:21" x14ac:dyDescent="0.3">
      <c r="L13" s="1" t="s">
        <v>248</v>
      </c>
      <c r="M13" s="794">
        <v>9686880</v>
      </c>
      <c r="N13" s="1">
        <f t="shared" si="0"/>
        <v>968.68799999999999</v>
      </c>
      <c r="O13" s="1">
        <f t="shared" si="1"/>
        <v>17</v>
      </c>
      <c r="P13" s="1">
        <v>7</v>
      </c>
      <c r="Q13" s="1" t="str">
        <f t="shared" si="2"/>
        <v>千葉県</v>
      </c>
      <c r="R13" s="243">
        <f t="shared" si="3"/>
        <v>2777.3739999999998</v>
      </c>
    </row>
    <row r="14" spans="1:21" x14ac:dyDescent="0.3">
      <c r="L14" s="1" t="s">
        <v>249</v>
      </c>
      <c r="M14" s="794">
        <v>7508120</v>
      </c>
      <c r="N14" s="1">
        <f t="shared" si="0"/>
        <v>750.81200000000001</v>
      </c>
      <c r="O14" s="1">
        <f t="shared" si="1"/>
        <v>25</v>
      </c>
      <c r="P14" s="1">
        <v>8</v>
      </c>
      <c r="Q14" s="1" t="str">
        <f t="shared" si="2"/>
        <v>静岡県</v>
      </c>
      <c r="R14" s="243">
        <f t="shared" si="3"/>
        <v>2185.5230000000001</v>
      </c>
    </row>
    <row r="15" spans="1:21" x14ac:dyDescent="0.3">
      <c r="L15" s="1" t="s">
        <v>250</v>
      </c>
      <c r="M15" s="794">
        <v>12250450</v>
      </c>
      <c r="N15" s="1">
        <f t="shared" si="0"/>
        <v>1225.0450000000001</v>
      </c>
      <c r="O15" s="1">
        <f t="shared" si="1"/>
        <v>13</v>
      </c>
      <c r="P15" s="1">
        <v>9</v>
      </c>
      <c r="Q15" s="1" t="str">
        <f t="shared" si="2"/>
        <v>福岡県</v>
      </c>
      <c r="R15" s="243">
        <f t="shared" si="3"/>
        <v>2112.3850000000002</v>
      </c>
    </row>
    <row r="16" spans="1:21" x14ac:dyDescent="0.3">
      <c r="L16" s="1" t="s">
        <v>251</v>
      </c>
      <c r="M16" s="794">
        <v>10255390</v>
      </c>
      <c r="N16" s="1">
        <f t="shared" si="0"/>
        <v>1025.539</v>
      </c>
      <c r="O16" s="1">
        <f t="shared" si="1"/>
        <v>15</v>
      </c>
      <c r="P16" s="1">
        <v>10</v>
      </c>
      <c r="Q16" s="1" t="str">
        <f t="shared" si="2"/>
        <v>愛知県</v>
      </c>
      <c r="R16" s="243">
        <f t="shared" si="3"/>
        <v>1885.8109999999999</v>
      </c>
    </row>
    <row r="17" spans="12:18" x14ac:dyDescent="0.3">
      <c r="L17" s="1" t="s">
        <v>252</v>
      </c>
      <c r="M17" s="794">
        <v>5242390</v>
      </c>
      <c r="N17" s="1">
        <f t="shared" si="0"/>
        <v>524.23900000000003</v>
      </c>
      <c r="O17" s="1">
        <f t="shared" si="1"/>
        <v>30</v>
      </c>
      <c r="P17" s="1">
        <v>11</v>
      </c>
      <c r="Q17" s="1" t="str">
        <f t="shared" si="2"/>
        <v>長野県</v>
      </c>
      <c r="R17" s="243">
        <f t="shared" si="3"/>
        <v>1796.684</v>
      </c>
    </row>
    <row r="18" spans="12:18" x14ac:dyDescent="0.3">
      <c r="L18" s="1" t="s">
        <v>253</v>
      </c>
      <c r="M18" s="794">
        <v>27773740</v>
      </c>
      <c r="N18" s="1">
        <f t="shared" si="0"/>
        <v>2777.3739999999998</v>
      </c>
      <c r="O18" s="1">
        <f t="shared" si="1"/>
        <v>7</v>
      </c>
      <c r="P18" s="1">
        <v>12</v>
      </c>
      <c r="Q18" s="1" t="str">
        <f t="shared" si="2"/>
        <v>兵庫県</v>
      </c>
      <c r="R18" s="243">
        <f t="shared" si="3"/>
        <v>1513.144</v>
      </c>
    </row>
    <row r="19" spans="12:18" x14ac:dyDescent="0.3">
      <c r="L19" s="1" t="s">
        <v>254</v>
      </c>
      <c r="M19" s="794">
        <v>99447220</v>
      </c>
      <c r="N19" s="1">
        <f t="shared" si="0"/>
        <v>9944.7219999999998</v>
      </c>
      <c r="O19" s="1">
        <f t="shared" si="1"/>
        <v>1</v>
      </c>
      <c r="P19" s="1">
        <v>13</v>
      </c>
      <c r="Q19" s="1" t="str">
        <f t="shared" si="2"/>
        <v>栃木県</v>
      </c>
      <c r="R19" s="243">
        <f t="shared" si="3"/>
        <v>1225.0450000000001</v>
      </c>
    </row>
    <row r="20" spans="12:18" x14ac:dyDescent="0.3">
      <c r="L20" s="1" t="s">
        <v>255</v>
      </c>
      <c r="M20" s="794">
        <v>28267370</v>
      </c>
      <c r="N20" s="1">
        <f t="shared" si="0"/>
        <v>2826.7370000000001</v>
      </c>
      <c r="O20" s="1">
        <f t="shared" si="1"/>
        <v>6</v>
      </c>
      <c r="P20" s="1">
        <v>14</v>
      </c>
      <c r="Q20" s="1" t="str">
        <f t="shared" si="2"/>
        <v>広島県</v>
      </c>
      <c r="R20" s="243">
        <f t="shared" si="3"/>
        <v>1156.9570000000001</v>
      </c>
    </row>
    <row r="21" spans="12:18" x14ac:dyDescent="0.3">
      <c r="L21" s="1" t="s">
        <v>256</v>
      </c>
      <c r="M21" s="794">
        <v>9586960</v>
      </c>
      <c r="N21" s="1">
        <f t="shared" si="0"/>
        <v>958.69600000000003</v>
      </c>
      <c r="O21" s="1">
        <f t="shared" si="1"/>
        <v>18</v>
      </c>
      <c r="P21" s="1">
        <v>15</v>
      </c>
      <c r="Q21" s="1" t="str">
        <f t="shared" si="2"/>
        <v>群馬県</v>
      </c>
      <c r="R21" s="243">
        <f t="shared" si="3"/>
        <v>1025.539</v>
      </c>
    </row>
    <row r="22" spans="12:18" x14ac:dyDescent="0.3">
      <c r="L22" s="1" t="s">
        <v>257</v>
      </c>
      <c r="M22" s="794">
        <v>3933900</v>
      </c>
      <c r="N22" s="1">
        <f t="shared" si="0"/>
        <v>393.39</v>
      </c>
      <c r="O22" s="1">
        <f t="shared" si="1"/>
        <v>37</v>
      </c>
      <c r="P22" s="1">
        <v>16</v>
      </c>
      <c r="Q22" s="1" t="str">
        <f t="shared" si="2"/>
        <v>宮城県</v>
      </c>
      <c r="R22" s="243">
        <f t="shared" si="3"/>
        <v>1007.213</v>
      </c>
    </row>
    <row r="23" spans="12:18" x14ac:dyDescent="0.3">
      <c r="L23" s="1" t="s">
        <v>258</v>
      </c>
      <c r="M23" s="794">
        <v>8726180</v>
      </c>
      <c r="N23" s="1">
        <f t="shared" si="0"/>
        <v>872.61800000000005</v>
      </c>
      <c r="O23" s="1">
        <f t="shared" si="1"/>
        <v>19</v>
      </c>
      <c r="P23" s="1">
        <v>17</v>
      </c>
      <c r="Q23" s="1" t="str">
        <f t="shared" si="2"/>
        <v>福島県</v>
      </c>
      <c r="R23" s="243">
        <f t="shared" si="3"/>
        <v>968.68799999999999</v>
      </c>
    </row>
    <row r="24" spans="12:18" x14ac:dyDescent="0.3">
      <c r="L24" s="1" t="s">
        <v>259</v>
      </c>
      <c r="M24" s="794">
        <v>3244790</v>
      </c>
      <c r="N24" s="1">
        <f t="shared" si="0"/>
        <v>324.47899999999998</v>
      </c>
      <c r="O24" s="1">
        <f t="shared" si="1"/>
        <v>42</v>
      </c>
      <c r="P24" s="1">
        <v>18</v>
      </c>
      <c r="Q24" s="1" t="str">
        <f t="shared" si="2"/>
        <v>新潟県</v>
      </c>
      <c r="R24" s="243">
        <f t="shared" si="3"/>
        <v>958.69600000000003</v>
      </c>
    </row>
    <row r="25" spans="12:18" x14ac:dyDescent="0.3">
      <c r="L25" s="1" t="s">
        <v>260</v>
      </c>
      <c r="M25" s="794">
        <v>7965990</v>
      </c>
      <c r="N25" s="1">
        <f t="shared" si="0"/>
        <v>796.59900000000005</v>
      </c>
      <c r="O25" s="1">
        <f t="shared" si="1"/>
        <v>22</v>
      </c>
      <c r="P25" s="1">
        <v>19</v>
      </c>
      <c r="Q25" s="1" t="str">
        <f t="shared" si="2"/>
        <v>石川県</v>
      </c>
      <c r="R25" s="243">
        <f t="shared" si="3"/>
        <v>872.61800000000005</v>
      </c>
    </row>
    <row r="26" spans="12:18" x14ac:dyDescent="0.3">
      <c r="L26" s="1" t="s">
        <v>261</v>
      </c>
      <c r="M26" s="794">
        <v>17966840</v>
      </c>
      <c r="N26" s="1">
        <f t="shared" si="0"/>
        <v>1796.684</v>
      </c>
      <c r="O26" s="1">
        <f t="shared" si="1"/>
        <v>11</v>
      </c>
      <c r="P26" s="1">
        <v>20</v>
      </c>
      <c r="Q26" s="1" t="str">
        <f t="shared" si="2"/>
        <v>熊本県</v>
      </c>
      <c r="R26" s="243">
        <f t="shared" si="3"/>
        <v>839.99199999999996</v>
      </c>
    </row>
    <row r="27" spans="12:18" x14ac:dyDescent="0.3">
      <c r="L27" s="1" t="s">
        <v>262</v>
      </c>
      <c r="M27" s="794">
        <v>7013490</v>
      </c>
      <c r="N27" s="1">
        <f t="shared" si="0"/>
        <v>701.34900000000005</v>
      </c>
      <c r="O27" s="1">
        <f t="shared" si="1"/>
        <v>27</v>
      </c>
      <c r="P27" s="1">
        <v>21</v>
      </c>
      <c r="Q27" s="1" t="str">
        <f t="shared" si="2"/>
        <v>鹿児島県</v>
      </c>
      <c r="R27" s="243">
        <f t="shared" si="3"/>
        <v>815.279</v>
      </c>
    </row>
    <row r="28" spans="12:18" x14ac:dyDescent="0.3">
      <c r="L28" s="1" t="s">
        <v>263</v>
      </c>
      <c r="M28" s="794">
        <v>21855230</v>
      </c>
      <c r="N28" s="1">
        <f t="shared" si="0"/>
        <v>2185.5230000000001</v>
      </c>
      <c r="O28" s="1">
        <f t="shared" si="1"/>
        <v>8</v>
      </c>
      <c r="P28" s="1">
        <v>22</v>
      </c>
      <c r="Q28" s="1" t="str">
        <f t="shared" si="2"/>
        <v>山梨県</v>
      </c>
      <c r="R28" s="243">
        <f t="shared" si="3"/>
        <v>796.59900000000005</v>
      </c>
    </row>
    <row r="29" spans="12:18" x14ac:dyDescent="0.3">
      <c r="L29" s="1" t="s">
        <v>264</v>
      </c>
      <c r="M29" s="794">
        <v>18858110</v>
      </c>
      <c r="N29" s="1">
        <f t="shared" si="0"/>
        <v>1885.8109999999999</v>
      </c>
      <c r="O29" s="1">
        <f t="shared" si="1"/>
        <v>10</v>
      </c>
      <c r="P29" s="1">
        <v>23</v>
      </c>
      <c r="Q29" s="1" t="str">
        <f t="shared" si="2"/>
        <v>大分県</v>
      </c>
      <c r="R29" s="243">
        <f t="shared" si="3"/>
        <v>762.404</v>
      </c>
    </row>
    <row r="30" spans="12:18" x14ac:dyDescent="0.3">
      <c r="L30" s="1" t="s">
        <v>265</v>
      </c>
      <c r="M30" s="794">
        <v>7335740</v>
      </c>
      <c r="N30" s="1">
        <f t="shared" si="0"/>
        <v>733.57399999999996</v>
      </c>
      <c r="O30" s="1">
        <f t="shared" si="1"/>
        <v>26</v>
      </c>
      <c r="P30" s="1">
        <v>24</v>
      </c>
      <c r="Q30" s="1" t="str">
        <f t="shared" si="2"/>
        <v>長崎県</v>
      </c>
      <c r="R30" s="243">
        <f t="shared" si="3"/>
        <v>758.89300000000003</v>
      </c>
    </row>
    <row r="31" spans="12:18" x14ac:dyDescent="0.3">
      <c r="L31" s="1" t="s">
        <v>266</v>
      </c>
      <c r="M31" s="794">
        <v>4798750</v>
      </c>
      <c r="N31" s="1">
        <f t="shared" si="0"/>
        <v>479.875</v>
      </c>
      <c r="O31" s="1">
        <f t="shared" si="1"/>
        <v>31</v>
      </c>
      <c r="P31" s="1">
        <v>25</v>
      </c>
      <c r="Q31" s="1" t="str">
        <f t="shared" si="2"/>
        <v>茨城県</v>
      </c>
      <c r="R31" s="243">
        <f t="shared" si="3"/>
        <v>750.81200000000001</v>
      </c>
    </row>
    <row r="32" spans="12:18" x14ac:dyDescent="0.3">
      <c r="L32" s="1" t="s">
        <v>267</v>
      </c>
      <c r="M32" s="794">
        <v>32125320</v>
      </c>
      <c r="N32" s="1">
        <f t="shared" si="0"/>
        <v>3212.5320000000002</v>
      </c>
      <c r="O32" s="1">
        <f t="shared" si="1"/>
        <v>5</v>
      </c>
      <c r="P32" s="1">
        <v>26</v>
      </c>
      <c r="Q32" s="1" t="str">
        <f t="shared" si="2"/>
        <v>三重県</v>
      </c>
      <c r="R32" s="243">
        <f t="shared" si="3"/>
        <v>733.57399999999996</v>
      </c>
    </row>
    <row r="33" spans="9:18" x14ac:dyDescent="0.3">
      <c r="L33" s="1" t="s">
        <v>268</v>
      </c>
      <c r="M33" s="794">
        <v>50701480</v>
      </c>
      <c r="N33" s="1">
        <f t="shared" si="0"/>
        <v>5070.1480000000001</v>
      </c>
      <c r="O33" s="1">
        <f t="shared" si="1"/>
        <v>2</v>
      </c>
      <c r="P33" s="1">
        <v>27</v>
      </c>
      <c r="Q33" s="1" t="str">
        <f t="shared" si="2"/>
        <v>岐阜県</v>
      </c>
      <c r="R33" s="243">
        <f t="shared" si="3"/>
        <v>701.34900000000005</v>
      </c>
    </row>
    <row r="34" spans="9:18" x14ac:dyDescent="0.3">
      <c r="L34" s="1" t="s">
        <v>269</v>
      </c>
      <c r="M34" s="794">
        <v>15131440</v>
      </c>
      <c r="N34" s="1">
        <f t="shared" si="0"/>
        <v>1513.144</v>
      </c>
      <c r="O34" s="1">
        <f t="shared" si="1"/>
        <v>12</v>
      </c>
      <c r="P34" s="1">
        <v>28</v>
      </c>
      <c r="Q34" s="1" t="str">
        <f t="shared" si="2"/>
        <v>岩手県</v>
      </c>
      <c r="R34" s="243">
        <f t="shared" si="3"/>
        <v>585.53499999999997</v>
      </c>
    </row>
    <row r="35" spans="9:18" x14ac:dyDescent="0.3">
      <c r="L35" s="1" t="s">
        <v>270</v>
      </c>
      <c r="M35" s="794">
        <v>2648790</v>
      </c>
      <c r="N35" s="1">
        <f t="shared" si="0"/>
        <v>264.87900000000002</v>
      </c>
      <c r="O35" s="1">
        <f t="shared" si="1"/>
        <v>44</v>
      </c>
      <c r="P35" s="1">
        <v>29</v>
      </c>
      <c r="Q35" s="1" t="str">
        <f t="shared" si="2"/>
        <v>岡山県</v>
      </c>
      <c r="R35" s="243">
        <f t="shared" si="3"/>
        <v>555.09</v>
      </c>
    </row>
    <row r="36" spans="9:18" x14ac:dyDescent="0.3">
      <c r="L36" s="1" t="s">
        <v>271</v>
      </c>
      <c r="M36" s="794">
        <v>4626270</v>
      </c>
      <c r="N36" s="1">
        <f t="shared" si="0"/>
        <v>462.62700000000001</v>
      </c>
      <c r="O36" s="1">
        <f t="shared" si="1"/>
        <v>33</v>
      </c>
      <c r="P36" s="1">
        <v>30</v>
      </c>
      <c r="Q36" s="1" t="str">
        <f t="shared" si="2"/>
        <v>埼玉県</v>
      </c>
      <c r="R36" s="243">
        <f t="shared" si="3"/>
        <v>524.23900000000003</v>
      </c>
    </row>
    <row r="37" spans="9:18" x14ac:dyDescent="0.3">
      <c r="L37" s="1" t="s">
        <v>272</v>
      </c>
      <c r="M37" s="794">
        <v>2229290</v>
      </c>
      <c r="N37" s="1">
        <f t="shared" si="0"/>
        <v>222.929</v>
      </c>
      <c r="O37" s="1">
        <f t="shared" si="1"/>
        <v>47</v>
      </c>
      <c r="P37" s="1">
        <v>31</v>
      </c>
      <c r="Q37" s="1" t="str">
        <f t="shared" si="2"/>
        <v>滋賀県</v>
      </c>
      <c r="R37" s="243">
        <f t="shared" si="3"/>
        <v>479.875</v>
      </c>
    </row>
    <row r="38" spans="9:18" x14ac:dyDescent="0.3">
      <c r="L38" s="1" t="s">
        <v>273</v>
      </c>
      <c r="M38" s="794">
        <v>3306620</v>
      </c>
      <c r="N38" s="1">
        <f t="shared" si="0"/>
        <v>330.66199999999998</v>
      </c>
      <c r="O38" s="1">
        <f t="shared" si="1"/>
        <v>41</v>
      </c>
      <c r="P38" s="1">
        <v>32</v>
      </c>
      <c r="Q38" s="1" t="str">
        <f t="shared" si="2"/>
        <v>愛媛県</v>
      </c>
      <c r="R38" s="243">
        <f t="shared" si="3"/>
        <v>469.26799999999997</v>
      </c>
    </row>
    <row r="39" spans="9:18" x14ac:dyDescent="0.3">
      <c r="L39" s="1" t="s">
        <v>274</v>
      </c>
      <c r="M39" s="794">
        <v>5550900</v>
      </c>
      <c r="N39" s="1">
        <f t="shared" si="0"/>
        <v>555.09</v>
      </c>
      <c r="O39" s="1">
        <f t="shared" si="1"/>
        <v>29</v>
      </c>
      <c r="P39" s="1">
        <v>33</v>
      </c>
      <c r="Q39" s="1" t="str">
        <f t="shared" si="2"/>
        <v>和歌山県</v>
      </c>
      <c r="R39" s="243">
        <f t="shared" si="3"/>
        <v>462.62700000000001</v>
      </c>
    </row>
    <row r="40" spans="9:18" x14ac:dyDescent="0.3">
      <c r="L40" s="1" t="s">
        <v>275</v>
      </c>
      <c r="M40" s="794">
        <v>11569570</v>
      </c>
      <c r="N40" s="1">
        <f t="shared" si="0"/>
        <v>1156.9570000000001</v>
      </c>
      <c r="O40" s="1">
        <f t="shared" si="1"/>
        <v>14</v>
      </c>
      <c r="P40" s="1">
        <v>34</v>
      </c>
      <c r="Q40" s="1" t="str">
        <f t="shared" si="2"/>
        <v>山形県</v>
      </c>
      <c r="R40" s="243">
        <f t="shared" si="3"/>
        <v>456.66300000000001</v>
      </c>
    </row>
    <row r="41" spans="9:18" x14ac:dyDescent="0.3">
      <c r="L41" s="1" t="s">
        <v>276</v>
      </c>
      <c r="M41" s="794">
        <v>3619270</v>
      </c>
      <c r="N41" s="1">
        <f t="shared" si="0"/>
        <v>361.92700000000002</v>
      </c>
      <c r="O41" s="1">
        <f t="shared" si="1"/>
        <v>39</v>
      </c>
      <c r="P41" s="1">
        <v>35</v>
      </c>
      <c r="Q41" s="1" t="str">
        <f t="shared" si="2"/>
        <v>青森県</v>
      </c>
      <c r="R41" s="243">
        <f t="shared" si="3"/>
        <v>439.44</v>
      </c>
    </row>
    <row r="42" spans="9:18" x14ac:dyDescent="0.3">
      <c r="L42" s="1" t="s">
        <v>277</v>
      </c>
      <c r="M42" s="794">
        <v>2338390</v>
      </c>
      <c r="N42" s="1">
        <f t="shared" si="0"/>
        <v>233.839</v>
      </c>
      <c r="O42" s="1">
        <f t="shared" si="1"/>
        <v>46</v>
      </c>
      <c r="P42" s="1">
        <v>36</v>
      </c>
      <c r="Q42" s="1" t="str">
        <f t="shared" si="2"/>
        <v>香川県</v>
      </c>
      <c r="R42" s="243">
        <f t="shared" si="3"/>
        <v>436.64800000000002</v>
      </c>
    </row>
    <row r="43" spans="9:18" x14ac:dyDescent="0.3">
      <c r="L43" s="1" t="s">
        <v>278</v>
      </c>
      <c r="M43" s="794">
        <v>4366480</v>
      </c>
      <c r="N43" s="1">
        <f t="shared" si="0"/>
        <v>436.64800000000002</v>
      </c>
      <c r="O43" s="1">
        <f t="shared" si="1"/>
        <v>36</v>
      </c>
      <c r="P43" s="1">
        <v>37</v>
      </c>
      <c r="Q43" s="1" t="str">
        <f t="shared" si="2"/>
        <v>富山県</v>
      </c>
      <c r="R43" s="243">
        <f t="shared" si="3"/>
        <v>393.39</v>
      </c>
    </row>
    <row r="44" spans="9:18" x14ac:dyDescent="0.3">
      <c r="L44" s="1" t="s">
        <v>279</v>
      </c>
      <c r="M44" s="794">
        <v>4692680</v>
      </c>
      <c r="N44" s="1">
        <f t="shared" si="0"/>
        <v>469.26799999999997</v>
      </c>
      <c r="O44" s="1">
        <f t="shared" si="1"/>
        <v>32</v>
      </c>
      <c r="P44" s="1">
        <v>38</v>
      </c>
      <c r="Q44" s="1" t="str">
        <f t="shared" si="2"/>
        <v>高知県</v>
      </c>
      <c r="R44" s="243">
        <f t="shared" si="3"/>
        <v>375.18099999999998</v>
      </c>
    </row>
    <row r="45" spans="9:18" x14ac:dyDescent="0.3">
      <c r="L45" s="1" t="s">
        <v>280</v>
      </c>
      <c r="M45" s="794">
        <v>3751810</v>
      </c>
      <c r="N45" s="1">
        <f t="shared" si="0"/>
        <v>375.18099999999998</v>
      </c>
      <c r="O45" s="1">
        <f t="shared" si="1"/>
        <v>38</v>
      </c>
      <c r="P45" s="1">
        <v>39</v>
      </c>
      <c r="Q45" s="1" t="str">
        <f t="shared" si="2"/>
        <v>山口県</v>
      </c>
      <c r="R45" s="243">
        <f t="shared" si="3"/>
        <v>361.92700000000002</v>
      </c>
    </row>
    <row r="46" spans="9:18" x14ac:dyDescent="0.3">
      <c r="L46" s="1" t="s">
        <v>281</v>
      </c>
      <c r="M46" s="794">
        <v>21123850</v>
      </c>
      <c r="N46" s="1">
        <f t="shared" si="0"/>
        <v>2112.3850000000002</v>
      </c>
      <c r="O46" s="1">
        <f t="shared" si="1"/>
        <v>9</v>
      </c>
      <c r="P46" s="1">
        <v>40</v>
      </c>
      <c r="Q46" s="1" t="str">
        <f t="shared" si="2"/>
        <v>宮崎県</v>
      </c>
      <c r="R46" s="243">
        <f t="shared" si="3"/>
        <v>337.61799999999999</v>
      </c>
    </row>
    <row r="47" spans="9:18" x14ac:dyDescent="0.3">
      <c r="L47" s="1" t="s">
        <v>282</v>
      </c>
      <c r="M47" s="794">
        <v>2429400</v>
      </c>
      <c r="N47" s="1">
        <f t="shared" si="0"/>
        <v>242.94</v>
      </c>
      <c r="O47" s="1">
        <f t="shared" si="1"/>
        <v>45</v>
      </c>
      <c r="P47" s="1">
        <v>41</v>
      </c>
      <c r="Q47" s="1" t="str">
        <f t="shared" si="2"/>
        <v>島根県</v>
      </c>
      <c r="R47" s="243">
        <f t="shared" si="3"/>
        <v>330.66199999999998</v>
      </c>
    </row>
    <row r="48" spans="9:18" x14ac:dyDescent="0.15">
      <c r="I48" s="216" t="s">
        <v>283</v>
      </c>
      <c r="L48" s="1" t="s">
        <v>284</v>
      </c>
      <c r="M48" s="794">
        <v>7588930</v>
      </c>
      <c r="N48" s="1">
        <f t="shared" si="0"/>
        <v>758.89300000000003</v>
      </c>
      <c r="O48" s="1">
        <f t="shared" si="1"/>
        <v>24</v>
      </c>
      <c r="P48" s="1">
        <v>42</v>
      </c>
      <c r="Q48" s="1" t="str">
        <f t="shared" si="2"/>
        <v>福井県</v>
      </c>
      <c r="R48" s="243">
        <f t="shared" si="3"/>
        <v>324.47899999999998</v>
      </c>
    </row>
    <row r="49" spans="12:18" x14ac:dyDescent="0.3">
      <c r="L49" s="1" t="s">
        <v>240</v>
      </c>
      <c r="M49" s="794">
        <v>8399920</v>
      </c>
      <c r="N49" s="1">
        <f t="shared" si="0"/>
        <v>839.99199999999996</v>
      </c>
      <c r="O49" s="1">
        <f t="shared" si="1"/>
        <v>20</v>
      </c>
      <c r="P49" s="1">
        <v>43</v>
      </c>
      <c r="Q49" s="1" t="str">
        <f t="shared" si="2"/>
        <v>秋田県</v>
      </c>
      <c r="R49" s="243">
        <f t="shared" si="3"/>
        <v>300.09699999999998</v>
      </c>
    </row>
    <row r="50" spans="12:18" x14ac:dyDescent="0.3">
      <c r="L50" s="1" t="s">
        <v>285</v>
      </c>
      <c r="M50" s="794">
        <v>7624040</v>
      </c>
      <c r="N50" s="1">
        <f t="shared" si="0"/>
        <v>762.404</v>
      </c>
      <c r="O50" s="1">
        <f t="shared" si="1"/>
        <v>23</v>
      </c>
      <c r="P50" s="1">
        <v>44</v>
      </c>
      <c r="Q50" s="1" t="str">
        <f t="shared" si="2"/>
        <v>奈良県</v>
      </c>
      <c r="R50" s="243">
        <f t="shared" si="3"/>
        <v>264.87900000000002</v>
      </c>
    </row>
    <row r="51" spans="12:18" x14ac:dyDescent="0.3">
      <c r="L51" s="1" t="s">
        <v>286</v>
      </c>
      <c r="M51" s="794">
        <v>3376180</v>
      </c>
      <c r="N51" s="1">
        <f t="shared" si="0"/>
        <v>337.61799999999999</v>
      </c>
      <c r="O51" s="1">
        <f t="shared" si="1"/>
        <v>40</v>
      </c>
      <c r="P51" s="1">
        <v>45</v>
      </c>
      <c r="Q51" s="1" t="str">
        <f t="shared" si="2"/>
        <v>佐賀県</v>
      </c>
      <c r="R51" s="243">
        <f t="shared" si="3"/>
        <v>242.94</v>
      </c>
    </row>
    <row r="52" spans="12:18" x14ac:dyDescent="0.3">
      <c r="L52" s="1" t="s">
        <v>287</v>
      </c>
      <c r="M52" s="794">
        <v>8152790</v>
      </c>
      <c r="N52" s="1">
        <f t="shared" si="0"/>
        <v>815.279</v>
      </c>
      <c r="O52" s="1">
        <f t="shared" si="1"/>
        <v>21</v>
      </c>
      <c r="P52" s="1">
        <v>46</v>
      </c>
      <c r="Q52" s="1" t="str">
        <f t="shared" si="2"/>
        <v>徳島県</v>
      </c>
      <c r="R52" s="243">
        <f t="shared" si="3"/>
        <v>233.839</v>
      </c>
    </row>
    <row r="53" spans="12:18" x14ac:dyDescent="0.3">
      <c r="L53" s="1" t="s">
        <v>288</v>
      </c>
      <c r="M53" s="794">
        <v>32879730</v>
      </c>
      <c r="N53" s="1">
        <f t="shared" si="0"/>
        <v>3287.973</v>
      </c>
      <c r="O53" s="1">
        <f t="shared" si="1"/>
        <v>4</v>
      </c>
      <c r="P53" s="1">
        <v>47</v>
      </c>
      <c r="Q53" s="1" t="str">
        <f t="shared" si="2"/>
        <v>鳥取県</v>
      </c>
      <c r="R53" s="243">
        <f t="shared" si="3"/>
        <v>222.929</v>
      </c>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2EFE31-BFEC-48E9-9BBF-6FF850DC3229}">
  <sheetPr codeName="Sheet14">
    <tabColor theme="3"/>
  </sheetPr>
  <dimension ref="A1:U53"/>
  <sheetViews>
    <sheetView view="pageBreakPreview" zoomScaleNormal="100" zoomScaleSheetLayoutView="100" workbookViewId="0"/>
  </sheetViews>
  <sheetFormatPr defaultColWidth="9" defaultRowHeight="14" x14ac:dyDescent="0.3"/>
  <cols>
    <col min="1" max="1" width="3.08203125" style="2" customWidth="1"/>
    <col min="2" max="9" width="9" style="1"/>
    <col min="10" max="10" width="3.08203125" style="1" customWidth="1"/>
    <col min="11" max="12" width="9" style="1"/>
    <col min="13" max="13" width="12" style="1" bestFit="1" customWidth="1"/>
    <col min="14" max="14" width="10.83203125" style="1" bestFit="1" customWidth="1"/>
    <col min="15" max="16" width="9.08203125" style="1" bestFit="1" customWidth="1"/>
    <col min="17" max="17" width="9" style="1"/>
    <col min="18" max="18" width="13.58203125" style="1" bestFit="1" customWidth="1"/>
    <col min="19" max="20" width="9" style="1"/>
    <col min="21" max="21" width="10.58203125" style="1" bestFit="1" customWidth="1"/>
    <col min="22" max="16384" width="9" style="1"/>
  </cols>
  <sheetData>
    <row r="1" spans="1:21" x14ac:dyDescent="0.3">
      <c r="A1" s="4"/>
    </row>
    <row r="2" spans="1:21" x14ac:dyDescent="0.3">
      <c r="L2" s="1" t="s">
        <v>153</v>
      </c>
    </row>
    <row r="3" spans="1:21" x14ac:dyDescent="0.3">
      <c r="A3" s="2" t="s">
        <v>60</v>
      </c>
      <c r="L3" s="1" t="s">
        <v>289</v>
      </c>
    </row>
    <row r="4" spans="1:21" x14ac:dyDescent="0.3">
      <c r="I4" s="203" t="s">
        <v>290</v>
      </c>
    </row>
    <row r="5" spans="1:21" x14ac:dyDescent="0.3">
      <c r="L5" s="1" t="s">
        <v>232</v>
      </c>
      <c r="Q5" s="1" t="s">
        <v>233</v>
      </c>
      <c r="R5" s="1158">
        <f>SUM(R7:R53)</f>
        <v>49972.347999999984</v>
      </c>
    </row>
    <row r="6" spans="1:21" x14ac:dyDescent="0.3">
      <c r="M6" s="1" t="s">
        <v>239</v>
      </c>
      <c r="N6" s="1" t="s">
        <v>235</v>
      </c>
      <c r="O6" s="1" t="s">
        <v>236</v>
      </c>
      <c r="P6" s="1" t="s">
        <v>237</v>
      </c>
      <c r="Q6" s="1" t="s">
        <v>238</v>
      </c>
      <c r="R6" s="1" t="s">
        <v>239</v>
      </c>
      <c r="T6" s="1" t="s">
        <v>240</v>
      </c>
    </row>
    <row r="7" spans="1:21" x14ac:dyDescent="0.3">
      <c r="L7" s="1" t="s">
        <v>291</v>
      </c>
      <c r="M7" s="205">
        <f>'【本】全国からみた（延べ）_P5'!M7-'【本】全国からみた（外国人）_P7'!M7</f>
        <v>32502870</v>
      </c>
      <c r="N7" s="1">
        <f>M7/10000</f>
        <v>3250.2869999999998</v>
      </c>
      <c r="O7" s="1">
        <f>_xlfn.RANK.EQ(N7,N$7:N$53,0)</f>
        <v>2</v>
      </c>
      <c r="P7" s="1">
        <v>1</v>
      </c>
      <c r="Q7" s="1" t="str">
        <f>INDEX(L$7:L$53,MATCH(P7,O$7:O$53,0))</f>
        <v>東京都</v>
      </c>
      <c r="R7" s="243">
        <f>INDEX(N$7:N$53,MATCH(P7,O$7:O$53,0))</f>
        <v>5580.9669999999996</v>
      </c>
      <c r="T7" s="1" t="s">
        <v>236</v>
      </c>
      <c r="U7" s="204">
        <f>O49</f>
        <v>21</v>
      </c>
    </row>
    <row r="8" spans="1:21" x14ac:dyDescent="0.3">
      <c r="L8" s="1" t="s">
        <v>292</v>
      </c>
      <c r="M8" s="205">
        <f>'【本】全国からみた（延べ）_P5'!M8-'【本】全国からみた（外国人）_P7'!M8</f>
        <v>4129120</v>
      </c>
      <c r="N8" s="1">
        <f t="shared" ref="N8:N53" si="0">M8/10000</f>
        <v>412.91199999999998</v>
      </c>
      <c r="O8" s="1">
        <f t="shared" ref="O8:O53" si="1">_xlfn.RANK.EQ(N8,N$7:N$53,0)</f>
        <v>34</v>
      </c>
      <c r="P8" s="1">
        <v>2</v>
      </c>
      <c r="Q8" s="1" t="str">
        <f t="shared" ref="Q8:Q53" si="2">INDEX(L$7:L$53,MATCH(P8,O$7:O$53,0))</f>
        <v>北海道</v>
      </c>
      <c r="R8" s="243">
        <f t="shared" ref="R8:R53" si="3">INDEX(N$7:N$53,MATCH(P8,O$7:O$53,0))</f>
        <v>3250.2869999999998</v>
      </c>
      <c r="T8" s="1" t="s">
        <v>243</v>
      </c>
      <c r="U8" s="1158">
        <f>N49</f>
        <v>739.93899999999996</v>
      </c>
    </row>
    <row r="9" spans="1:21" x14ac:dyDescent="0.3">
      <c r="L9" s="1" t="s">
        <v>293</v>
      </c>
      <c r="M9" s="205">
        <f>'【本】全国からみた（延べ）_P5'!M9-'【本】全国からみた（外国人）_P7'!M9</f>
        <v>5572840</v>
      </c>
      <c r="N9" s="1">
        <f t="shared" si="0"/>
        <v>557.28399999999999</v>
      </c>
      <c r="O9" s="1">
        <f t="shared" si="1"/>
        <v>28</v>
      </c>
      <c r="P9" s="1">
        <v>3</v>
      </c>
      <c r="Q9" s="1" t="str">
        <f t="shared" si="2"/>
        <v>大阪府</v>
      </c>
      <c r="R9" s="243">
        <f t="shared" si="3"/>
        <v>3194.6390000000001</v>
      </c>
    </row>
    <row r="10" spans="1:21" x14ac:dyDescent="0.3">
      <c r="L10" s="1" t="s">
        <v>294</v>
      </c>
      <c r="M10" s="205">
        <f>'【本】全国からみた（延べ）_P5'!M10-'【本】全国からみた（外国人）_P7'!M10</f>
        <v>9546260</v>
      </c>
      <c r="N10" s="1">
        <f t="shared" si="0"/>
        <v>954.62599999999998</v>
      </c>
      <c r="O10" s="1">
        <f t="shared" si="1"/>
        <v>16</v>
      </c>
      <c r="P10" s="1">
        <v>4</v>
      </c>
      <c r="Q10" s="1" t="str">
        <f t="shared" si="2"/>
        <v>沖縄県</v>
      </c>
      <c r="R10" s="243">
        <f t="shared" si="3"/>
        <v>2840.1909999999998</v>
      </c>
    </row>
    <row r="11" spans="1:21" x14ac:dyDescent="0.3">
      <c r="L11" s="1" t="s">
        <v>295</v>
      </c>
      <c r="M11" s="205">
        <f>'【本】全国からみた（延べ）_P5'!M11-'【本】全国からみた（外国人）_P7'!M11</f>
        <v>2905370</v>
      </c>
      <c r="N11" s="1">
        <f t="shared" si="0"/>
        <v>290.53699999999998</v>
      </c>
      <c r="O11" s="1">
        <f t="shared" si="1"/>
        <v>43</v>
      </c>
      <c r="P11" s="1">
        <v>5</v>
      </c>
      <c r="Q11" s="1" t="str">
        <f t="shared" si="2"/>
        <v>神奈川県</v>
      </c>
      <c r="R11" s="243">
        <f t="shared" si="3"/>
        <v>2504.1030000000001</v>
      </c>
    </row>
    <row r="12" spans="1:21" x14ac:dyDescent="0.3">
      <c r="L12" s="1" t="s">
        <v>296</v>
      </c>
      <c r="M12" s="205">
        <f>'【本】全国からみた（延べ）_P5'!M12-'【本】全国からみた（外国人）_P7'!M12</f>
        <v>4387840</v>
      </c>
      <c r="N12" s="1">
        <f t="shared" si="0"/>
        <v>438.78399999999999</v>
      </c>
      <c r="O12" s="1">
        <f t="shared" si="1"/>
        <v>33</v>
      </c>
      <c r="P12" s="1">
        <v>6</v>
      </c>
      <c r="Q12" s="1" t="str">
        <f t="shared" si="2"/>
        <v>千葉県</v>
      </c>
      <c r="R12" s="243">
        <f t="shared" si="3"/>
        <v>2455.4679999999998</v>
      </c>
    </row>
    <row r="13" spans="1:21" x14ac:dyDescent="0.3">
      <c r="L13" s="1" t="s">
        <v>297</v>
      </c>
      <c r="M13" s="205">
        <f>'【本】全国からみた（延べ）_P5'!M13-'【本】全国からみた（外国人）_P7'!M13</f>
        <v>9473800</v>
      </c>
      <c r="N13" s="1">
        <f t="shared" si="0"/>
        <v>947.38</v>
      </c>
      <c r="O13" s="1">
        <f t="shared" si="1"/>
        <v>17</v>
      </c>
      <c r="P13" s="1">
        <v>7</v>
      </c>
      <c r="Q13" s="1" t="str">
        <f t="shared" si="2"/>
        <v>静岡県</v>
      </c>
      <c r="R13" s="243">
        <f t="shared" si="3"/>
        <v>2081.0219999999999</v>
      </c>
    </row>
    <row r="14" spans="1:21" x14ac:dyDescent="0.3">
      <c r="L14" s="1" t="s">
        <v>298</v>
      </c>
      <c r="M14" s="205">
        <f>'【本】全国からみた（延べ）_P5'!M14-'【本】全国からみた（外国人）_P7'!M14</f>
        <v>7270160</v>
      </c>
      <c r="N14" s="1">
        <f t="shared" si="0"/>
        <v>727.01599999999996</v>
      </c>
      <c r="O14" s="1">
        <f t="shared" si="1"/>
        <v>22</v>
      </c>
      <c r="P14" s="1">
        <v>8</v>
      </c>
      <c r="Q14" s="1" t="str">
        <f t="shared" si="2"/>
        <v>京都府</v>
      </c>
      <c r="R14" s="243">
        <f t="shared" si="3"/>
        <v>1999.184</v>
      </c>
    </row>
    <row r="15" spans="1:21" x14ac:dyDescent="0.3">
      <c r="L15" s="1" t="s">
        <v>299</v>
      </c>
      <c r="M15" s="205">
        <f>'【本】全国からみた（延べ）_P5'!M15-'【本】全国からみた（外国人）_P7'!M15</f>
        <v>11815510</v>
      </c>
      <c r="N15" s="1">
        <f t="shared" si="0"/>
        <v>1181.5509999999999</v>
      </c>
      <c r="O15" s="1">
        <f t="shared" si="1"/>
        <v>13</v>
      </c>
      <c r="P15" s="1">
        <v>9</v>
      </c>
      <c r="Q15" s="1" t="str">
        <f t="shared" si="2"/>
        <v>愛知県</v>
      </c>
      <c r="R15" s="243">
        <f t="shared" si="3"/>
        <v>1684.932</v>
      </c>
    </row>
    <row r="16" spans="1:21" x14ac:dyDescent="0.3">
      <c r="L16" s="1" t="s">
        <v>300</v>
      </c>
      <c r="M16" s="205">
        <f>'【本】全国からみた（延べ）_P5'!M16-'【本】全国からみた（外国人）_P7'!M16</f>
        <v>9938780</v>
      </c>
      <c r="N16" s="1">
        <f t="shared" si="0"/>
        <v>993.87800000000004</v>
      </c>
      <c r="O16" s="1">
        <f t="shared" si="1"/>
        <v>15</v>
      </c>
      <c r="P16" s="1">
        <v>10</v>
      </c>
      <c r="Q16" s="1" t="str">
        <f t="shared" si="2"/>
        <v>長野県</v>
      </c>
      <c r="R16" s="243">
        <f t="shared" si="3"/>
        <v>1647.3409999999999</v>
      </c>
    </row>
    <row r="17" spans="12:18" x14ac:dyDescent="0.3">
      <c r="L17" s="1" t="s">
        <v>301</v>
      </c>
      <c r="M17" s="205">
        <f>'【本】全国からみた（延べ）_P5'!M17-'【本】全国からみた（外国人）_P7'!M17</f>
        <v>5072250</v>
      </c>
      <c r="N17" s="1">
        <f t="shared" si="0"/>
        <v>507.22500000000002</v>
      </c>
      <c r="O17" s="1">
        <f t="shared" si="1"/>
        <v>30</v>
      </c>
      <c r="P17" s="1">
        <v>11</v>
      </c>
      <c r="Q17" s="1" t="str">
        <f t="shared" si="2"/>
        <v>福岡県</v>
      </c>
      <c r="R17" s="243">
        <f t="shared" si="3"/>
        <v>1608.6020000000001</v>
      </c>
    </row>
    <row r="18" spans="12:18" x14ac:dyDescent="0.3">
      <c r="L18" s="1" t="s">
        <v>302</v>
      </c>
      <c r="M18" s="205">
        <f>'【本】全国からみた（延べ）_P5'!M18-'【本】全国からみた（外国人）_P7'!M18</f>
        <v>24554680</v>
      </c>
      <c r="N18" s="1">
        <f t="shared" si="0"/>
        <v>2455.4679999999998</v>
      </c>
      <c r="O18" s="1">
        <f t="shared" si="1"/>
        <v>6</v>
      </c>
      <c r="P18" s="1">
        <v>12</v>
      </c>
      <c r="Q18" s="1" t="str">
        <f t="shared" si="2"/>
        <v>兵庫県</v>
      </c>
      <c r="R18" s="243">
        <f t="shared" si="3"/>
        <v>1411.528</v>
      </c>
    </row>
    <row r="19" spans="12:18" x14ac:dyDescent="0.3">
      <c r="L19" s="1" t="s">
        <v>303</v>
      </c>
      <c r="M19" s="205">
        <f>'【本】全国からみた（延べ）_P5'!M19-'【本】全国からみた（外国人）_P7'!M19</f>
        <v>55809670</v>
      </c>
      <c r="N19" s="1">
        <f t="shared" si="0"/>
        <v>5580.9669999999996</v>
      </c>
      <c r="O19" s="1">
        <f t="shared" si="1"/>
        <v>1</v>
      </c>
      <c r="P19" s="1">
        <v>13</v>
      </c>
      <c r="Q19" s="1" t="str">
        <f t="shared" si="2"/>
        <v>栃木県</v>
      </c>
      <c r="R19" s="243">
        <f t="shared" si="3"/>
        <v>1181.5509999999999</v>
      </c>
    </row>
    <row r="20" spans="12:18" x14ac:dyDescent="0.3">
      <c r="L20" s="1" t="s">
        <v>304</v>
      </c>
      <c r="M20" s="205">
        <f>'【本】全国からみた（延べ）_P5'!M20-'【本】全国からみた（外国人）_P7'!M20</f>
        <v>25041030</v>
      </c>
      <c r="N20" s="1">
        <f t="shared" si="0"/>
        <v>2504.1030000000001</v>
      </c>
      <c r="O20" s="1">
        <f t="shared" si="1"/>
        <v>5</v>
      </c>
      <c r="P20" s="1">
        <v>14</v>
      </c>
      <c r="Q20" s="1" t="str">
        <f t="shared" si="2"/>
        <v>広島県</v>
      </c>
      <c r="R20" s="243">
        <f t="shared" si="3"/>
        <v>1012.526</v>
      </c>
    </row>
    <row r="21" spans="12:18" x14ac:dyDescent="0.3">
      <c r="L21" s="1" t="s">
        <v>305</v>
      </c>
      <c r="M21" s="205">
        <f>'【本】全国からみた（延べ）_P5'!M21-'【本】全国からみた（外国人）_P7'!M21</f>
        <v>9241830</v>
      </c>
      <c r="N21" s="1">
        <f t="shared" si="0"/>
        <v>924.18299999999999</v>
      </c>
      <c r="O21" s="1">
        <f t="shared" si="1"/>
        <v>18</v>
      </c>
      <c r="P21" s="1">
        <v>15</v>
      </c>
      <c r="Q21" s="1" t="str">
        <f t="shared" si="2"/>
        <v>群馬県</v>
      </c>
      <c r="R21" s="243">
        <f t="shared" si="3"/>
        <v>993.87800000000004</v>
      </c>
    </row>
    <row r="22" spans="12:18" x14ac:dyDescent="0.3">
      <c r="L22" s="1" t="s">
        <v>306</v>
      </c>
      <c r="M22" s="205">
        <f>'【本】全国からみた（延べ）_P5'!M22-'【本】全国からみた（外国人）_P7'!M22</f>
        <v>3698070</v>
      </c>
      <c r="N22" s="1">
        <f t="shared" si="0"/>
        <v>369.80700000000002</v>
      </c>
      <c r="O22" s="1">
        <f t="shared" si="1"/>
        <v>37</v>
      </c>
      <c r="P22" s="1">
        <v>16</v>
      </c>
      <c r="Q22" s="1" t="str">
        <f t="shared" si="2"/>
        <v>宮城県</v>
      </c>
      <c r="R22" s="243">
        <f t="shared" si="3"/>
        <v>954.62599999999998</v>
      </c>
    </row>
    <row r="23" spans="12:18" x14ac:dyDescent="0.3">
      <c r="L23" s="1" t="s">
        <v>307</v>
      </c>
      <c r="M23" s="205">
        <f>'【本】全国からみた（延べ）_P5'!M23-'【本】全国からみた（外国人）_P7'!M23</f>
        <v>7698670</v>
      </c>
      <c r="N23" s="1">
        <f t="shared" si="0"/>
        <v>769.86699999999996</v>
      </c>
      <c r="O23" s="1">
        <f t="shared" si="1"/>
        <v>20</v>
      </c>
      <c r="P23" s="1">
        <v>17</v>
      </c>
      <c r="Q23" s="1" t="str">
        <f t="shared" si="2"/>
        <v>福島県</v>
      </c>
      <c r="R23" s="243">
        <f t="shared" si="3"/>
        <v>947.38</v>
      </c>
    </row>
    <row r="24" spans="12:18" x14ac:dyDescent="0.3">
      <c r="L24" s="1" t="s">
        <v>308</v>
      </c>
      <c r="M24" s="205">
        <f>'【本】全国からみた（延べ）_P5'!M24-'【本】全国からみた（外国人）_P7'!M24</f>
        <v>3179890</v>
      </c>
      <c r="N24" s="1">
        <f t="shared" si="0"/>
        <v>317.98899999999998</v>
      </c>
      <c r="O24" s="1">
        <f t="shared" si="1"/>
        <v>42</v>
      </c>
      <c r="P24" s="1">
        <v>18</v>
      </c>
      <c r="Q24" s="1" t="str">
        <f t="shared" si="2"/>
        <v>新潟県</v>
      </c>
      <c r="R24" s="243">
        <f t="shared" si="3"/>
        <v>924.18299999999999</v>
      </c>
    </row>
    <row r="25" spans="12:18" x14ac:dyDescent="0.3">
      <c r="L25" s="1" t="s">
        <v>309</v>
      </c>
      <c r="M25" s="205">
        <f>'【本】全国からみた（延べ）_P5'!M25-'【本】全国からみた（外国人）_P7'!M25</f>
        <v>6542940</v>
      </c>
      <c r="N25" s="1">
        <f t="shared" si="0"/>
        <v>654.29399999999998</v>
      </c>
      <c r="O25" s="1">
        <f t="shared" si="1"/>
        <v>25</v>
      </c>
      <c r="P25" s="1">
        <v>19</v>
      </c>
      <c r="Q25" s="1" t="str">
        <f t="shared" si="2"/>
        <v>鹿児島県</v>
      </c>
      <c r="R25" s="243">
        <f t="shared" si="3"/>
        <v>779.12400000000002</v>
      </c>
    </row>
    <row r="26" spans="12:18" x14ac:dyDescent="0.3">
      <c r="L26" s="1" t="s">
        <v>310</v>
      </c>
      <c r="M26" s="205">
        <f>'【本】全国からみた（延べ）_P5'!M26-'【本】全国からみた（外国人）_P7'!M26</f>
        <v>16473410</v>
      </c>
      <c r="N26" s="1">
        <f t="shared" si="0"/>
        <v>1647.3409999999999</v>
      </c>
      <c r="O26" s="1">
        <f t="shared" si="1"/>
        <v>10</v>
      </c>
      <c r="P26" s="1">
        <v>20</v>
      </c>
      <c r="Q26" s="1" t="str">
        <f t="shared" si="2"/>
        <v>石川県</v>
      </c>
      <c r="R26" s="243">
        <f t="shared" si="3"/>
        <v>769.86699999999996</v>
      </c>
    </row>
    <row r="27" spans="12:18" x14ac:dyDescent="0.3">
      <c r="L27" s="1" t="s">
        <v>311</v>
      </c>
      <c r="M27" s="205">
        <f>'【本】全国からみた（延べ）_P5'!M27-'【本】全国からみた（外国人）_P7'!M27</f>
        <v>5917740</v>
      </c>
      <c r="N27" s="1">
        <f t="shared" si="0"/>
        <v>591.774</v>
      </c>
      <c r="O27" s="1">
        <f t="shared" si="1"/>
        <v>27</v>
      </c>
      <c r="P27" s="1">
        <v>21</v>
      </c>
      <c r="Q27" s="1" t="str">
        <f t="shared" si="2"/>
        <v>熊本県</v>
      </c>
      <c r="R27" s="243">
        <f t="shared" si="3"/>
        <v>739.93899999999996</v>
      </c>
    </row>
    <row r="28" spans="12:18" x14ac:dyDescent="0.3">
      <c r="L28" s="1" t="s">
        <v>312</v>
      </c>
      <c r="M28" s="205">
        <f>'【本】全国からみた（延べ）_P5'!M28-'【本】全国からみた（外国人）_P7'!M28</f>
        <v>20810220</v>
      </c>
      <c r="N28" s="1">
        <f t="shared" si="0"/>
        <v>2081.0219999999999</v>
      </c>
      <c r="O28" s="1">
        <f t="shared" si="1"/>
        <v>7</v>
      </c>
      <c r="P28" s="1">
        <v>22</v>
      </c>
      <c r="Q28" s="1" t="str">
        <f t="shared" si="2"/>
        <v>茨城県</v>
      </c>
      <c r="R28" s="243">
        <f t="shared" si="3"/>
        <v>727.01599999999996</v>
      </c>
    </row>
    <row r="29" spans="12:18" x14ac:dyDescent="0.3">
      <c r="L29" s="1" t="s">
        <v>313</v>
      </c>
      <c r="M29" s="205">
        <f>'【本】全国からみた（延べ）_P5'!M29-'【本】全国からみた（外国人）_P7'!M29</f>
        <v>16849320</v>
      </c>
      <c r="N29" s="1">
        <f t="shared" si="0"/>
        <v>1684.932</v>
      </c>
      <c r="O29" s="1">
        <f t="shared" si="1"/>
        <v>9</v>
      </c>
      <c r="P29" s="1">
        <v>23</v>
      </c>
      <c r="Q29" s="1" t="str">
        <f t="shared" si="2"/>
        <v>三重県</v>
      </c>
      <c r="R29" s="243">
        <f t="shared" si="3"/>
        <v>713.46900000000005</v>
      </c>
    </row>
    <row r="30" spans="12:18" x14ac:dyDescent="0.3">
      <c r="L30" s="1" t="s">
        <v>314</v>
      </c>
      <c r="M30" s="205">
        <f>'【本】全国からみた（延べ）_P5'!M30-'【本】全国からみた（外国人）_P7'!M30</f>
        <v>7134690</v>
      </c>
      <c r="N30" s="1">
        <f t="shared" si="0"/>
        <v>713.46900000000005</v>
      </c>
      <c r="O30" s="1">
        <f t="shared" si="1"/>
        <v>23</v>
      </c>
      <c r="P30" s="1">
        <v>24</v>
      </c>
      <c r="Q30" s="1" t="str">
        <f t="shared" si="2"/>
        <v>長崎県</v>
      </c>
      <c r="R30" s="243">
        <f t="shared" si="3"/>
        <v>712.54600000000005</v>
      </c>
    </row>
    <row r="31" spans="12:18" x14ac:dyDescent="0.3">
      <c r="L31" s="1" t="s">
        <v>315</v>
      </c>
      <c r="M31" s="205">
        <f>'【本】全国からみた（延べ）_P5'!M31-'【本】全国からみた（外国人）_P7'!M31</f>
        <v>4513140</v>
      </c>
      <c r="N31" s="1">
        <f t="shared" si="0"/>
        <v>451.31400000000002</v>
      </c>
      <c r="O31" s="1">
        <f t="shared" si="1"/>
        <v>31</v>
      </c>
      <c r="P31" s="1">
        <v>25</v>
      </c>
      <c r="Q31" s="1" t="str">
        <f t="shared" si="2"/>
        <v>山梨県</v>
      </c>
      <c r="R31" s="243">
        <f t="shared" si="3"/>
        <v>654.29399999999998</v>
      </c>
    </row>
    <row r="32" spans="12:18" x14ac:dyDescent="0.3">
      <c r="L32" s="1" t="s">
        <v>316</v>
      </c>
      <c r="M32" s="205">
        <f>'【本】全国からみた（延べ）_P5'!M32-'【本】全国からみた（外国人）_P7'!M32</f>
        <v>19991840</v>
      </c>
      <c r="N32" s="1">
        <f t="shared" si="0"/>
        <v>1999.184</v>
      </c>
      <c r="O32" s="1">
        <f t="shared" si="1"/>
        <v>8</v>
      </c>
      <c r="P32" s="1">
        <v>26</v>
      </c>
      <c r="Q32" s="1" t="str">
        <f t="shared" si="2"/>
        <v>大分県</v>
      </c>
      <c r="R32" s="243">
        <f t="shared" si="3"/>
        <v>631.71</v>
      </c>
    </row>
    <row r="33" spans="2:18" x14ac:dyDescent="0.3">
      <c r="L33" s="1" t="s">
        <v>317</v>
      </c>
      <c r="M33" s="205">
        <f>'【本】全国からみた（延べ）_P5'!M33-'【本】全国からみた（外国人）_P7'!M33</f>
        <v>31946390</v>
      </c>
      <c r="N33" s="1">
        <f t="shared" si="0"/>
        <v>3194.6390000000001</v>
      </c>
      <c r="O33" s="1">
        <f t="shared" si="1"/>
        <v>3</v>
      </c>
      <c r="P33" s="1">
        <v>27</v>
      </c>
      <c r="Q33" s="1" t="str">
        <f t="shared" si="2"/>
        <v>岐阜県</v>
      </c>
      <c r="R33" s="243">
        <f t="shared" si="3"/>
        <v>591.774</v>
      </c>
    </row>
    <row r="34" spans="2:18" x14ac:dyDescent="0.3">
      <c r="L34" s="1" t="s">
        <v>318</v>
      </c>
      <c r="M34" s="205">
        <f>'【本】全国からみた（延べ）_P5'!M34-'【本】全国からみた（外国人）_P7'!M34</f>
        <v>14115280</v>
      </c>
      <c r="N34" s="1">
        <f t="shared" si="0"/>
        <v>1411.528</v>
      </c>
      <c r="O34" s="1">
        <f t="shared" si="1"/>
        <v>12</v>
      </c>
      <c r="P34" s="1">
        <v>28</v>
      </c>
      <c r="Q34" s="1" t="str">
        <f t="shared" si="2"/>
        <v>岩手県</v>
      </c>
      <c r="R34" s="243">
        <f t="shared" si="3"/>
        <v>557.28399999999999</v>
      </c>
    </row>
    <row r="35" spans="2:18" x14ac:dyDescent="0.3">
      <c r="L35" s="1" t="s">
        <v>319</v>
      </c>
      <c r="M35" s="205">
        <f>'【本】全国からみた（延べ）_P5'!M35-'【本】全国からみた（外国人）_P7'!M35</f>
        <v>2314380</v>
      </c>
      <c r="N35" s="1">
        <f t="shared" si="0"/>
        <v>231.43799999999999</v>
      </c>
      <c r="O35" s="1">
        <f t="shared" si="1"/>
        <v>44</v>
      </c>
      <c r="P35" s="1">
        <v>29</v>
      </c>
      <c r="Q35" s="1" t="str">
        <f t="shared" si="2"/>
        <v>岡山県</v>
      </c>
      <c r="R35" s="243">
        <f t="shared" si="3"/>
        <v>521.91899999999998</v>
      </c>
    </row>
    <row r="36" spans="2:18" x14ac:dyDescent="0.3">
      <c r="L36" s="1" t="s">
        <v>320</v>
      </c>
      <c r="M36" s="205">
        <f>'【本】全国からみた（延べ）_P5'!M36-'【本】全国からみた（外国人）_P7'!M36</f>
        <v>4108900</v>
      </c>
      <c r="N36" s="1">
        <f t="shared" si="0"/>
        <v>410.89</v>
      </c>
      <c r="O36" s="1">
        <f t="shared" si="1"/>
        <v>35</v>
      </c>
      <c r="P36" s="1">
        <v>30</v>
      </c>
      <c r="Q36" s="1" t="str">
        <f t="shared" si="2"/>
        <v>埼玉県</v>
      </c>
      <c r="R36" s="243">
        <f t="shared" si="3"/>
        <v>507.22500000000002</v>
      </c>
    </row>
    <row r="37" spans="2:18" x14ac:dyDescent="0.3">
      <c r="L37" s="1" t="s">
        <v>321</v>
      </c>
      <c r="M37" s="205">
        <f>'【本】全国からみた（延べ）_P5'!M37-'【本】全国からみた（外国人）_P7'!M37</f>
        <v>2158140</v>
      </c>
      <c r="N37" s="1">
        <f t="shared" si="0"/>
        <v>215.81399999999999</v>
      </c>
      <c r="O37" s="1">
        <f t="shared" si="1"/>
        <v>47</v>
      </c>
      <c r="P37" s="1">
        <v>31</v>
      </c>
      <c r="Q37" s="1" t="str">
        <f t="shared" si="2"/>
        <v>滋賀県</v>
      </c>
      <c r="R37" s="243">
        <f t="shared" si="3"/>
        <v>451.31400000000002</v>
      </c>
    </row>
    <row r="38" spans="2:18" x14ac:dyDescent="0.3">
      <c r="L38" s="1" t="s">
        <v>322</v>
      </c>
      <c r="M38" s="205">
        <f>'【本】全国からみた（延べ）_P5'!M38-'【本】全国からみた（外国人）_P7'!M38</f>
        <v>3253520</v>
      </c>
      <c r="N38" s="1">
        <f t="shared" si="0"/>
        <v>325.35199999999998</v>
      </c>
      <c r="O38" s="1">
        <f t="shared" si="1"/>
        <v>41</v>
      </c>
      <c r="P38" s="1">
        <v>32</v>
      </c>
      <c r="Q38" s="1" t="str">
        <f t="shared" si="2"/>
        <v>愛媛県</v>
      </c>
      <c r="R38" s="243">
        <f t="shared" si="3"/>
        <v>448.97300000000001</v>
      </c>
    </row>
    <row r="39" spans="2:18" x14ac:dyDescent="0.3">
      <c r="L39" s="1" t="s">
        <v>323</v>
      </c>
      <c r="M39" s="205">
        <f>'【本】全国からみた（延べ）_P5'!M39-'【本】全国からみた（外国人）_P7'!M39</f>
        <v>5219190</v>
      </c>
      <c r="N39" s="1">
        <f t="shared" si="0"/>
        <v>521.91899999999998</v>
      </c>
      <c r="O39" s="1">
        <f t="shared" si="1"/>
        <v>29</v>
      </c>
      <c r="P39" s="1">
        <v>33</v>
      </c>
      <c r="Q39" s="1" t="str">
        <f t="shared" si="2"/>
        <v>山形県</v>
      </c>
      <c r="R39" s="243">
        <f t="shared" si="3"/>
        <v>438.78399999999999</v>
      </c>
    </row>
    <row r="40" spans="2:18" x14ac:dyDescent="0.3">
      <c r="L40" s="1" t="s">
        <v>324</v>
      </c>
      <c r="M40" s="205">
        <f>'【本】全国からみた（延べ）_P5'!M40-'【本】全国からみた（外国人）_P7'!M40</f>
        <v>10125260</v>
      </c>
      <c r="N40" s="1">
        <f t="shared" si="0"/>
        <v>1012.526</v>
      </c>
      <c r="O40" s="1">
        <f t="shared" si="1"/>
        <v>14</v>
      </c>
      <c r="P40" s="1">
        <v>34</v>
      </c>
      <c r="Q40" s="1" t="str">
        <f t="shared" si="2"/>
        <v>青森県</v>
      </c>
      <c r="R40" s="243">
        <f t="shared" si="3"/>
        <v>412.91199999999998</v>
      </c>
    </row>
    <row r="41" spans="2:18" x14ac:dyDescent="0.3">
      <c r="L41" s="1" t="s">
        <v>325</v>
      </c>
      <c r="M41" s="205">
        <f>'【本】全国からみた（延べ）_P5'!M41-'【本】全国からみた（外国人）_P7'!M41</f>
        <v>3527810</v>
      </c>
      <c r="N41" s="1">
        <f t="shared" si="0"/>
        <v>352.78100000000001</v>
      </c>
      <c r="O41" s="1">
        <f t="shared" si="1"/>
        <v>39</v>
      </c>
      <c r="P41" s="1">
        <v>35</v>
      </c>
      <c r="Q41" s="1" t="str">
        <f t="shared" si="2"/>
        <v>和歌山県</v>
      </c>
      <c r="R41" s="243">
        <f t="shared" si="3"/>
        <v>410.89</v>
      </c>
    </row>
    <row r="42" spans="2:18" x14ac:dyDescent="0.3">
      <c r="L42" s="1" t="s">
        <v>326</v>
      </c>
      <c r="M42" s="205">
        <f>'【本】全国からみた（延べ）_P5'!M42-'【本】全国からみた（外国人）_P7'!M42</f>
        <v>2204760</v>
      </c>
      <c r="N42" s="1">
        <f t="shared" si="0"/>
        <v>220.476</v>
      </c>
      <c r="O42" s="1">
        <f t="shared" si="1"/>
        <v>46</v>
      </c>
      <c r="P42" s="1">
        <v>36</v>
      </c>
      <c r="Q42" s="1" t="str">
        <f t="shared" si="2"/>
        <v>香川県</v>
      </c>
      <c r="R42" s="243">
        <f t="shared" si="3"/>
        <v>392.13099999999997</v>
      </c>
    </row>
    <row r="43" spans="2:18" x14ac:dyDescent="0.3">
      <c r="L43" s="1" t="s">
        <v>327</v>
      </c>
      <c r="M43" s="205">
        <f>'【本】全国からみた（延べ）_P5'!M43-'【本】全国からみた（外国人）_P7'!M43</f>
        <v>3921310</v>
      </c>
      <c r="N43" s="1">
        <f t="shared" si="0"/>
        <v>392.13099999999997</v>
      </c>
      <c r="O43" s="1">
        <f t="shared" si="1"/>
        <v>36</v>
      </c>
      <c r="P43" s="1">
        <v>37</v>
      </c>
      <c r="Q43" s="1" t="str">
        <f t="shared" si="2"/>
        <v>富山県</v>
      </c>
      <c r="R43" s="243">
        <f t="shared" si="3"/>
        <v>369.80700000000002</v>
      </c>
    </row>
    <row r="44" spans="2:18" x14ac:dyDescent="0.3">
      <c r="L44" s="1" t="s">
        <v>328</v>
      </c>
      <c r="M44" s="205">
        <f>'【本】全国からみた（延べ）_P5'!M44-'【本】全国からみた（外国人）_P7'!M44</f>
        <v>4489730</v>
      </c>
      <c r="N44" s="1">
        <f t="shared" si="0"/>
        <v>448.97300000000001</v>
      </c>
      <c r="O44" s="1">
        <f t="shared" si="1"/>
        <v>32</v>
      </c>
      <c r="P44" s="1">
        <v>38</v>
      </c>
      <c r="Q44" s="1" t="str">
        <f t="shared" si="2"/>
        <v>高知県</v>
      </c>
      <c r="R44" s="243">
        <f t="shared" si="3"/>
        <v>361.27</v>
      </c>
    </row>
    <row r="45" spans="2:18" x14ac:dyDescent="0.3">
      <c r="L45" s="1" t="s">
        <v>329</v>
      </c>
      <c r="M45" s="205">
        <f>'【本】全国からみた（延べ）_P5'!M45-'【本】全国からみた（外国人）_P7'!M45</f>
        <v>3612700</v>
      </c>
      <c r="N45" s="1">
        <f t="shared" si="0"/>
        <v>361.27</v>
      </c>
      <c r="O45" s="1">
        <f t="shared" si="1"/>
        <v>38</v>
      </c>
      <c r="P45" s="1">
        <v>39</v>
      </c>
      <c r="Q45" s="1" t="str">
        <f t="shared" si="2"/>
        <v>山口県</v>
      </c>
      <c r="R45" s="243">
        <f t="shared" si="3"/>
        <v>352.78100000000001</v>
      </c>
    </row>
    <row r="46" spans="2:18" x14ac:dyDescent="0.3">
      <c r="L46" s="1" t="s">
        <v>330</v>
      </c>
      <c r="M46" s="205">
        <f>'【本】全国からみた（延べ）_P5'!M46-'【本】全国からみた（外国人）_P7'!M46</f>
        <v>16086020</v>
      </c>
      <c r="N46" s="1">
        <f t="shared" si="0"/>
        <v>1608.6020000000001</v>
      </c>
      <c r="O46" s="1">
        <f t="shared" si="1"/>
        <v>11</v>
      </c>
      <c r="P46" s="1">
        <v>40</v>
      </c>
      <c r="Q46" s="1" t="str">
        <f t="shared" si="2"/>
        <v>宮崎県</v>
      </c>
      <c r="R46" s="243">
        <f t="shared" si="3"/>
        <v>325.97399999999999</v>
      </c>
    </row>
    <row r="47" spans="2:18" x14ac:dyDescent="0.3">
      <c r="L47" s="1" t="s">
        <v>331</v>
      </c>
      <c r="M47" s="205">
        <f>'【本】全国からみた（延べ）_P5'!M47-'【本】全国からみた（外国人）_P7'!M47</f>
        <v>2273310</v>
      </c>
      <c r="N47" s="1">
        <f t="shared" si="0"/>
        <v>227.33099999999999</v>
      </c>
      <c r="O47" s="1">
        <f t="shared" si="1"/>
        <v>45</v>
      </c>
      <c r="P47" s="1">
        <v>41</v>
      </c>
      <c r="Q47" s="1" t="str">
        <f t="shared" si="2"/>
        <v>島根県</v>
      </c>
      <c r="R47" s="243">
        <f t="shared" si="3"/>
        <v>325.35199999999998</v>
      </c>
    </row>
    <row r="48" spans="2:18" x14ac:dyDescent="0.15">
      <c r="B48" s="63"/>
      <c r="I48" s="216" t="s">
        <v>283</v>
      </c>
      <c r="L48" s="1" t="s">
        <v>332</v>
      </c>
      <c r="M48" s="205">
        <f>'【本】全国からみた（延べ）_P5'!M48-'【本】全国からみた（外国人）_P7'!M48</f>
        <v>7125460</v>
      </c>
      <c r="N48" s="1">
        <f t="shared" si="0"/>
        <v>712.54600000000005</v>
      </c>
      <c r="O48" s="1">
        <f t="shared" si="1"/>
        <v>24</v>
      </c>
      <c r="P48" s="1">
        <v>42</v>
      </c>
      <c r="Q48" s="1" t="str">
        <f t="shared" si="2"/>
        <v>福井県</v>
      </c>
      <c r="R48" s="243">
        <f t="shared" si="3"/>
        <v>317.98899999999998</v>
      </c>
    </row>
    <row r="49" spans="2:18" x14ac:dyDescent="0.15">
      <c r="B49" s="19"/>
      <c r="L49" s="1" t="s">
        <v>333</v>
      </c>
      <c r="M49" s="205">
        <f>'【本】全国からみた（延べ）_P5'!M49-'【本】全国からみた（外国人）_P7'!M49</f>
        <v>7399390</v>
      </c>
      <c r="N49" s="1">
        <f t="shared" si="0"/>
        <v>739.93899999999996</v>
      </c>
      <c r="O49" s="1">
        <f t="shared" si="1"/>
        <v>21</v>
      </c>
      <c r="P49" s="1">
        <v>43</v>
      </c>
      <c r="Q49" s="1" t="str">
        <f t="shared" si="2"/>
        <v>秋田県</v>
      </c>
      <c r="R49" s="243">
        <f t="shared" si="3"/>
        <v>290.53699999999998</v>
      </c>
    </row>
    <row r="50" spans="2:18" x14ac:dyDescent="0.15">
      <c r="B50" s="19"/>
      <c r="L50" s="1" t="s">
        <v>334</v>
      </c>
      <c r="M50" s="205">
        <f>'【本】全国からみた（延べ）_P5'!M50-'【本】全国からみた（外国人）_P7'!M50</f>
        <v>6317100</v>
      </c>
      <c r="N50" s="1">
        <f t="shared" si="0"/>
        <v>631.71</v>
      </c>
      <c r="O50" s="1">
        <f t="shared" si="1"/>
        <v>26</v>
      </c>
      <c r="P50" s="1">
        <v>44</v>
      </c>
      <c r="Q50" s="1" t="str">
        <f t="shared" si="2"/>
        <v>奈良県</v>
      </c>
      <c r="R50" s="243">
        <f t="shared" si="3"/>
        <v>231.43799999999999</v>
      </c>
    </row>
    <row r="51" spans="2:18" x14ac:dyDescent="0.3">
      <c r="B51" s="3"/>
      <c r="L51" s="1" t="s">
        <v>335</v>
      </c>
      <c r="M51" s="205">
        <f>'【本】全国からみた（延べ）_P5'!M51-'【本】全国からみた（外国人）_P7'!M51</f>
        <v>3259740</v>
      </c>
      <c r="N51" s="1">
        <f t="shared" si="0"/>
        <v>325.97399999999999</v>
      </c>
      <c r="O51" s="1">
        <f t="shared" si="1"/>
        <v>40</v>
      </c>
      <c r="P51" s="1">
        <v>45</v>
      </c>
      <c r="Q51" s="1" t="str">
        <f t="shared" si="2"/>
        <v>佐賀県</v>
      </c>
      <c r="R51" s="243">
        <f t="shared" si="3"/>
        <v>227.33099999999999</v>
      </c>
    </row>
    <row r="52" spans="2:18" x14ac:dyDescent="0.3">
      <c r="L52" s="1" t="s">
        <v>336</v>
      </c>
      <c r="M52" s="205">
        <f>'【本】全国からみた（延べ）_P5'!M52-'【本】全国からみた（外国人）_P7'!M52</f>
        <v>7791240</v>
      </c>
      <c r="N52" s="1">
        <f t="shared" si="0"/>
        <v>779.12400000000002</v>
      </c>
      <c r="O52" s="1">
        <f t="shared" si="1"/>
        <v>19</v>
      </c>
      <c r="P52" s="1">
        <v>46</v>
      </c>
      <c r="Q52" s="1" t="str">
        <f t="shared" si="2"/>
        <v>徳島県</v>
      </c>
      <c r="R52" s="243">
        <f t="shared" si="3"/>
        <v>220.476</v>
      </c>
    </row>
    <row r="53" spans="2:18" x14ac:dyDescent="0.3">
      <c r="L53" s="1" t="s">
        <v>337</v>
      </c>
      <c r="M53" s="205">
        <f>'【本】全国からみた（延べ）_P5'!M53-'【本】全国からみた（外国人）_P7'!M53</f>
        <v>28401910</v>
      </c>
      <c r="N53" s="1">
        <f t="shared" si="0"/>
        <v>2840.1909999999998</v>
      </c>
      <c r="O53" s="1">
        <f t="shared" si="1"/>
        <v>4</v>
      </c>
      <c r="P53" s="1">
        <v>47</v>
      </c>
      <c r="Q53" s="1" t="str">
        <f t="shared" si="2"/>
        <v>鳥取県</v>
      </c>
      <c r="R53" s="243">
        <f t="shared" si="3"/>
        <v>215.81399999999999</v>
      </c>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6EFA6-1D13-4BB1-805E-FB9F4C86920E}">
  <sheetPr codeName="Sheet27">
    <tabColor theme="3"/>
  </sheetPr>
  <dimension ref="A1:U53"/>
  <sheetViews>
    <sheetView view="pageBreakPreview" zoomScaleNormal="100" zoomScaleSheetLayoutView="100" workbookViewId="0"/>
  </sheetViews>
  <sheetFormatPr defaultColWidth="9" defaultRowHeight="14" x14ac:dyDescent="0.3"/>
  <cols>
    <col min="1" max="1" width="3.08203125" style="2" customWidth="1"/>
    <col min="2" max="9" width="9" style="1"/>
    <col min="10" max="10" width="3.08203125" style="1" customWidth="1"/>
    <col min="11" max="12" width="9" style="1"/>
    <col min="13" max="13" width="12" style="1" bestFit="1" customWidth="1"/>
    <col min="14" max="14" width="10.83203125" style="1" bestFit="1" customWidth="1"/>
    <col min="15" max="16" width="9.08203125" style="1" bestFit="1" customWidth="1"/>
    <col min="17" max="17" width="9" style="1"/>
    <col min="18" max="18" width="13.58203125" style="1" bestFit="1" customWidth="1"/>
    <col min="19" max="20" width="9" style="1"/>
    <col min="21" max="21" width="10.58203125" style="1" bestFit="1" customWidth="1"/>
    <col min="22" max="16384" width="9" style="1"/>
  </cols>
  <sheetData>
    <row r="1" spans="1:21" x14ac:dyDescent="0.3">
      <c r="A1" s="4"/>
    </row>
    <row r="2" spans="1:21" x14ac:dyDescent="0.3">
      <c r="L2" s="1" t="s">
        <v>153</v>
      </c>
    </row>
    <row r="3" spans="1:21" x14ac:dyDescent="0.3">
      <c r="A3" s="2" t="s">
        <v>61</v>
      </c>
      <c r="L3" s="1" t="s">
        <v>338</v>
      </c>
    </row>
    <row r="4" spans="1:21" x14ac:dyDescent="0.3">
      <c r="I4" s="203" t="s">
        <v>290</v>
      </c>
    </row>
    <row r="5" spans="1:21" x14ac:dyDescent="0.3">
      <c r="L5" s="1" t="s">
        <v>232</v>
      </c>
      <c r="Q5" s="1" t="s">
        <v>233</v>
      </c>
      <c r="R5" s="1158">
        <f>SUM(R7:R53)</f>
        <v>11775.145000000006</v>
      </c>
    </row>
    <row r="6" spans="1:21" x14ac:dyDescent="0.3">
      <c r="M6" s="1" t="s">
        <v>239</v>
      </c>
      <c r="N6" s="1" t="s">
        <v>235</v>
      </c>
      <c r="O6" s="1" t="s">
        <v>236</v>
      </c>
      <c r="P6" s="1" t="s">
        <v>237</v>
      </c>
      <c r="Q6" s="1" t="s">
        <v>238</v>
      </c>
      <c r="R6" s="1" t="s">
        <v>239</v>
      </c>
      <c r="T6" s="1" t="s">
        <v>240</v>
      </c>
    </row>
    <row r="7" spans="1:21" x14ac:dyDescent="0.3">
      <c r="L7" s="1" t="s">
        <v>291</v>
      </c>
      <c r="M7" s="794">
        <v>7131890</v>
      </c>
      <c r="N7" s="1">
        <f>M7/10000</f>
        <v>713.18899999999996</v>
      </c>
      <c r="O7" s="1">
        <f>_xlfn.RANK.EQ(N7,N$7:N$53,0)</f>
        <v>4</v>
      </c>
      <c r="P7" s="1">
        <v>1</v>
      </c>
      <c r="Q7" s="1" t="str">
        <f>INDEX(L$7:L$53,MATCH(P7,O$7:O$53,0))</f>
        <v>東京都</v>
      </c>
      <c r="R7" s="74">
        <f>INDEX(N$7:N$53,MATCH(P7,O$7:O$53,0))</f>
        <v>4363.7550000000001</v>
      </c>
      <c r="T7" s="1" t="s">
        <v>236</v>
      </c>
      <c r="U7" s="204">
        <f>O49</f>
        <v>18</v>
      </c>
    </row>
    <row r="8" spans="1:21" x14ac:dyDescent="0.3">
      <c r="L8" s="1" t="s">
        <v>292</v>
      </c>
      <c r="M8" s="794">
        <v>265280</v>
      </c>
      <c r="N8" s="1">
        <f t="shared" ref="N8:N53" si="0">M8/10000</f>
        <v>26.527999999999999</v>
      </c>
      <c r="O8" s="1">
        <f t="shared" ref="O8:O53" si="1">_xlfn.RANK.EQ(N8,N$7:N$53,0)</f>
        <v>31</v>
      </c>
      <c r="P8" s="1">
        <v>2</v>
      </c>
      <c r="Q8" s="1" t="str">
        <f t="shared" ref="Q8:Q53" si="2">INDEX(L$7:L$53,MATCH(P8,O$7:O$53,0))</f>
        <v>大阪府</v>
      </c>
      <c r="R8" s="74">
        <f t="shared" ref="R8:R53" si="3">INDEX(N$7:N$53,MATCH(P8,O$7:O$53,0))</f>
        <v>1875.509</v>
      </c>
      <c r="T8" s="1" t="s">
        <v>243</v>
      </c>
      <c r="U8" s="1158">
        <f>N49</f>
        <v>100.053</v>
      </c>
    </row>
    <row r="9" spans="1:21" x14ac:dyDescent="0.3">
      <c r="L9" s="1" t="s">
        <v>293</v>
      </c>
      <c r="M9" s="794">
        <v>282510</v>
      </c>
      <c r="N9" s="1">
        <f t="shared" si="0"/>
        <v>28.251000000000001</v>
      </c>
      <c r="O9" s="1">
        <f t="shared" si="1"/>
        <v>30</v>
      </c>
      <c r="P9" s="1">
        <v>3</v>
      </c>
      <c r="Q9" s="1" t="str">
        <f t="shared" si="2"/>
        <v>京都府</v>
      </c>
      <c r="R9" s="74">
        <f t="shared" si="3"/>
        <v>1213.348</v>
      </c>
    </row>
    <row r="10" spans="1:21" x14ac:dyDescent="0.3">
      <c r="L10" s="1" t="s">
        <v>294</v>
      </c>
      <c r="M10" s="794">
        <v>525870</v>
      </c>
      <c r="N10" s="1">
        <f t="shared" si="0"/>
        <v>52.587000000000003</v>
      </c>
      <c r="O10" s="1">
        <f t="shared" si="1"/>
        <v>19</v>
      </c>
      <c r="P10" s="1">
        <v>4</v>
      </c>
      <c r="Q10" s="1" t="str">
        <f t="shared" si="2"/>
        <v>北海道</v>
      </c>
      <c r="R10" s="74">
        <f t="shared" si="3"/>
        <v>713.18899999999996</v>
      </c>
    </row>
    <row r="11" spans="1:21" x14ac:dyDescent="0.3">
      <c r="L11" s="1" t="s">
        <v>295</v>
      </c>
      <c r="M11" s="794">
        <v>95600</v>
      </c>
      <c r="N11" s="1">
        <f t="shared" si="0"/>
        <v>9.56</v>
      </c>
      <c r="O11" s="1">
        <f t="shared" si="1"/>
        <v>43</v>
      </c>
      <c r="P11" s="1">
        <v>5</v>
      </c>
      <c r="Q11" s="1" t="str">
        <f t="shared" si="2"/>
        <v>福岡県</v>
      </c>
      <c r="R11" s="74">
        <f t="shared" si="3"/>
        <v>503.78300000000002</v>
      </c>
    </row>
    <row r="12" spans="1:21" x14ac:dyDescent="0.3">
      <c r="L12" s="1" t="s">
        <v>296</v>
      </c>
      <c r="M12" s="794">
        <v>178790</v>
      </c>
      <c r="N12" s="1">
        <f t="shared" si="0"/>
        <v>17.879000000000001</v>
      </c>
      <c r="O12" s="1">
        <f t="shared" si="1"/>
        <v>37</v>
      </c>
      <c r="P12" s="1">
        <v>6</v>
      </c>
      <c r="Q12" s="1" t="str">
        <f t="shared" si="2"/>
        <v>沖縄県</v>
      </c>
      <c r="R12" s="74">
        <f t="shared" si="3"/>
        <v>447.78199999999998</v>
      </c>
    </row>
    <row r="13" spans="1:21" x14ac:dyDescent="0.3">
      <c r="L13" s="1" t="s">
        <v>297</v>
      </c>
      <c r="M13" s="794">
        <v>213080</v>
      </c>
      <c r="N13" s="1">
        <f t="shared" si="0"/>
        <v>21.308</v>
      </c>
      <c r="O13" s="1">
        <f t="shared" si="1"/>
        <v>34</v>
      </c>
      <c r="P13" s="1">
        <v>7</v>
      </c>
      <c r="Q13" s="1" t="str">
        <f t="shared" si="2"/>
        <v>神奈川県</v>
      </c>
      <c r="R13" s="74">
        <f t="shared" si="3"/>
        <v>322.63400000000001</v>
      </c>
    </row>
    <row r="14" spans="1:21" x14ac:dyDescent="0.3">
      <c r="L14" s="1" t="s">
        <v>298</v>
      </c>
      <c r="M14" s="794">
        <v>237960</v>
      </c>
      <c r="N14" s="1">
        <f t="shared" si="0"/>
        <v>23.795999999999999</v>
      </c>
      <c r="O14" s="1">
        <f t="shared" si="1"/>
        <v>32</v>
      </c>
      <c r="P14" s="1">
        <v>8</v>
      </c>
      <c r="Q14" s="1" t="str">
        <f t="shared" si="2"/>
        <v>千葉県</v>
      </c>
      <c r="R14" s="74">
        <f t="shared" si="3"/>
        <v>321.90600000000001</v>
      </c>
    </row>
    <row r="15" spans="1:21" x14ac:dyDescent="0.3">
      <c r="L15" s="1" t="s">
        <v>299</v>
      </c>
      <c r="M15" s="794">
        <v>434940</v>
      </c>
      <c r="N15" s="1">
        <f t="shared" si="0"/>
        <v>43.494</v>
      </c>
      <c r="O15" s="1">
        <f t="shared" si="1"/>
        <v>23</v>
      </c>
      <c r="P15" s="1">
        <v>9</v>
      </c>
      <c r="Q15" s="1" t="str">
        <f t="shared" si="2"/>
        <v>愛知県</v>
      </c>
      <c r="R15" s="74">
        <f t="shared" si="3"/>
        <v>200.87899999999999</v>
      </c>
    </row>
    <row r="16" spans="1:21" x14ac:dyDescent="0.3">
      <c r="L16" s="1" t="s">
        <v>300</v>
      </c>
      <c r="M16" s="794">
        <v>316610</v>
      </c>
      <c r="N16" s="1">
        <f t="shared" si="0"/>
        <v>31.661000000000001</v>
      </c>
      <c r="O16" s="1">
        <f t="shared" si="1"/>
        <v>28</v>
      </c>
      <c r="P16" s="1">
        <v>10</v>
      </c>
      <c r="Q16" s="1" t="str">
        <f t="shared" si="2"/>
        <v>長野県</v>
      </c>
      <c r="R16" s="74">
        <f t="shared" si="3"/>
        <v>149.34299999999999</v>
      </c>
    </row>
    <row r="17" spans="12:18" x14ac:dyDescent="0.3">
      <c r="L17" s="1" t="s">
        <v>301</v>
      </c>
      <c r="M17" s="794">
        <v>170140</v>
      </c>
      <c r="N17" s="1">
        <f t="shared" si="0"/>
        <v>17.013999999999999</v>
      </c>
      <c r="O17" s="1">
        <f t="shared" si="1"/>
        <v>38</v>
      </c>
      <c r="P17" s="1">
        <v>11</v>
      </c>
      <c r="Q17" s="1" t="str">
        <f t="shared" si="2"/>
        <v>広島県</v>
      </c>
      <c r="R17" s="74">
        <f t="shared" si="3"/>
        <v>144.43100000000001</v>
      </c>
    </row>
    <row r="18" spans="12:18" x14ac:dyDescent="0.3">
      <c r="L18" s="1" t="s">
        <v>302</v>
      </c>
      <c r="M18" s="794">
        <v>3219060</v>
      </c>
      <c r="N18" s="1">
        <f t="shared" si="0"/>
        <v>321.90600000000001</v>
      </c>
      <c r="O18" s="1">
        <f t="shared" si="1"/>
        <v>8</v>
      </c>
      <c r="P18" s="1">
        <v>12</v>
      </c>
      <c r="Q18" s="1" t="str">
        <f t="shared" si="2"/>
        <v>山梨県</v>
      </c>
      <c r="R18" s="74">
        <f t="shared" si="3"/>
        <v>142.30500000000001</v>
      </c>
    </row>
    <row r="19" spans="12:18" x14ac:dyDescent="0.3">
      <c r="L19" s="1" t="s">
        <v>303</v>
      </c>
      <c r="M19" s="794">
        <v>43637550</v>
      </c>
      <c r="N19" s="1">
        <f t="shared" si="0"/>
        <v>4363.7550000000001</v>
      </c>
      <c r="O19" s="1">
        <f t="shared" si="1"/>
        <v>1</v>
      </c>
      <c r="P19" s="1">
        <v>13</v>
      </c>
      <c r="Q19" s="1" t="str">
        <f t="shared" si="2"/>
        <v>大分県</v>
      </c>
      <c r="R19" s="74">
        <f t="shared" si="3"/>
        <v>130.69399999999999</v>
      </c>
    </row>
    <row r="20" spans="12:18" x14ac:dyDescent="0.3">
      <c r="L20" s="1" t="s">
        <v>304</v>
      </c>
      <c r="M20" s="794">
        <v>3226340</v>
      </c>
      <c r="N20" s="1">
        <f t="shared" si="0"/>
        <v>322.63400000000001</v>
      </c>
      <c r="O20" s="1">
        <f t="shared" si="1"/>
        <v>7</v>
      </c>
      <c r="P20" s="1">
        <v>14</v>
      </c>
      <c r="Q20" s="1" t="str">
        <f t="shared" si="2"/>
        <v>岐阜県</v>
      </c>
      <c r="R20" s="74">
        <f t="shared" si="3"/>
        <v>109.575</v>
      </c>
    </row>
    <row r="21" spans="12:18" x14ac:dyDescent="0.3">
      <c r="L21" s="1" t="s">
        <v>305</v>
      </c>
      <c r="M21" s="794">
        <v>345130</v>
      </c>
      <c r="N21" s="1">
        <f t="shared" si="0"/>
        <v>34.512999999999998</v>
      </c>
      <c r="O21" s="1">
        <f t="shared" si="1"/>
        <v>25</v>
      </c>
      <c r="P21" s="1">
        <v>15</v>
      </c>
      <c r="Q21" s="1" t="str">
        <f t="shared" si="2"/>
        <v>静岡県</v>
      </c>
      <c r="R21" s="74">
        <f t="shared" si="3"/>
        <v>104.501</v>
      </c>
    </row>
    <row r="22" spans="12:18" x14ac:dyDescent="0.3">
      <c r="L22" s="1" t="s">
        <v>306</v>
      </c>
      <c r="M22" s="794">
        <v>235830</v>
      </c>
      <c r="N22" s="1">
        <f t="shared" si="0"/>
        <v>23.582999999999998</v>
      </c>
      <c r="O22" s="1">
        <f t="shared" si="1"/>
        <v>33</v>
      </c>
      <c r="P22" s="1">
        <v>16</v>
      </c>
      <c r="Q22" s="1" t="str">
        <f t="shared" si="2"/>
        <v>石川県</v>
      </c>
      <c r="R22" s="74">
        <f t="shared" si="3"/>
        <v>102.751</v>
      </c>
    </row>
    <row r="23" spans="12:18" x14ac:dyDescent="0.3">
      <c r="L23" s="1" t="s">
        <v>307</v>
      </c>
      <c r="M23" s="794">
        <v>1027510</v>
      </c>
      <c r="N23" s="1">
        <f t="shared" si="0"/>
        <v>102.751</v>
      </c>
      <c r="O23" s="1">
        <f t="shared" si="1"/>
        <v>16</v>
      </c>
      <c r="P23" s="1">
        <v>17</v>
      </c>
      <c r="Q23" s="1" t="str">
        <f t="shared" si="2"/>
        <v>兵庫県</v>
      </c>
      <c r="R23" s="74">
        <f t="shared" si="3"/>
        <v>101.616</v>
      </c>
    </row>
    <row r="24" spans="12:18" x14ac:dyDescent="0.3">
      <c r="L24" s="1" t="s">
        <v>308</v>
      </c>
      <c r="M24" s="794">
        <v>64900</v>
      </c>
      <c r="N24" s="1">
        <f t="shared" si="0"/>
        <v>6.49</v>
      </c>
      <c r="O24" s="1">
        <f t="shared" si="1"/>
        <v>46</v>
      </c>
      <c r="P24" s="1">
        <v>18</v>
      </c>
      <c r="Q24" s="1" t="str">
        <f t="shared" si="2"/>
        <v>熊本県</v>
      </c>
      <c r="R24" s="74">
        <f t="shared" si="3"/>
        <v>100.053</v>
      </c>
    </row>
    <row r="25" spans="12:18" x14ac:dyDescent="0.3">
      <c r="L25" s="1" t="s">
        <v>309</v>
      </c>
      <c r="M25" s="794">
        <v>1423050</v>
      </c>
      <c r="N25" s="1">
        <f t="shared" si="0"/>
        <v>142.30500000000001</v>
      </c>
      <c r="O25" s="1">
        <f t="shared" si="1"/>
        <v>12</v>
      </c>
      <c r="P25" s="1">
        <v>19</v>
      </c>
      <c r="Q25" s="1" t="str">
        <f t="shared" si="2"/>
        <v>宮城県</v>
      </c>
      <c r="R25" s="74">
        <f t="shared" si="3"/>
        <v>52.587000000000003</v>
      </c>
    </row>
    <row r="26" spans="12:18" x14ac:dyDescent="0.3">
      <c r="L26" s="1" t="s">
        <v>310</v>
      </c>
      <c r="M26" s="794">
        <v>1493430</v>
      </c>
      <c r="N26" s="1">
        <f t="shared" si="0"/>
        <v>149.34299999999999</v>
      </c>
      <c r="O26" s="1">
        <f t="shared" si="1"/>
        <v>10</v>
      </c>
      <c r="P26" s="1">
        <v>20</v>
      </c>
      <c r="Q26" s="1" t="str">
        <f t="shared" si="2"/>
        <v>和歌山県</v>
      </c>
      <c r="R26" s="74">
        <f t="shared" si="3"/>
        <v>51.737000000000002</v>
      </c>
    </row>
    <row r="27" spans="12:18" x14ac:dyDescent="0.3">
      <c r="L27" s="1" t="s">
        <v>311</v>
      </c>
      <c r="M27" s="794">
        <v>1095750</v>
      </c>
      <c r="N27" s="1">
        <f t="shared" si="0"/>
        <v>109.575</v>
      </c>
      <c r="O27" s="1">
        <f t="shared" si="1"/>
        <v>14</v>
      </c>
      <c r="P27" s="1">
        <v>21</v>
      </c>
      <c r="Q27" s="1" t="str">
        <f t="shared" si="2"/>
        <v>長崎県</v>
      </c>
      <c r="R27" s="74">
        <f t="shared" si="3"/>
        <v>46.347000000000001</v>
      </c>
    </row>
    <row r="28" spans="12:18" x14ac:dyDescent="0.3">
      <c r="L28" s="1" t="s">
        <v>312</v>
      </c>
      <c r="M28" s="794">
        <v>1045010</v>
      </c>
      <c r="N28" s="1">
        <f t="shared" si="0"/>
        <v>104.501</v>
      </c>
      <c r="O28" s="1">
        <f t="shared" si="1"/>
        <v>15</v>
      </c>
      <c r="P28" s="1">
        <v>22</v>
      </c>
      <c r="Q28" s="1" t="str">
        <f t="shared" si="2"/>
        <v>香川県</v>
      </c>
      <c r="R28" s="74">
        <f t="shared" si="3"/>
        <v>44.517000000000003</v>
      </c>
    </row>
    <row r="29" spans="12:18" x14ac:dyDescent="0.3">
      <c r="L29" s="1" t="s">
        <v>313</v>
      </c>
      <c r="M29" s="794">
        <v>2008790</v>
      </c>
      <c r="N29" s="1">
        <f t="shared" si="0"/>
        <v>200.87899999999999</v>
      </c>
      <c r="O29" s="1">
        <f t="shared" si="1"/>
        <v>9</v>
      </c>
      <c r="P29" s="1">
        <v>23</v>
      </c>
      <c r="Q29" s="1" t="str">
        <f t="shared" si="2"/>
        <v>栃木県</v>
      </c>
      <c r="R29" s="74">
        <f t="shared" si="3"/>
        <v>43.494</v>
      </c>
    </row>
    <row r="30" spans="12:18" x14ac:dyDescent="0.3">
      <c r="L30" s="1" t="s">
        <v>314</v>
      </c>
      <c r="M30" s="794">
        <v>201050</v>
      </c>
      <c r="N30" s="1">
        <f t="shared" si="0"/>
        <v>20.105</v>
      </c>
      <c r="O30" s="1">
        <f t="shared" si="1"/>
        <v>36</v>
      </c>
      <c r="P30" s="1">
        <v>24</v>
      </c>
      <c r="Q30" s="1" t="str">
        <f t="shared" si="2"/>
        <v>鹿児島県</v>
      </c>
      <c r="R30" s="74">
        <f t="shared" si="3"/>
        <v>36.155000000000001</v>
      </c>
    </row>
    <row r="31" spans="12:18" x14ac:dyDescent="0.3">
      <c r="L31" s="1" t="s">
        <v>315</v>
      </c>
      <c r="M31" s="794">
        <v>285610</v>
      </c>
      <c r="N31" s="1">
        <f t="shared" si="0"/>
        <v>28.561</v>
      </c>
      <c r="O31" s="1">
        <f t="shared" si="1"/>
        <v>29</v>
      </c>
      <c r="P31" s="1">
        <v>25</v>
      </c>
      <c r="Q31" s="1" t="str">
        <f t="shared" si="2"/>
        <v>新潟県</v>
      </c>
      <c r="R31" s="74">
        <f t="shared" si="3"/>
        <v>34.512999999999998</v>
      </c>
    </row>
    <row r="32" spans="12:18" x14ac:dyDescent="0.3">
      <c r="L32" s="1" t="s">
        <v>316</v>
      </c>
      <c r="M32" s="794">
        <v>12133480</v>
      </c>
      <c r="N32" s="1">
        <f t="shared" si="0"/>
        <v>1213.348</v>
      </c>
      <c r="O32" s="1">
        <f t="shared" si="1"/>
        <v>3</v>
      </c>
      <c r="P32" s="1">
        <v>26</v>
      </c>
      <c r="Q32" s="1" t="str">
        <f t="shared" si="2"/>
        <v>奈良県</v>
      </c>
      <c r="R32" s="74">
        <f t="shared" si="3"/>
        <v>33.441000000000003</v>
      </c>
    </row>
    <row r="33" spans="9:18" x14ac:dyDescent="0.3">
      <c r="L33" s="1" t="s">
        <v>317</v>
      </c>
      <c r="M33" s="794">
        <v>18755090</v>
      </c>
      <c r="N33" s="1">
        <f t="shared" si="0"/>
        <v>1875.509</v>
      </c>
      <c r="O33" s="1">
        <f t="shared" si="1"/>
        <v>2</v>
      </c>
      <c r="P33" s="1">
        <v>27</v>
      </c>
      <c r="Q33" s="1" t="str">
        <f t="shared" si="2"/>
        <v>岡山県</v>
      </c>
      <c r="R33" s="74">
        <f t="shared" si="3"/>
        <v>33.170999999999999</v>
      </c>
    </row>
    <row r="34" spans="9:18" x14ac:dyDescent="0.3">
      <c r="L34" s="1" t="s">
        <v>318</v>
      </c>
      <c r="M34" s="794">
        <v>1016160</v>
      </c>
      <c r="N34" s="1">
        <f t="shared" si="0"/>
        <v>101.616</v>
      </c>
      <c r="O34" s="1">
        <f t="shared" si="1"/>
        <v>17</v>
      </c>
      <c r="P34" s="1">
        <v>28</v>
      </c>
      <c r="Q34" s="1" t="str">
        <f t="shared" si="2"/>
        <v>群馬県</v>
      </c>
      <c r="R34" s="74">
        <f t="shared" si="3"/>
        <v>31.661000000000001</v>
      </c>
    </row>
    <row r="35" spans="9:18" x14ac:dyDescent="0.3">
      <c r="L35" s="1" t="s">
        <v>319</v>
      </c>
      <c r="M35" s="794">
        <v>334410</v>
      </c>
      <c r="N35" s="1">
        <f t="shared" si="0"/>
        <v>33.441000000000003</v>
      </c>
      <c r="O35" s="1">
        <f t="shared" si="1"/>
        <v>26</v>
      </c>
      <c r="P35" s="1">
        <v>29</v>
      </c>
      <c r="Q35" s="1" t="str">
        <f t="shared" si="2"/>
        <v>滋賀県</v>
      </c>
      <c r="R35" s="74">
        <f t="shared" si="3"/>
        <v>28.561</v>
      </c>
    </row>
    <row r="36" spans="9:18" x14ac:dyDescent="0.3">
      <c r="L36" s="1" t="s">
        <v>320</v>
      </c>
      <c r="M36" s="794">
        <v>517370</v>
      </c>
      <c r="N36" s="1">
        <f t="shared" si="0"/>
        <v>51.737000000000002</v>
      </c>
      <c r="O36" s="1">
        <f t="shared" si="1"/>
        <v>20</v>
      </c>
      <c r="P36" s="1">
        <v>30</v>
      </c>
      <c r="Q36" s="1" t="str">
        <f t="shared" si="2"/>
        <v>岩手県</v>
      </c>
      <c r="R36" s="74">
        <f t="shared" si="3"/>
        <v>28.251000000000001</v>
      </c>
    </row>
    <row r="37" spans="9:18" x14ac:dyDescent="0.3">
      <c r="L37" s="1" t="s">
        <v>321</v>
      </c>
      <c r="M37" s="794">
        <v>71150</v>
      </c>
      <c r="N37" s="1">
        <f t="shared" si="0"/>
        <v>7.1150000000000002</v>
      </c>
      <c r="O37" s="1">
        <f t="shared" si="1"/>
        <v>45</v>
      </c>
      <c r="P37" s="1">
        <v>31</v>
      </c>
      <c r="Q37" s="1" t="str">
        <f t="shared" si="2"/>
        <v>青森県</v>
      </c>
      <c r="R37" s="74">
        <f t="shared" si="3"/>
        <v>26.527999999999999</v>
      </c>
    </row>
    <row r="38" spans="9:18" x14ac:dyDescent="0.3">
      <c r="L38" s="1" t="s">
        <v>322</v>
      </c>
      <c r="M38" s="794">
        <v>53100</v>
      </c>
      <c r="N38" s="1">
        <f t="shared" si="0"/>
        <v>5.31</v>
      </c>
      <c r="O38" s="1">
        <f t="shared" si="1"/>
        <v>47</v>
      </c>
      <c r="P38" s="1">
        <v>32</v>
      </c>
      <c r="Q38" s="1" t="str">
        <f t="shared" si="2"/>
        <v>茨城県</v>
      </c>
      <c r="R38" s="74">
        <f t="shared" si="3"/>
        <v>23.795999999999999</v>
      </c>
    </row>
    <row r="39" spans="9:18" x14ac:dyDescent="0.3">
      <c r="L39" s="1" t="s">
        <v>323</v>
      </c>
      <c r="M39" s="794">
        <v>331710</v>
      </c>
      <c r="N39" s="1">
        <f t="shared" si="0"/>
        <v>33.170999999999999</v>
      </c>
      <c r="O39" s="1">
        <f t="shared" si="1"/>
        <v>27</v>
      </c>
      <c r="P39" s="1">
        <v>33</v>
      </c>
      <c r="Q39" s="1" t="str">
        <f t="shared" si="2"/>
        <v>富山県</v>
      </c>
      <c r="R39" s="74">
        <f t="shared" si="3"/>
        <v>23.582999999999998</v>
      </c>
    </row>
    <row r="40" spans="9:18" x14ac:dyDescent="0.3">
      <c r="L40" s="1" t="s">
        <v>324</v>
      </c>
      <c r="M40" s="794">
        <v>1444310</v>
      </c>
      <c r="N40" s="1">
        <f t="shared" si="0"/>
        <v>144.43100000000001</v>
      </c>
      <c r="O40" s="1">
        <f t="shared" si="1"/>
        <v>11</v>
      </c>
      <c r="P40" s="1">
        <v>34</v>
      </c>
      <c r="Q40" s="1" t="str">
        <f t="shared" si="2"/>
        <v>福島県</v>
      </c>
      <c r="R40" s="74">
        <f t="shared" si="3"/>
        <v>21.308</v>
      </c>
    </row>
    <row r="41" spans="9:18" x14ac:dyDescent="0.3">
      <c r="L41" s="1" t="s">
        <v>325</v>
      </c>
      <c r="M41" s="794">
        <v>91460</v>
      </c>
      <c r="N41" s="1">
        <f t="shared" si="0"/>
        <v>9.1460000000000008</v>
      </c>
      <c r="O41" s="1">
        <f t="shared" si="1"/>
        <v>44</v>
      </c>
      <c r="P41" s="1">
        <v>35</v>
      </c>
      <c r="Q41" s="1" t="str">
        <f t="shared" si="2"/>
        <v>愛媛県</v>
      </c>
      <c r="R41" s="74">
        <f t="shared" si="3"/>
        <v>20.295000000000002</v>
      </c>
    </row>
    <row r="42" spans="9:18" x14ac:dyDescent="0.3">
      <c r="L42" s="1" t="s">
        <v>326</v>
      </c>
      <c r="M42" s="794">
        <v>133630</v>
      </c>
      <c r="N42" s="1">
        <f t="shared" si="0"/>
        <v>13.363</v>
      </c>
      <c r="O42" s="1">
        <f t="shared" si="1"/>
        <v>41</v>
      </c>
      <c r="P42" s="1">
        <v>36</v>
      </c>
      <c r="Q42" s="1" t="str">
        <f t="shared" si="2"/>
        <v>三重県</v>
      </c>
      <c r="R42" s="74">
        <f t="shared" si="3"/>
        <v>20.105</v>
      </c>
    </row>
    <row r="43" spans="9:18" x14ac:dyDescent="0.3">
      <c r="L43" s="1" t="s">
        <v>327</v>
      </c>
      <c r="M43" s="794">
        <v>445170</v>
      </c>
      <c r="N43" s="1">
        <f t="shared" si="0"/>
        <v>44.517000000000003</v>
      </c>
      <c r="O43" s="1">
        <f t="shared" si="1"/>
        <v>22</v>
      </c>
      <c r="P43" s="1">
        <v>37</v>
      </c>
      <c r="Q43" s="1" t="str">
        <f t="shared" si="2"/>
        <v>山形県</v>
      </c>
      <c r="R43" s="74">
        <f t="shared" si="3"/>
        <v>17.879000000000001</v>
      </c>
    </row>
    <row r="44" spans="9:18" x14ac:dyDescent="0.3">
      <c r="L44" s="1" t="s">
        <v>328</v>
      </c>
      <c r="M44" s="794">
        <v>202950</v>
      </c>
      <c r="N44" s="1">
        <f t="shared" si="0"/>
        <v>20.295000000000002</v>
      </c>
      <c r="O44" s="1">
        <f t="shared" si="1"/>
        <v>35</v>
      </c>
      <c r="P44" s="1">
        <v>38</v>
      </c>
      <c r="Q44" s="1" t="str">
        <f t="shared" si="2"/>
        <v>埼玉県</v>
      </c>
      <c r="R44" s="74">
        <f t="shared" si="3"/>
        <v>17.013999999999999</v>
      </c>
    </row>
    <row r="45" spans="9:18" x14ac:dyDescent="0.3">
      <c r="L45" s="1" t="s">
        <v>329</v>
      </c>
      <c r="M45" s="794">
        <v>139110</v>
      </c>
      <c r="N45" s="1">
        <f t="shared" si="0"/>
        <v>13.911</v>
      </c>
      <c r="O45" s="1">
        <f t="shared" si="1"/>
        <v>40</v>
      </c>
      <c r="P45" s="1">
        <v>39</v>
      </c>
      <c r="Q45" s="1" t="str">
        <f t="shared" si="2"/>
        <v>佐賀県</v>
      </c>
      <c r="R45" s="74">
        <f t="shared" si="3"/>
        <v>15.609</v>
      </c>
    </row>
    <row r="46" spans="9:18" x14ac:dyDescent="0.3">
      <c r="L46" s="1" t="s">
        <v>330</v>
      </c>
      <c r="M46" s="794">
        <v>5037830</v>
      </c>
      <c r="N46" s="1">
        <f t="shared" si="0"/>
        <v>503.78300000000002</v>
      </c>
      <c r="O46" s="1">
        <f t="shared" si="1"/>
        <v>5</v>
      </c>
      <c r="P46" s="1">
        <v>40</v>
      </c>
      <c r="Q46" s="1" t="str">
        <f t="shared" si="2"/>
        <v>高知県</v>
      </c>
      <c r="R46" s="74">
        <f t="shared" si="3"/>
        <v>13.911</v>
      </c>
    </row>
    <row r="47" spans="9:18" x14ac:dyDescent="0.3">
      <c r="L47" s="1" t="s">
        <v>331</v>
      </c>
      <c r="M47" s="794">
        <v>156090</v>
      </c>
      <c r="N47" s="1">
        <f t="shared" si="0"/>
        <v>15.609</v>
      </c>
      <c r="O47" s="1">
        <f t="shared" si="1"/>
        <v>39</v>
      </c>
      <c r="P47" s="1">
        <v>41</v>
      </c>
      <c r="Q47" s="1" t="str">
        <f t="shared" si="2"/>
        <v>徳島県</v>
      </c>
      <c r="R47" s="74">
        <f t="shared" si="3"/>
        <v>13.363</v>
      </c>
    </row>
    <row r="48" spans="9:18" x14ac:dyDescent="0.15">
      <c r="I48" s="216" t="s">
        <v>283</v>
      </c>
      <c r="L48" s="1" t="s">
        <v>332</v>
      </c>
      <c r="M48" s="794">
        <v>463470</v>
      </c>
      <c r="N48" s="1">
        <f t="shared" si="0"/>
        <v>46.347000000000001</v>
      </c>
      <c r="O48" s="1">
        <f t="shared" si="1"/>
        <v>21</v>
      </c>
      <c r="P48" s="1">
        <v>42</v>
      </c>
      <c r="Q48" s="1" t="str">
        <f t="shared" si="2"/>
        <v>宮崎県</v>
      </c>
      <c r="R48" s="74">
        <f t="shared" si="3"/>
        <v>11.644</v>
      </c>
    </row>
    <row r="49" spans="12:18" x14ac:dyDescent="0.3">
      <c r="L49" s="1" t="s">
        <v>333</v>
      </c>
      <c r="M49" s="794">
        <v>1000530</v>
      </c>
      <c r="N49" s="1">
        <f t="shared" si="0"/>
        <v>100.053</v>
      </c>
      <c r="O49" s="1">
        <f t="shared" si="1"/>
        <v>18</v>
      </c>
      <c r="P49" s="1">
        <v>43</v>
      </c>
      <c r="Q49" s="1" t="str">
        <f t="shared" si="2"/>
        <v>秋田県</v>
      </c>
      <c r="R49" s="74">
        <f t="shared" si="3"/>
        <v>9.56</v>
      </c>
    </row>
    <row r="50" spans="12:18" x14ac:dyDescent="0.3">
      <c r="L50" s="1" t="s">
        <v>334</v>
      </c>
      <c r="M50" s="794">
        <v>1306940</v>
      </c>
      <c r="N50" s="1">
        <f t="shared" si="0"/>
        <v>130.69399999999999</v>
      </c>
      <c r="O50" s="1">
        <f t="shared" si="1"/>
        <v>13</v>
      </c>
      <c r="P50" s="1">
        <v>44</v>
      </c>
      <c r="Q50" s="1" t="str">
        <f t="shared" si="2"/>
        <v>山口県</v>
      </c>
      <c r="R50" s="74">
        <f t="shared" si="3"/>
        <v>9.1460000000000008</v>
      </c>
    </row>
    <row r="51" spans="12:18" x14ac:dyDescent="0.3">
      <c r="L51" s="1" t="s">
        <v>335</v>
      </c>
      <c r="M51" s="794">
        <v>116440</v>
      </c>
      <c r="N51" s="1">
        <f t="shared" si="0"/>
        <v>11.644</v>
      </c>
      <c r="O51" s="1">
        <f t="shared" si="1"/>
        <v>42</v>
      </c>
      <c r="P51" s="1">
        <v>45</v>
      </c>
      <c r="Q51" s="1" t="str">
        <f t="shared" si="2"/>
        <v>鳥取県</v>
      </c>
      <c r="R51" s="74">
        <f t="shared" si="3"/>
        <v>7.1150000000000002</v>
      </c>
    </row>
    <row r="52" spans="12:18" x14ac:dyDescent="0.3">
      <c r="L52" s="1" t="s">
        <v>336</v>
      </c>
      <c r="M52" s="794">
        <v>361550</v>
      </c>
      <c r="N52" s="1">
        <f t="shared" si="0"/>
        <v>36.155000000000001</v>
      </c>
      <c r="O52" s="1">
        <f t="shared" si="1"/>
        <v>24</v>
      </c>
      <c r="P52" s="1">
        <v>46</v>
      </c>
      <c r="Q52" s="1" t="str">
        <f t="shared" si="2"/>
        <v>福井県</v>
      </c>
      <c r="R52" s="74">
        <f t="shared" si="3"/>
        <v>6.49</v>
      </c>
    </row>
    <row r="53" spans="12:18" x14ac:dyDescent="0.3">
      <c r="L53" s="1" t="s">
        <v>337</v>
      </c>
      <c r="M53" s="794">
        <v>4477820</v>
      </c>
      <c r="N53" s="1">
        <f t="shared" si="0"/>
        <v>447.78199999999998</v>
      </c>
      <c r="O53" s="1">
        <f t="shared" si="1"/>
        <v>6</v>
      </c>
      <c r="P53" s="1">
        <v>47</v>
      </c>
      <c r="Q53" s="1" t="str">
        <f t="shared" si="2"/>
        <v>島根県</v>
      </c>
      <c r="R53" s="74">
        <f t="shared" si="3"/>
        <v>5.31</v>
      </c>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63CAAE-44AA-4D33-A0E0-D7173814534F}">
  <sheetPr codeName="Sheet37">
    <tabColor theme="3"/>
  </sheetPr>
  <dimension ref="A1:BW78"/>
  <sheetViews>
    <sheetView view="pageBreakPreview" zoomScaleNormal="100" zoomScaleSheetLayoutView="100" workbookViewId="0"/>
  </sheetViews>
  <sheetFormatPr defaultColWidth="9" defaultRowHeight="14" outlineLevelCol="1" x14ac:dyDescent="0.3"/>
  <cols>
    <col min="1" max="1" width="3.08203125" style="602" customWidth="1"/>
    <col min="2" max="9" width="9" style="599"/>
    <col min="10" max="11" width="3.08203125" style="599" customWidth="1"/>
    <col min="12" max="13" width="9.83203125" style="601" customWidth="1"/>
    <col min="14" max="14" width="3.08203125" style="599" customWidth="1"/>
    <col min="15" max="15" width="9.08203125" style="599" customWidth="1"/>
    <col min="16" max="21" width="8" style="601" customWidth="1"/>
    <col min="22" max="27" width="11.75" style="601" customWidth="1" outlineLevel="1"/>
    <col min="28" max="28" width="9" style="599"/>
    <col min="29" max="29" width="8.08203125" style="393" customWidth="1"/>
    <col min="30" max="35" width="6.33203125" style="393" customWidth="1"/>
    <col min="36" max="39" width="6.33203125" style="600" customWidth="1"/>
    <col min="40" max="47" width="6.33203125" style="393" customWidth="1"/>
    <col min="48" max="49" width="6.33203125" style="600" customWidth="1"/>
    <col min="50" max="52" width="8.25" style="393" customWidth="1"/>
    <col min="53" max="53" width="9" style="599"/>
    <col min="54" max="57" width="10" style="393" customWidth="1"/>
    <col min="58" max="58" width="10" style="600" customWidth="1"/>
    <col min="59" max="61" width="10" style="393" customWidth="1"/>
    <col min="62" max="62" width="10" style="600" customWidth="1"/>
    <col min="63" max="64" width="10" style="393" customWidth="1"/>
    <col min="65" max="16384" width="9" style="599"/>
  </cols>
  <sheetData>
    <row r="1" spans="1:75" x14ac:dyDescent="0.3">
      <c r="A1" s="656"/>
      <c r="V1" s="601">
        <v>1</v>
      </c>
      <c r="W1" s="601">
        <v>2</v>
      </c>
      <c r="X1" s="601">
        <v>3</v>
      </c>
      <c r="Y1" s="601">
        <v>4</v>
      </c>
      <c r="Z1" s="601">
        <v>5</v>
      </c>
    </row>
    <row r="2" spans="1:75" x14ac:dyDescent="0.3">
      <c r="O2" s="599" t="s">
        <v>153</v>
      </c>
    </row>
    <row r="3" spans="1:75" x14ac:dyDescent="0.3">
      <c r="A3" s="602" t="s">
        <v>339</v>
      </c>
      <c r="O3" s="599" t="s">
        <v>340</v>
      </c>
    </row>
    <row r="4" spans="1:75" ht="4.5" customHeight="1" x14ac:dyDescent="0.3">
      <c r="I4" s="655"/>
    </row>
    <row r="5" spans="1:75" ht="14.5" thickBot="1" x14ac:dyDescent="0.35">
      <c r="O5" s="599" t="s">
        <v>232</v>
      </c>
      <c r="AC5" s="393" t="s">
        <v>341</v>
      </c>
      <c r="BB5" s="393" t="s">
        <v>342</v>
      </c>
    </row>
    <row r="6" spans="1:75" x14ac:dyDescent="0.3">
      <c r="L6" s="601" t="s">
        <v>343</v>
      </c>
      <c r="O6" s="654" t="s">
        <v>344</v>
      </c>
      <c r="P6" s="652" t="s">
        <v>345</v>
      </c>
      <c r="Q6" s="650" t="s">
        <v>346</v>
      </c>
      <c r="R6" s="650" t="s">
        <v>347</v>
      </c>
      <c r="S6" s="650" t="s">
        <v>348</v>
      </c>
      <c r="T6" s="650" t="s">
        <v>349</v>
      </c>
      <c r="U6" s="653" t="s">
        <v>350</v>
      </c>
      <c r="V6" s="652" t="s">
        <v>345</v>
      </c>
      <c r="W6" s="650" t="s">
        <v>346</v>
      </c>
      <c r="X6" s="650" t="s">
        <v>347</v>
      </c>
      <c r="Y6" s="650" t="s">
        <v>348</v>
      </c>
      <c r="Z6" s="650" t="s">
        <v>349</v>
      </c>
      <c r="AA6" s="651" t="s">
        <v>350</v>
      </c>
      <c r="AC6" s="393" t="s">
        <v>351</v>
      </c>
      <c r="AD6" s="807" t="s">
        <v>352</v>
      </c>
      <c r="AE6" s="807" t="s">
        <v>353</v>
      </c>
      <c r="AF6" s="807" t="s">
        <v>354</v>
      </c>
      <c r="AG6" s="807" t="s">
        <v>355</v>
      </c>
      <c r="AH6" s="807" t="s">
        <v>356</v>
      </c>
      <c r="AI6" s="807" t="s">
        <v>357</v>
      </c>
      <c r="AJ6" s="808" t="s">
        <v>358</v>
      </c>
      <c r="AK6" s="809" t="s">
        <v>359</v>
      </c>
      <c r="AL6" s="809" t="s">
        <v>360</v>
      </c>
      <c r="AM6" s="809" t="s">
        <v>361</v>
      </c>
      <c r="AN6" s="810" t="s">
        <v>362</v>
      </c>
      <c r="AO6" s="811" t="s">
        <v>363</v>
      </c>
      <c r="AP6" s="812" t="s">
        <v>364</v>
      </c>
      <c r="AQ6" s="807" t="s">
        <v>365</v>
      </c>
      <c r="AR6" s="807" t="s">
        <v>366</v>
      </c>
      <c r="AS6" s="810" t="s">
        <v>367</v>
      </c>
      <c r="AT6" s="811" t="s">
        <v>368</v>
      </c>
      <c r="AU6" s="812" t="s">
        <v>369</v>
      </c>
      <c r="AV6" s="809" t="s">
        <v>370</v>
      </c>
      <c r="AW6" s="813" t="s">
        <v>371</v>
      </c>
      <c r="AX6" s="807" t="s">
        <v>372</v>
      </c>
      <c r="AY6" s="393" t="s">
        <v>373</v>
      </c>
      <c r="AZ6" s="393" t="s">
        <v>374</v>
      </c>
      <c r="BB6" s="393" t="s">
        <v>352</v>
      </c>
      <c r="BC6" s="393" t="s">
        <v>353</v>
      </c>
      <c r="BD6" s="393" t="s">
        <v>354</v>
      </c>
      <c r="BE6" s="393" t="s">
        <v>355</v>
      </c>
      <c r="BF6" s="600" t="s">
        <v>374</v>
      </c>
      <c r="BG6" s="393" t="s">
        <v>365</v>
      </c>
      <c r="BH6" s="393" t="s">
        <v>356</v>
      </c>
      <c r="BI6" s="393" t="s">
        <v>357</v>
      </c>
      <c r="BJ6" s="600" t="s">
        <v>375</v>
      </c>
      <c r="BK6" s="393" t="s">
        <v>366</v>
      </c>
      <c r="BL6" s="393" t="s">
        <v>372</v>
      </c>
      <c r="BN6" s="393" t="s">
        <v>352</v>
      </c>
      <c r="BO6" s="393" t="s">
        <v>353</v>
      </c>
      <c r="BP6" s="393" t="s">
        <v>354</v>
      </c>
      <c r="BQ6" s="393" t="s">
        <v>355</v>
      </c>
      <c r="BR6" s="600" t="s">
        <v>374</v>
      </c>
      <c r="BS6" s="393" t="s">
        <v>365</v>
      </c>
      <c r="BT6" s="393" t="s">
        <v>356</v>
      </c>
      <c r="BU6" s="393" t="s">
        <v>357</v>
      </c>
      <c r="BV6" s="600" t="s">
        <v>375</v>
      </c>
      <c r="BW6" s="393" t="s">
        <v>366</v>
      </c>
    </row>
    <row r="7" spans="1:75" x14ac:dyDescent="0.3">
      <c r="L7" s="604" t="s">
        <v>352</v>
      </c>
      <c r="M7" s="619"/>
      <c r="O7" s="652" t="s">
        <v>291</v>
      </c>
      <c r="P7" s="652" t="str">
        <f t="shared" ref="P7:T53" si="0">_xlfn.XLOOKUP(V$1,$BN7:$BW7,$BN$6:$BW$6)</f>
        <v>韓国</v>
      </c>
      <c r="Q7" s="650" t="str">
        <f t="shared" si="0"/>
        <v>台湾</v>
      </c>
      <c r="R7" s="650" t="str">
        <f t="shared" si="0"/>
        <v>東南アジア</v>
      </c>
      <c r="S7" s="650" t="str">
        <f t="shared" si="0"/>
        <v>香港</v>
      </c>
      <c r="T7" s="651" t="str">
        <f t="shared" si="0"/>
        <v>中国</v>
      </c>
      <c r="U7" s="650" t="s">
        <v>350</v>
      </c>
      <c r="V7" s="649">
        <f>LARGE($BB7:$BK7,V$1)</f>
        <v>0.24162423744625947</v>
      </c>
      <c r="W7" s="648">
        <f t="shared" ref="V7:Z22" si="1">LARGE($BB7:$BK7,W$1)</f>
        <v>0.21923228037724685</v>
      </c>
      <c r="X7" s="648">
        <f t="shared" si="1"/>
        <v>0.178393515726433</v>
      </c>
      <c r="Y7" s="648">
        <f t="shared" si="1"/>
        <v>9.7443575469577881E-2</v>
      </c>
      <c r="Z7" s="647">
        <f t="shared" si="1"/>
        <v>6.8181560953368012E-2</v>
      </c>
      <c r="AA7" s="646">
        <f t="shared" ref="AA7:AA53" si="2">1-SUM(V7:Z7)</f>
        <v>0.19512483002711467</v>
      </c>
      <c r="AC7" s="795">
        <v>6184810</v>
      </c>
      <c r="AD7" s="795">
        <v>1494400</v>
      </c>
      <c r="AE7" s="795">
        <v>421690</v>
      </c>
      <c r="AF7" s="795">
        <v>602670</v>
      </c>
      <c r="AG7" s="795">
        <v>1355910</v>
      </c>
      <c r="AH7" s="795">
        <v>253940</v>
      </c>
      <c r="AI7" s="795">
        <v>35410</v>
      </c>
      <c r="AJ7" s="797">
        <v>36410</v>
      </c>
      <c r="AK7" s="796">
        <v>18630</v>
      </c>
      <c r="AL7" s="796">
        <v>16380</v>
      </c>
      <c r="AM7" s="796">
        <v>2850</v>
      </c>
      <c r="AN7" s="802">
        <v>401670</v>
      </c>
      <c r="AO7" s="795">
        <v>345620</v>
      </c>
      <c r="AP7" s="803">
        <v>171890</v>
      </c>
      <c r="AQ7" s="795">
        <v>9430</v>
      </c>
      <c r="AR7" s="795">
        <v>169810</v>
      </c>
      <c r="AS7" s="802">
        <v>89930</v>
      </c>
      <c r="AT7" s="795">
        <v>16120</v>
      </c>
      <c r="AU7" s="803">
        <v>78100</v>
      </c>
      <c r="AV7" s="796">
        <v>6280</v>
      </c>
      <c r="AW7" s="798">
        <v>4860</v>
      </c>
      <c r="AX7" s="824">
        <f>AC7-SUM(AD7:AW7)</f>
        <v>652810</v>
      </c>
      <c r="AY7" s="622">
        <f t="shared" ref="AY7:AY53" si="3">AJ7+AK7+AL7+AM7+AV7+AW7</f>
        <v>85410</v>
      </c>
      <c r="AZ7" s="622">
        <f>AN7+AO7+AP7+AS7+AT7+AU7</f>
        <v>1103330</v>
      </c>
      <c r="BB7" s="621">
        <f t="shared" ref="BB7:BL22" si="4">_xlfn.XLOOKUP(BB$6,$AD$6:$AZ$6,$AD7:$AZ7)/$AC7</f>
        <v>0.24162423744625947</v>
      </c>
      <c r="BC7" s="621">
        <f t="shared" si="4"/>
        <v>6.8181560953368012E-2</v>
      </c>
      <c r="BD7" s="621">
        <f t="shared" si="4"/>
        <v>9.7443575469577881E-2</v>
      </c>
      <c r="BE7" s="621">
        <f t="shared" si="4"/>
        <v>0.21923228037724685</v>
      </c>
      <c r="BF7" s="621">
        <f t="shared" si="4"/>
        <v>0.178393515726433</v>
      </c>
      <c r="BG7" s="621">
        <f t="shared" si="4"/>
        <v>1.5247032649345735E-3</v>
      </c>
      <c r="BH7" s="621">
        <f t="shared" si="4"/>
        <v>4.1058658228789569E-2</v>
      </c>
      <c r="BI7" s="621">
        <f t="shared" si="4"/>
        <v>5.7253173500883617E-3</v>
      </c>
      <c r="BJ7" s="621">
        <f t="shared" si="4"/>
        <v>1.3809640069783873E-2</v>
      </c>
      <c r="BK7" s="621">
        <f t="shared" si="4"/>
        <v>2.7455976820629897E-2</v>
      </c>
      <c r="BL7" s="621">
        <f t="shared" si="4"/>
        <v>0.10555053429288855</v>
      </c>
      <c r="BN7" s="599">
        <f>_xlfn.RANK.EQ(BB7,$BB7:$BK7)+COUNTIF($BB7:BB7,BB7)-1</f>
        <v>1</v>
      </c>
      <c r="BO7" s="599">
        <f>_xlfn.RANK.EQ(BC7,$BB7:$BK7)+COUNTIF($BB7:BC7,BC7)-1</f>
        <v>5</v>
      </c>
      <c r="BP7" s="599">
        <f>_xlfn.RANK.EQ(BD7,$BB7:$BK7)+COUNTIF($BB7:BD7,BD7)-1</f>
        <v>4</v>
      </c>
      <c r="BQ7" s="599">
        <f>_xlfn.RANK.EQ(BE7,$BB7:$BK7)+COUNTIF($BB7:BE7,BE7)-1</f>
        <v>2</v>
      </c>
      <c r="BR7" s="599">
        <f>_xlfn.RANK.EQ(BF7,$BB7:$BK7)+COUNTIF($BB7:BF7,BF7)-1</f>
        <v>3</v>
      </c>
      <c r="BS7" s="599">
        <f>_xlfn.RANK.EQ(BG7,$BB7:$BK7)+COUNTIF($BB7:BG7,BG7)-1</f>
        <v>10</v>
      </c>
      <c r="BT7" s="599">
        <f>_xlfn.RANK.EQ(BH7,$BB7:$BK7)+COUNTIF($BB7:BH7,BH7)-1</f>
        <v>6</v>
      </c>
      <c r="BU7" s="599">
        <f>_xlfn.RANK.EQ(BI7,$BB7:$BK7)+COUNTIF($BB7:BI7,BI7)-1</f>
        <v>9</v>
      </c>
      <c r="BV7" s="599">
        <f>_xlfn.RANK.EQ(BJ7,$BB7:$BK7)+COUNTIF($BB7:BJ7,BJ7)-1</f>
        <v>8</v>
      </c>
      <c r="BW7" s="599">
        <f>_xlfn.RANK.EQ(BK7,$BB7:$BK7)+COUNTIF($BB7:BK7,BK7)-1</f>
        <v>7</v>
      </c>
    </row>
    <row r="8" spans="1:75" x14ac:dyDescent="0.3">
      <c r="L8" s="604" t="s">
        <v>353</v>
      </c>
      <c r="M8" s="645"/>
      <c r="O8" s="634" t="s">
        <v>292</v>
      </c>
      <c r="P8" s="634" t="str">
        <f t="shared" si="0"/>
        <v>台湾</v>
      </c>
      <c r="Q8" s="601" t="str">
        <f t="shared" si="0"/>
        <v>東南アジア</v>
      </c>
      <c r="R8" s="601" t="str">
        <f t="shared" si="0"/>
        <v>香港</v>
      </c>
      <c r="S8" s="601" t="str">
        <f t="shared" si="0"/>
        <v>中国</v>
      </c>
      <c r="T8" s="633" t="str">
        <f t="shared" si="0"/>
        <v>アメリカ</v>
      </c>
      <c r="U8" s="601" t="s">
        <v>350</v>
      </c>
      <c r="V8" s="632">
        <f t="shared" si="1"/>
        <v>0.33638928067700985</v>
      </c>
      <c r="W8" s="631">
        <f t="shared" si="1"/>
        <v>0.13359974925560256</v>
      </c>
      <c r="X8" s="631">
        <f t="shared" si="1"/>
        <v>0.11961291333646763</v>
      </c>
      <c r="Y8" s="631">
        <f t="shared" si="1"/>
        <v>0.11401034320639399</v>
      </c>
      <c r="Z8" s="630">
        <f t="shared" si="1"/>
        <v>6.8249490675442726E-2</v>
      </c>
      <c r="AA8" s="629">
        <f t="shared" si="2"/>
        <v>0.22813822284908325</v>
      </c>
      <c r="AC8" s="795">
        <v>255240</v>
      </c>
      <c r="AD8" s="795">
        <v>10010</v>
      </c>
      <c r="AE8" s="795">
        <v>29100</v>
      </c>
      <c r="AF8" s="795">
        <v>30530</v>
      </c>
      <c r="AG8" s="795">
        <v>85860</v>
      </c>
      <c r="AH8" s="795">
        <v>17420</v>
      </c>
      <c r="AI8" s="795">
        <v>2490</v>
      </c>
      <c r="AJ8" s="797">
        <v>2270</v>
      </c>
      <c r="AK8" s="796">
        <v>2230</v>
      </c>
      <c r="AL8" s="796">
        <v>2450</v>
      </c>
      <c r="AM8" s="796">
        <v>230</v>
      </c>
      <c r="AN8" s="802">
        <v>11670</v>
      </c>
      <c r="AO8" s="795">
        <v>12840</v>
      </c>
      <c r="AP8" s="803">
        <v>4070</v>
      </c>
      <c r="AQ8" s="795">
        <v>620</v>
      </c>
      <c r="AR8" s="795">
        <v>7770</v>
      </c>
      <c r="AS8" s="802">
        <v>2650</v>
      </c>
      <c r="AT8" s="795">
        <v>860</v>
      </c>
      <c r="AU8" s="803">
        <v>2010</v>
      </c>
      <c r="AV8" s="796">
        <v>700</v>
      </c>
      <c r="AW8" s="798">
        <v>500</v>
      </c>
      <c r="AX8" s="824">
        <f t="shared" ref="AX8:AX53" si="5">AC8-SUM(AD8:AW8)</f>
        <v>28960</v>
      </c>
      <c r="AY8" s="622">
        <f t="shared" si="3"/>
        <v>8380</v>
      </c>
      <c r="AZ8" s="622">
        <f t="shared" ref="AZ8:AZ53" si="6">AN8+AO8+AP8+AS8+AT8+AU8</f>
        <v>34100</v>
      </c>
      <c r="BB8" s="621">
        <f t="shared" si="4"/>
        <v>3.9217990910515595E-2</v>
      </c>
      <c r="BC8" s="621">
        <f t="shared" si="4"/>
        <v>0.11401034320639399</v>
      </c>
      <c r="BD8" s="621">
        <f t="shared" si="4"/>
        <v>0.11961291333646763</v>
      </c>
      <c r="BE8" s="621">
        <f t="shared" si="4"/>
        <v>0.33638928067700985</v>
      </c>
      <c r="BF8" s="621">
        <f t="shared" si="4"/>
        <v>0.13359974925560256</v>
      </c>
      <c r="BG8" s="621">
        <f t="shared" si="4"/>
        <v>2.429086350101865E-3</v>
      </c>
      <c r="BH8" s="621">
        <f t="shared" si="4"/>
        <v>6.8249490675442726E-2</v>
      </c>
      <c r="BI8" s="621">
        <f t="shared" si="4"/>
        <v>9.7555242125058773E-3</v>
      </c>
      <c r="BJ8" s="621">
        <f t="shared" si="4"/>
        <v>3.2831844538473591E-2</v>
      </c>
      <c r="BK8" s="621">
        <f t="shared" si="4"/>
        <v>3.0441937000470147E-2</v>
      </c>
      <c r="BL8" s="621">
        <f t="shared" si="4"/>
        <v>0.11346183983701615</v>
      </c>
      <c r="BN8" s="599">
        <f>_xlfn.RANK.EQ(BB8,$BB8:$BK8)+COUNTIF($BB8:BB8,BB8)-1</f>
        <v>6</v>
      </c>
      <c r="BO8" s="599">
        <f>_xlfn.RANK.EQ(BC8,$BB8:$BK8)+COUNTIF($BB8:BC8,BC8)-1</f>
        <v>4</v>
      </c>
      <c r="BP8" s="599">
        <f>_xlfn.RANK.EQ(BD8,$BB8:$BK8)+COUNTIF($BB8:BD8,BD8)-1</f>
        <v>3</v>
      </c>
      <c r="BQ8" s="599">
        <f>_xlfn.RANK.EQ(BE8,$BB8:$BK8)+COUNTIF($BB8:BE8,BE8)-1</f>
        <v>1</v>
      </c>
      <c r="BR8" s="599">
        <f>_xlfn.RANK.EQ(BF8,$BB8:$BK8)+COUNTIF($BB8:BF8,BF8)-1</f>
        <v>2</v>
      </c>
      <c r="BS8" s="599">
        <f>_xlfn.RANK.EQ(BG8,$BB8:$BK8)+COUNTIF($BB8:BG8,BG8)-1</f>
        <v>10</v>
      </c>
      <c r="BT8" s="599">
        <f>_xlfn.RANK.EQ(BH8,$BB8:$BK8)+COUNTIF($BB8:BH8,BH8)-1</f>
        <v>5</v>
      </c>
      <c r="BU8" s="599">
        <f>_xlfn.RANK.EQ(BI8,$BB8:$BK8)+COUNTIF($BB8:BI8,BI8)-1</f>
        <v>9</v>
      </c>
      <c r="BV8" s="599">
        <f>_xlfn.RANK.EQ(BJ8,$BB8:$BK8)+COUNTIF($BB8:BJ8,BJ8)-1</f>
        <v>7</v>
      </c>
      <c r="BW8" s="599">
        <f>_xlfn.RANK.EQ(BK8,$BB8:$BK8)+COUNTIF($BB8:BK8,BK8)-1</f>
        <v>8</v>
      </c>
    </row>
    <row r="9" spans="1:75" x14ac:dyDescent="0.3">
      <c r="L9" s="604" t="s">
        <v>355</v>
      </c>
      <c r="M9" s="644"/>
      <c r="O9" s="634" t="s">
        <v>293</v>
      </c>
      <c r="P9" s="634" t="str">
        <f t="shared" si="0"/>
        <v>台湾</v>
      </c>
      <c r="Q9" s="601" t="str">
        <f t="shared" si="0"/>
        <v>香港</v>
      </c>
      <c r="R9" s="601" t="str">
        <f t="shared" si="0"/>
        <v>東南アジア</v>
      </c>
      <c r="S9" s="601" t="str">
        <f t="shared" si="0"/>
        <v>中国</v>
      </c>
      <c r="T9" s="633" t="str">
        <f t="shared" si="0"/>
        <v>アメリカ</v>
      </c>
      <c r="U9" s="601" t="s">
        <v>350</v>
      </c>
      <c r="V9" s="632">
        <f t="shared" si="1"/>
        <v>0.57783018867924529</v>
      </c>
      <c r="W9" s="631">
        <f t="shared" si="1"/>
        <v>7.9656116859403533E-2</v>
      </c>
      <c r="X9" s="631">
        <f t="shared" si="1"/>
        <v>7.9085514303104079E-2</v>
      </c>
      <c r="Y9" s="631">
        <f t="shared" si="1"/>
        <v>5.7174376141205116E-2</v>
      </c>
      <c r="Z9" s="630">
        <f t="shared" si="1"/>
        <v>3.7545648204503956E-2</v>
      </c>
      <c r="AA9" s="629">
        <f t="shared" si="2"/>
        <v>0.16870815581253806</v>
      </c>
      <c r="AC9" s="795">
        <v>262880</v>
      </c>
      <c r="AD9" s="795">
        <v>5680</v>
      </c>
      <c r="AE9" s="795">
        <v>15030</v>
      </c>
      <c r="AF9" s="795">
        <v>20940</v>
      </c>
      <c r="AG9" s="795">
        <v>151900</v>
      </c>
      <c r="AH9" s="795">
        <v>9870</v>
      </c>
      <c r="AI9" s="795">
        <v>1780</v>
      </c>
      <c r="AJ9" s="797">
        <v>2310</v>
      </c>
      <c r="AK9" s="796">
        <v>1670</v>
      </c>
      <c r="AL9" s="796">
        <v>1590</v>
      </c>
      <c r="AM9" s="796">
        <v>120</v>
      </c>
      <c r="AN9" s="802">
        <v>4640</v>
      </c>
      <c r="AO9" s="795">
        <v>9690</v>
      </c>
      <c r="AP9" s="803">
        <v>3670</v>
      </c>
      <c r="AQ9" s="795">
        <v>430</v>
      </c>
      <c r="AR9" s="795">
        <v>7490</v>
      </c>
      <c r="AS9" s="802">
        <v>1250</v>
      </c>
      <c r="AT9" s="795">
        <v>940</v>
      </c>
      <c r="AU9" s="803">
        <v>600</v>
      </c>
      <c r="AV9" s="796">
        <v>540</v>
      </c>
      <c r="AW9" s="798">
        <v>500</v>
      </c>
      <c r="AX9" s="824">
        <f t="shared" si="5"/>
        <v>22240</v>
      </c>
      <c r="AY9" s="622">
        <f t="shared" si="3"/>
        <v>6730</v>
      </c>
      <c r="AZ9" s="622">
        <f t="shared" si="6"/>
        <v>20790</v>
      </c>
      <c r="BB9" s="621">
        <f t="shared" si="4"/>
        <v>2.1606816798539256E-2</v>
      </c>
      <c r="BC9" s="621">
        <f t="shared" si="4"/>
        <v>5.7174376141205116E-2</v>
      </c>
      <c r="BD9" s="621">
        <f t="shared" si="4"/>
        <v>7.9656116859403533E-2</v>
      </c>
      <c r="BE9" s="621">
        <f t="shared" si="4"/>
        <v>0.57783018867924529</v>
      </c>
      <c r="BF9" s="621">
        <f t="shared" si="4"/>
        <v>7.9085514303104079E-2</v>
      </c>
      <c r="BG9" s="621">
        <f t="shared" si="4"/>
        <v>1.6357273280584296E-3</v>
      </c>
      <c r="BH9" s="621">
        <f t="shared" si="4"/>
        <v>3.7545648204503956E-2</v>
      </c>
      <c r="BI9" s="621">
        <f t="shared" si="4"/>
        <v>6.7711503347534993E-3</v>
      </c>
      <c r="BJ9" s="621">
        <f t="shared" si="4"/>
        <v>2.5601034692635423E-2</v>
      </c>
      <c r="BK9" s="621">
        <f t="shared" si="4"/>
        <v>2.8492087644552647E-2</v>
      </c>
      <c r="BL9" s="621">
        <f t="shared" si="4"/>
        <v>8.4601339013998786E-2</v>
      </c>
      <c r="BN9" s="599">
        <f>_xlfn.RANK.EQ(BB9,$BB9:$BK9)+COUNTIF($BB9:BB9,BB9)-1</f>
        <v>8</v>
      </c>
      <c r="BO9" s="599">
        <f>_xlfn.RANK.EQ(BC9,$BB9:$BK9)+COUNTIF($BB9:BC9,BC9)-1</f>
        <v>4</v>
      </c>
      <c r="BP9" s="599">
        <f>_xlfn.RANK.EQ(BD9,$BB9:$BK9)+COUNTIF($BB9:BD9,BD9)-1</f>
        <v>2</v>
      </c>
      <c r="BQ9" s="599">
        <f>_xlfn.RANK.EQ(BE9,$BB9:$BK9)+COUNTIF($BB9:BE9,BE9)-1</f>
        <v>1</v>
      </c>
      <c r="BR9" s="599">
        <f>_xlfn.RANK.EQ(BF9,$BB9:$BK9)+COUNTIF($BB9:BF9,BF9)-1</f>
        <v>3</v>
      </c>
      <c r="BS9" s="599">
        <f>_xlfn.RANK.EQ(BG9,$BB9:$BK9)+COUNTIF($BB9:BG9,BG9)-1</f>
        <v>10</v>
      </c>
      <c r="BT9" s="599">
        <f>_xlfn.RANK.EQ(BH9,$BB9:$BK9)+COUNTIF($BB9:BH9,BH9)-1</f>
        <v>5</v>
      </c>
      <c r="BU9" s="599">
        <f>_xlfn.RANK.EQ(BI9,$BB9:$BK9)+COUNTIF($BB9:BI9,BI9)-1</f>
        <v>9</v>
      </c>
      <c r="BV9" s="599">
        <f>_xlfn.RANK.EQ(BJ9,$BB9:$BK9)+COUNTIF($BB9:BJ9,BJ9)-1</f>
        <v>7</v>
      </c>
      <c r="BW9" s="599">
        <f>_xlfn.RANK.EQ(BK9,$BB9:$BK9)+COUNTIF($BB9:BK9,BK9)-1</f>
        <v>6</v>
      </c>
    </row>
    <row r="10" spans="1:75" x14ac:dyDescent="0.3">
      <c r="L10" s="604" t="s">
        <v>354</v>
      </c>
      <c r="M10" s="643"/>
      <c r="O10" s="634" t="s">
        <v>294</v>
      </c>
      <c r="P10" s="634" t="str">
        <f t="shared" si="0"/>
        <v>台湾</v>
      </c>
      <c r="Q10" s="601" t="str">
        <f t="shared" si="0"/>
        <v>東南アジア</v>
      </c>
      <c r="R10" s="601" t="str">
        <f t="shared" si="0"/>
        <v>中国</v>
      </c>
      <c r="S10" s="601" t="str">
        <f t="shared" si="0"/>
        <v>アメリカ</v>
      </c>
      <c r="T10" s="633" t="str">
        <f t="shared" si="0"/>
        <v>香港</v>
      </c>
      <c r="U10" s="601" t="s">
        <v>350</v>
      </c>
      <c r="V10" s="632">
        <f t="shared" si="1"/>
        <v>0.4673131485871973</v>
      </c>
      <c r="W10" s="631">
        <f t="shared" si="1"/>
        <v>0.10414318473318046</v>
      </c>
      <c r="X10" s="631">
        <f t="shared" si="1"/>
        <v>8.527342687240079E-2</v>
      </c>
      <c r="Y10" s="631">
        <f t="shared" si="1"/>
        <v>7.1164833456411059E-2</v>
      </c>
      <c r="Z10" s="630">
        <f t="shared" si="1"/>
        <v>4.5435112130281008E-2</v>
      </c>
      <c r="AA10" s="629">
        <f t="shared" si="2"/>
        <v>0.22667029422052942</v>
      </c>
      <c r="AC10" s="795">
        <v>514580</v>
      </c>
      <c r="AD10" s="795">
        <v>17990</v>
      </c>
      <c r="AE10" s="795">
        <v>43880</v>
      </c>
      <c r="AF10" s="795">
        <v>23380</v>
      </c>
      <c r="AG10" s="795">
        <v>240470</v>
      </c>
      <c r="AH10" s="795">
        <v>36620</v>
      </c>
      <c r="AI10" s="795">
        <v>4910</v>
      </c>
      <c r="AJ10" s="797">
        <v>7500</v>
      </c>
      <c r="AK10" s="796">
        <v>5400</v>
      </c>
      <c r="AL10" s="796">
        <v>4850</v>
      </c>
      <c r="AM10" s="796">
        <v>550</v>
      </c>
      <c r="AN10" s="802">
        <v>9110</v>
      </c>
      <c r="AO10" s="795">
        <v>26540</v>
      </c>
      <c r="AP10" s="803">
        <v>11220</v>
      </c>
      <c r="AQ10" s="795">
        <v>1840</v>
      </c>
      <c r="AR10" s="795">
        <v>10800</v>
      </c>
      <c r="AS10" s="802">
        <v>3210</v>
      </c>
      <c r="AT10" s="795">
        <v>2040</v>
      </c>
      <c r="AU10" s="803">
        <v>1470</v>
      </c>
      <c r="AV10" s="796">
        <v>1800</v>
      </c>
      <c r="AW10" s="798">
        <v>1450</v>
      </c>
      <c r="AX10" s="824">
        <f t="shared" si="5"/>
        <v>59550</v>
      </c>
      <c r="AY10" s="622">
        <f t="shared" si="3"/>
        <v>21550</v>
      </c>
      <c r="AZ10" s="622">
        <f t="shared" si="6"/>
        <v>53590</v>
      </c>
      <c r="BB10" s="621">
        <f t="shared" si="4"/>
        <v>3.4960550351743169E-2</v>
      </c>
      <c r="BC10" s="621">
        <f t="shared" si="4"/>
        <v>8.527342687240079E-2</v>
      </c>
      <c r="BD10" s="621">
        <f t="shared" si="4"/>
        <v>4.5435112130281008E-2</v>
      </c>
      <c r="BE10" s="621">
        <f t="shared" si="4"/>
        <v>0.4673131485871973</v>
      </c>
      <c r="BF10" s="621">
        <f t="shared" si="4"/>
        <v>0.10414318473318046</v>
      </c>
      <c r="BG10" s="621">
        <f t="shared" si="4"/>
        <v>3.5757316646585565E-3</v>
      </c>
      <c r="BH10" s="621">
        <f t="shared" si="4"/>
        <v>7.1164833456411059E-2</v>
      </c>
      <c r="BI10" s="621">
        <f t="shared" si="4"/>
        <v>9.5417622138443004E-3</v>
      </c>
      <c r="BJ10" s="621">
        <f t="shared" si="4"/>
        <v>4.18788137898869E-2</v>
      </c>
      <c r="BK10" s="621">
        <f t="shared" si="4"/>
        <v>2.098799020560457E-2</v>
      </c>
      <c r="BL10" s="621">
        <f t="shared" si="4"/>
        <v>0.11572544599479187</v>
      </c>
      <c r="BN10" s="599">
        <f>_xlfn.RANK.EQ(BB10,$BB10:$BK10)+COUNTIF($BB10:BB10,BB10)-1</f>
        <v>7</v>
      </c>
      <c r="BO10" s="599">
        <f>_xlfn.RANK.EQ(BC10,$BB10:$BK10)+COUNTIF($BB10:BC10,BC10)-1</f>
        <v>3</v>
      </c>
      <c r="BP10" s="599">
        <f>_xlfn.RANK.EQ(BD10,$BB10:$BK10)+COUNTIF($BB10:BD10,BD10)-1</f>
        <v>5</v>
      </c>
      <c r="BQ10" s="599">
        <f>_xlfn.RANK.EQ(BE10,$BB10:$BK10)+COUNTIF($BB10:BE10,BE10)-1</f>
        <v>1</v>
      </c>
      <c r="BR10" s="599">
        <f>_xlfn.RANK.EQ(BF10,$BB10:$BK10)+COUNTIF($BB10:BF10,BF10)-1</f>
        <v>2</v>
      </c>
      <c r="BS10" s="599">
        <f>_xlfn.RANK.EQ(BG10,$BB10:$BK10)+COUNTIF($BB10:BG10,BG10)-1</f>
        <v>10</v>
      </c>
      <c r="BT10" s="599">
        <f>_xlfn.RANK.EQ(BH10,$BB10:$BK10)+COUNTIF($BB10:BH10,BH10)-1</f>
        <v>4</v>
      </c>
      <c r="BU10" s="599">
        <f>_xlfn.RANK.EQ(BI10,$BB10:$BK10)+COUNTIF($BB10:BI10,BI10)-1</f>
        <v>9</v>
      </c>
      <c r="BV10" s="599">
        <f>_xlfn.RANK.EQ(BJ10,$BB10:$BK10)+COUNTIF($BB10:BJ10,BJ10)-1</f>
        <v>6</v>
      </c>
      <c r="BW10" s="599">
        <f>_xlfn.RANK.EQ(BK10,$BB10:$BK10)+COUNTIF($BB10:BK10,BK10)-1</f>
        <v>8</v>
      </c>
    </row>
    <row r="11" spans="1:75" x14ac:dyDescent="0.3">
      <c r="L11" s="604" t="s">
        <v>374</v>
      </c>
      <c r="M11" s="609"/>
      <c r="O11" s="634" t="s">
        <v>295</v>
      </c>
      <c r="P11" s="634" t="str">
        <f t="shared" si="0"/>
        <v>台湾</v>
      </c>
      <c r="Q11" s="601" t="str">
        <f t="shared" si="0"/>
        <v>中国</v>
      </c>
      <c r="R11" s="601" t="str">
        <f t="shared" si="0"/>
        <v>東南アジア</v>
      </c>
      <c r="S11" s="601" t="str">
        <f t="shared" si="0"/>
        <v>香港</v>
      </c>
      <c r="T11" s="633" t="str">
        <f t="shared" si="0"/>
        <v>アメリカ</v>
      </c>
      <c r="U11" s="601" t="s">
        <v>350</v>
      </c>
      <c r="V11" s="632">
        <f t="shared" si="1"/>
        <v>0.34912749968156925</v>
      </c>
      <c r="W11" s="631">
        <f t="shared" si="1"/>
        <v>0.10559164437651254</v>
      </c>
      <c r="X11" s="631">
        <f t="shared" si="1"/>
        <v>0.10151573048019361</v>
      </c>
      <c r="Y11" s="631">
        <f t="shared" si="1"/>
        <v>7.9989810215259208E-2</v>
      </c>
      <c r="Z11" s="630">
        <f t="shared" si="1"/>
        <v>6.2921920774423643E-2</v>
      </c>
      <c r="AA11" s="629">
        <f t="shared" si="2"/>
        <v>0.30085339447204185</v>
      </c>
      <c r="AC11" s="795">
        <v>78510</v>
      </c>
      <c r="AD11" s="795">
        <v>3090</v>
      </c>
      <c r="AE11" s="795">
        <v>8290</v>
      </c>
      <c r="AF11" s="795">
        <v>6280</v>
      </c>
      <c r="AG11" s="795">
        <v>27410</v>
      </c>
      <c r="AH11" s="795">
        <v>4940</v>
      </c>
      <c r="AI11" s="795">
        <v>1100</v>
      </c>
      <c r="AJ11" s="797">
        <v>900</v>
      </c>
      <c r="AK11" s="796">
        <v>660</v>
      </c>
      <c r="AL11" s="796">
        <v>980</v>
      </c>
      <c r="AM11" s="796">
        <v>130</v>
      </c>
      <c r="AN11" s="802">
        <v>2650</v>
      </c>
      <c r="AO11" s="795">
        <v>3220</v>
      </c>
      <c r="AP11" s="803">
        <v>860</v>
      </c>
      <c r="AQ11" s="795">
        <v>150</v>
      </c>
      <c r="AR11" s="795">
        <v>2030</v>
      </c>
      <c r="AS11" s="802">
        <v>460</v>
      </c>
      <c r="AT11" s="795">
        <v>280</v>
      </c>
      <c r="AU11" s="803">
        <v>500</v>
      </c>
      <c r="AV11" s="796">
        <v>220</v>
      </c>
      <c r="AW11" s="798">
        <v>150</v>
      </c>
      <c r="AX11" s="824">
        <f t="shared" si="5"/>
        <v>14210</v>
      </c>
      <c r="AY11" s="622">
        <f t="shared" si="3"/>
        <v>3040</v>
      </c>
      <c r="AZ11" s="622">
        <f t="shared" si="6"/>
        <v>7970</v>
      </c>
      <c r="BB11" s="621">
        <f t="shared" si="4"/>
        <v>3.935804356132977E-2</v>
      </c>
      <c r="BC11" s="621">
        <f t="shared" si="4"/>
        <v>0.10559164437651254</v>
      </c>
      <c r="BD11" s="621">
        <f t="shared" si="4"/>
        <v>7.9989810215259208E-2</v>
      </c>
      <c r="BE11" s="621">
        <f t="shared" si="4"/>
        <v>0.34912749968156925</v>
      </c>
      <c r="BF11" s="621">
        <f t="shared" si="4"/>
        <v>0.10151573048019361</v>
      </c>
      <c r="BG11" s="621">
        <f t="shared" si="4"/>
        <v>1.9105846388995033E-3</v>
      </c>
      <c r="BH11" s="621">
        <f t="shared" si="4"/>
        <v>6.2921920774423643E-2</v>
      </c>
      <c r="BI11" s="621">
        <f t="shared" si="4"/>
        <v>1.4010954018596358E-2</v>
      </c>
      <c r="BJ11" s="621">
        <f t="shared" si="4"/>
        <v>3.8721182015029935E-2</v>
      </c>
      <c r="BK11" s="621">
        <f t="shared" si="4"/>
        <v>2.5856578779773279E-2</v>
      </c>
      <c r="BL11" s="621">
        <f t="shared" si="4"/>
        <v>0.18099605145841294</v>
      </c>
      <c r="BN11" s="599">
        <f>_xlfn.RANK.EQ(BB11,$BB11:$BK11)+COUNTIF($BB11:BB11,BB11)-1</f>
        <v>6</v>
      </c>
      <c r="BO11" s="599">
        <f>_xlfn.RANK.EQ(BC11,$BB11:$BK11)+COUNTIF($BB11:BC11,BC11)-1</f>
        <v>2</v>
      </c>
      <c r="BP11" s="599">
        <f>_xlfn.RANK.EQ(BD11,$BB11:$BK11)+COUNTIF($BB11:BD11,BD11)-1</f>
        <v>4</v>
      </c>
      <c r="BQ11" s="599">
        <f>_xlfn.RANK.EQ(BE11,$BB11:$BK11)+COUNTIF($BB11:BE11,BE11)-1</f>
        <v>1</v>
      </c>
      <c r="BR11" s="599">
        <f>_xlfn.RANK.EQ(BF11,$BB11:$BK11)+COUNTIF($BB11:BF11,BF11)-1</f>
        <v>3</v>
      </c>
      <c r="BS11" s="599">
        <f>_xlfn.RANK.EQ(BG11,$BB11:$BK11)+COUNTIF($BB11:BG11,BG11)-1</f>
        <v>10</v>
      </c>
      <c r="BT11" s="599">
        <f>_xlfn.RANK.EQ(BH11,$BB11:$BK11)+COUNTIF($BB11:BH11,BH11)-1</f>
        <v>5</v>
      </c>
      <c r="BU11" s="599">
        <f>_xlfn.RANK.EQ(BI11,$BB11:$BK11)+COUNTIF($BB11:BI11,BI11)-1</f>
        <v>9</v>
      </c>
      <c r="BV11" s="599">
        <f>_xlfn.RANK.EQ(BJ11,$BB11:$BK11)+COUNTIF($BB11:BJ11,BJ11)-1</f>
        <v>7</v>
      </c>
      <c r="BW11" s="599">
        <f>_xlfn.RANK.EQ(BK11,$BB11:$BK11)+COUNTIF($BB11:BK11,BK11)-1</f>
        <v>8</v>
      </c>
    </row>
    <row r="12" spans="1:75" x14ac:dyDescent="0.3">
      <c r="L12" s="604" t="s">
        <v>376</v>
      </c>
      <c r="M12" s="607"/>
      <c r="O12" s="634" t="s">
        <v>296</v>
      </c>
      <c r="P12" s="634" t="str">
        <f t="shared" si="0"/>
        <v>台湾</v>
      </c>
      <c r="Q12" s="601" t="str">
        <f t="shared" si="0"/>
        <v>東南アジア</v>
      </c>
      <c r="R12" s="601" t="str">
        <f t="shared" si="0"/>
        <v>香港</v>
      </c>
      <c r="S12" s="601" t="str">
        <f t="shared" si="0"/>
        <v>中国</v>
      </c>
      <c r="T12" s="633" t="str">
        <f t="shared" si="0"/>
        <v>アメリカ</v>
      </c>
      <c r="U12" s="601" t="s">
        <v>350</v>
      </c>
      <c r="V12" s="632">
        <f t="shared" si="1"/>
        <v>0.34103290477228154</v>
      </c>
      <c r="W12" s="631">
        <f t="shared" si="1"/>
        <v>0.19546742209631729</v>
      </c>
      <c r="X12" s="631">
        <f t="shared" si="1"/>
        <v>0.10336311469455946</v>
      </c>
      <c r="Y12" s="631">
        <f t="shared" si="1"/>
        <v>8.5349023026076845E-2</v>
      </c>
      <c r="Z12" s="630">
        <f t="shared" si="1"/>
        <v>4.6342703566499603E-2</v>
      </c>
      <c r="AA12" s="629">
        <f t="shared" si="2"/>
        <v>0.22844483184426523</v>
      </c>
      <c r="AC12" s="795">
        <v>137670</v>
      </c>
      <c r="AD12" s="795">
        <v>4730</v>
      </c>
      <c r="AE12" s="795">
        <v>11750</v>
      </c>
      <c r="AF12" s="795">
        <v>14230</v>
      </c>
      <c r="AG12" s="795">
        <v>46950</v>
      </c>
      <c r="AH12" s="795">
        <v>6380</v>
      </c>
      <c r="AI12" s="795">
        <v>1380</v>
      </c>
      <c r="AJ12" s="797">
        <v>1440</v>
      </c>
      <c r="AK12" s="796">
        <v>1590</v>
      </c>
      <c r="AL12" s="796">
        <v>1640</v>
      </c>
      <c r="AM12" s="796">
        <v>190</v>
      </c>
      <c r="AN12" s="802">
        <v>6310</v>
      </c>
      <c r="AO12" s="795">
        <v>10620</v>
      </c>
      <c r="AP12" s="803">
        <v>5780</v>
      </c>
      <c r="AQ12" s="795">
        <v>570</v>
      </c>
      <c r="AR12" s="795">
        <v>3990</v>
      </c>
      <c r="AS12" s="802">
        <v>2260</v>
      </c>
      <c r="AT12" s="795">
        <v>1260</v>
      </c>
      <c r="AU12" s="803">
        <v>680</v>
      </c>
      <c r="AV12" s="796">
        <v>460</v>
      </c>
      <c r="AW12" s="798">
        <v>490</v>
      </c>
      <c r="AX12" s="824">
        <f t="shared" si="5"/>
        <v>14970</v>
      </c>
      <c r="AY12" s="622">
        <f t="shared" si="3"/>
        <v>5810</v>
      </c>
      <c r="AZ12" s="622">
        <f t="shared" si="6"/>
        <v>26910</v>
      </c>
      <c r="BB12" s="621">
        <f t="shared" si="4"/>
        <v>3.4357521609646252E-2</v>
      </c>
      <c r="BC12" s="621">
        <f t="shared" si="4"/>
        <v>8.5349023026076845E-2</v>
      </c>
      <c r="BD12" s="621">
        <f t="shared" si="4"/>
        <v>0.10336311469455946</v>
      </c>
      <c r="BE12" s="621">
        <f t="shared" si="4"/>
        <v>0.34103290477228154</v>
      </c>
      <c r="BF12" s="621">
        <f t="shared" si="4"/>
        <v>0.19546742209631729</v>
      </c>
      <c r="BG12" s="621">
        <f t="shared" si="4"/>
        <v>4.1403355850947923E-3</v>
      </c>
      <c r="BH12" s="621">
        <f t="shared" si="4"/>
        <v>4.6342703566499603E-2</v>
      </c>
      <c r="BI12" s="621">
        <f t="shared" si="4"/>
        <v>1.0023970363913707E-2</v>
      </c>
      <c r="BJ12" s="621">
        <f t="shared" si="4"/>
        <v>4.2202367981404809E-2</v>
      </c>
      <c r="BK12" s="621">
        <f t="shared" si="4"/>
        <v>2.8982349095663544E-2</v>
      </c>
      <c r="BL12" s="621">
        <f t="shared" si="4"/>
        <v>0.10873828720854217</v>
      </c>
      <c r="BN12" s="599">
        <f>_xlfn.RANK.EQ(BB12,$BB12:$BK12)+COUNTIF($BB12:BB12,BB12)-1</f>
        <v>7</v>
      </c>
      <c r="BO12" s="599">
        <f>_xlfn.RANK.EQ(BC12,$BB12:$BK12)+COUNTIF($BB12:BC12,BC12)-1</f>
        <v>4</v>
      </c>
      <c r="BP12" s="599">
        <f>_xlfn.RANK.EQ(BD12,$BB12:$BK12)+COUNTIF($BB12:BD12,BD12)-1</f>
        <v>3</v>
      </c>
      <c r="BQ12" s="599">
        <f>_xlfn.RANK.EQ(BE12,$BB12:$BK12)+COUNTIF($BB12:BE12,BE12)-1</f>
        <v>1</v>
      </c>
      <c r="BR12" s="599">
        <f>_xlfn.RANK.EQ(BF12,$BB12:$BK12)+COUNTIF($BB12:BF12,BF12)-1</f>
        <v>2</v>
      </c>
      <c r="BS12" s="599">
        <f>_xlfn.RANK.EQ(BG12,$BB12:$BK12)+COUNTIF($BB12:BG12,BG12)-1</f>
        <v>10</v>
      </c>
      <c r="BT12" s="599">
        <f>_xlfn.RANK.EQ(BH12,$BB12:$BK12)+COUNTIF($BB12:BH12,BH12)-1</f>
        <v>5</v>
      </c>
      <c r="BU12" s="599">
        <f>_xlfn.RANK.EQ(BI12,$BB12:$BK12)+COUNTIF($BB12:BI12,BI12)-1</f>
        <v>9</v>
      </c>
      <c r="BV12" s="599">
        <f>_xlfn.RANK.EQ(BJ12,$BB12:$BK12)+COUNTIF($BB12:BJ12,BJ12)-1</f>
        <v>6</v>
      </c>
      <c r="BW12" s="599">
        <f>_xlfn.RANK.EQ(BK12,$BB12:$BK12)+COUNTIF($BB12:BK12,BK12)-1</f>
        <v>8</v>
      </c>
    </row>
    <row r="13" spans="1:75" x14ac:dyDescent="0.3">
      <c r="L13" s="604" t="s">
        <v>356</v>
      </c>
      <c r="M13" s="614"/>
      <c r="O13" s="634" t="s">
        <v>297</v>
      </c>
      <c r="P13" s="634" t="str">
        <f t="shared" si="0"/>
        <v>台湾</v>
      </c>
      <c r="Q13" s="601" t="str">
        <f t="shared" si="0"/>
        <v>東南アジア</v>
      </c>
      <c r="R13" s="601" t="str">
        <f t="shared" si="0"/>
        <v>中国</v>
      </c>
      <c r="S13" s="601" t="str">
        <f t="shared" si="0"/>
        <v>アメリカ</v>
      </c>
      <c r="T13" s="633" t="str">
        <f t="shared" si="0"/>
        <v>香港</v>
      </c>
      <c r="U13" s="601" t="s">
        <v>350</v>
      </c>
      <c r="V13" s="632">
        <f t="shared" si="1"/>
        <v>0.50027904900100462</v>
      </c>
      <c r="W13" s="631">
        <f t="shared" si="1"/>
        <v>0.16848978680656324</v>
      </c>
      <c r="X13" s="631">
        <f t="shared" si="1"/>
        <v>7.8356959482085056E-2</v>
      </c>
      <c r="Y13" s="631">
        <f t="shared" si="1"/>
        <v>3.5271793726978459E-2</v>
      </c>
      <c r="Z13" s="630">
        <f t="shared" si="1"/>
        <v>3.510436432637571E-2</v>
      </c>
      <c r="AA13" s="629">
        <f t="shared" si="2"/>
        <v>0.18249804665699287</v>
      </c>
      <c r="AC13" s="795">
        <v>179180</v>
      </c>
      <c r="AD13" s="795">
        <v>2430</v>
      </c>
      <c r="AE13" s="795">
        <v>14040</v>
      </c>
      <c r="AF13" s="795">
        <v>6290</v>
      </c>
      <c r="AG13" s="795">
        <v>89640</v>
      </c>
      <c r="AH13" s="795">
        <v>6320</v>
      </c>
      <c r="AI13" s="795">
        <v>930</v>
      </c>
      <c r="AJ13" s="797">
        <v>1480</v>
      </c>
      <c r="AK13" s="796">
        <v>1420</v>
      </c>
      <c r="AL13" s="796">
        <v>1700</v>
      </c>
      <c r="AM13" s="796">
        <v>160</v>
      </c>
      <c r="AN13" s="802">
        <v>3410</v>
      </c>
      <c r="AO13" s="795">
        <v>17970</v>
      </c>
      <c r="AP13" s="803">
        <v>2650</v>
      </c>
      <c r="AQ13" s="795">
        <v>960</v>
      </c>
      <c r="AR13" s="795">
        <v>3040</v>
      </c>
      <c r="AS13" s="802">
        <v>1430</v>
      </c>
      <c r="AT13" s="795">
        <v>3880</v>
      </c>
      <c r="AU13" s="803">
        <v>850</v>
      </c>
      <c r="AV13" s="796">
        <v>280</v>
      </c>
      <c r="AW13" s="798">
        <v>410</v>
      </c>
      <c r="AX13" s="824">
        <f t="shared" si="5"/>
        <v>19890</v>
      </c>
      <c r="AY13" s="622">
        <f t="shared" si="3"/>
        <v>5450</v>
      </c>
      <c r="AZ13" s="622">
        <f t="shared" si="6"/>
        <v>30190</v>
      </c>
      <c r="BB13" s="621">
        <f t="shared" si="4"/>
        <v>1.3561781448822413E-2</v>
      </c>
      <c r="BC13" s="621">
        <f t="shared" si="4"/>
        <v>7.8356959482085056E-2</v>
      </c>
      <c r="BD13" s="621">
        <f t="shared" si="4"/>
        <v>3.510436432637571E-2</v>
      </c>
      <c r="BE13" s="621">
        <f t="shared" si="4"/>
        <v>0.50027904900100462</v>
      </c>
      <c r="BF13" s="621">
        <f t="shared" si="4"/>
        <v>0.16848978680656324</v>
      </c>
      <c r="BG13" s="621">
        <f t="shared" si="4"/>
        <v>5.3577408192878673E-3</v>
      </c>
      <c r="BH13" s="621">
        <f t="shared" si="4"/>
        <v>3.5271793726978459E-2</v>
      </c>
      <c r="BI13" s="621">
        <f t="shared" si="4"/>
        <v>5.1903114186851208E-3</v>
      </c>
      <c r="BJ13" s="621">
        <f t="shared" si="4"/>
        <v>3.041634110949883E-2</v>
      </c>
      <c r="BK13" s="621">
        <f t="shared" si="4"/>
        <v>1.6966179261078244E-2</v>
      </c>
      <c r="BL13" s="621">
        <f t="shared" si="4"/>
        <v>0.1110056925996205</v>
      </c>
      <c r="BN13" s="599">
        <f>_xlfn.RANK.EQ(BB13,$BB13:$BK13)+COUNTIF($BB13:BB13,BB13)-1</f>
        <v>8</v>
      </c>
      <c r="BO13" s="599">
        <f>_xlfn.RANK.EQ(BC13,$BB13:$BK13)+COUNTIF($BB13:BC13,BC13)-1</f>
        <v>3</v>
      </c>
      <c r="BP13" s="599">
        <f>_xlfn.RANK.EQ(BD13,$BB13:$BK13)+COUNTIF($BB13:BD13,BD13)-1</f>
        <v>5</v>
      </c>
      <c r="BQ13" s="599">
        <f>_xlfn.RANK.EQ(BE13,$BB13:$BK13)+COUNTIF($BB13:BE13,BE13)-1</f>
        <v>1</v>
      </c>
      <c r="BR13" s="599">
        <f>_xlfn.RANK.EQ(BF13,$BB13:$BK13)+COUNTIF($BB13:BF13,BF13)-1</f>
        <v>2</v>
      </c>
      <c r="BS13" s="599">
        <f>_xlfn.RANK.EQ(BG13,$BB13:$BK13)+COUNTIF($BB13:BG13,BG13)-1</f>
        <v>9</v>
      </c>
      <c r="BT13" s="599">
        <f>_xlfn.RANK.EQ(BH13,$BB13:$BK13)+COUNTIF($BB13:BH13,BH13)-1</f>
        <v>4</v>
      </c>
      <c r="BU13" s="599">
        <f>_xlfn.RANK.EQ(BI13,$BB13:$BK13)+COUNTIF($BB13:BI13,BI13)-1</f>
        <v>10</v>
      </c>
      <c r="BV13" s="599">
        <f>_xlfn.RANK.EQ(BJ13,$BB13:$BK13)+COUNTIF($BB13:BJ13,BJ13)-1</f>
        <v>6</v>
      </c>
      <c r="BW13" s="599">
        <f>_xlfn.RANK.EQ(BK13,$BB13:$BK13)+COUNTIF($BB13:BK13,BK13)-1</f>
        <v>7</v>
      </c>
    </row>
    <row r="14" spans="1:75" x14ac:dyDescent="0.3">
      <c r="L14" s="604" t="s">
        <v>377</v>
      </c>
      <c r="M14" s="605"/>
      <c r="O14" s="634" t="s">
        <v>298</v>
      </c>
      <c r="P14" s="634" t="str">
        <f t="shared" si="0"/>
        <v>台湾</v>
      </c>
      <c r="Q14" s="601" t="str">
        <f t="shared" si="0"/>
        <v>欧州</v>
      </c>
      <c r="R14" s="601" t="str">
        <f t="shared" si="0"/>
        <v>韓国</v>
      </c>
      <c r="S14" s="601" t="str">
        <f t="shared" si="0"/>
        <v>アメリカ</v>
      </c>
      <c r="T14" s="633" t="str">
        <f t="shared" si="0"/>
        <v>東南アジア</v>
      </c>
      <c r="U14" s="601" t="s">
        <v>350</v>
      </c>
      <c r="V14" s="632">
        <f t="shared" si="1"/>
        <v>0.20308954863625392</v>
      </c>
      <c r="W14" s="631">
        <f t="shared" si="1"/>
        <v>0.10407916968380401</v>
      </c>
      <c r="X14" s="631">
        <f t="shared" si="1"/>
        <v>0.10118271783731596</v>
      </c>
      <c r="Y14" s="631">
        <f t="shared" si="1"/>
        <v>9.6934588462466817E-2</v>
      </c>
      <c r="Z14" s="630">
        <f t="shared" si="1"/>
        <v>9.62104755008448E-2</v>
      </c>
      <c r="AA14" s="629">
        <f t="shared" si="2"/>
        <v>0.39850349987931444</v>
      </c>
      <c r="AC14" s="795">
        <v>207150</v>
      </c>
      <c r="AD14" s="795">
        <v>20960</v>
      </c>
      <c r="AE14" s="795">
        <v>19200</v>
      </c>
      <c r="AF14" s="795">
        <v>9580</v>
      </c>
      <c r="AG14" s="795">
        <v>42070</v>
      </c>
      <c r="AH14" s="795">
        <v>20080</v>
      </c>
      <c r="AI14" s="795">
        <v>2340</v>
      </c>
      <c r="AJ14" s="797">
        <v>4450</v>
      </c>
      <c r="AK14" s="796">
        <v>8750</v>
      </c>
      <c r="AL14" s="796">
        <v>3810</v>
      </c>
      <c r="AM14" s="796">
        <v>240</v>
      </c>
      <c r="AN14" s="802">
        <v>2990</v>
      </c>
      <c r="AO14" s="795">
        <v>5240</v>
      </c>
      <c r="AP14" s="803">
        <v>2160</v>
      </c>
      <c r="AQ14" s="795">
        <v>3520</v>
      </c>
      <c r="AR14" s="795">
        <v>2680</v>
      </c>
      <c r="AS14" s="802">
        <v>1770</v>
      </c>
      <c r="AT14" s="795">
        <v>4140</v>
      </c>
      <c r="AU14" s="803">
        <v>3630</v>
      </c>
      <c r="AV14" s="796">
        <v>2980</v>
      </c>
      <c r="AW14" s="798">
        <v>1330</v>
      </c>
      <c r="AX14" s="824">
        <f t="shared" si="5"/>
        <v>45230</v>
      </c>
      <c r="AY14" s="622">
        <f t="shared" si="3"/>
        <v>21560</v>
      </c>
      <c r="AZ14" s="622">
        <f t="shared" si="6"/>
        <v>19930</v>
      </c>
      <c r="BB14" s="621">
        <f t="shared" si="4"/>
        <v>0.10118271783731596</v>
      </c>
      <c r="BC14" s="621">
        <f t="shared" si="4"/>
        <v>9.2686459087617662E-2</v>
      </c>
      <c r="BD14" s="621">
        <f t="shared" si="4"/>
        <v>4.6246681148925897E-2</v>
      </c>
      <c r="BE14" s="621">
        <f t="shared" si="4"/>
        <v>0.20308954863625392</v>
      </c>
      <c r="BF14" s="621">
        <f t="shared" si="4"/>
        <v>9.62104755008448E-2</v>
      </c>
      <c r="BG14" s="621">
        <f t="shared" si="4"/>
        <v>1.6992517499396571E-2</v>
      </c>
      <c r="BH14" s="621">
        <f t="shared" si="4"/>
        <v>9.6934588462466817E-2</v>
      </c>
      <c r="BI14" s="621">
        <f t="shared" si="4"/>
        <v>1.1296162201303403E-2</v>
      </c>
      <c r="BJ14" s="621">
        <f t="shared" si="4"/>
        <v>0.10407916968380401</v>
      </c>
      <c r="BK14" s="621">
        <f t="shared" si="4"/>
        <v>1.29374849143133E-2</v>
      </c>
      <c r="BL14" s="621">
        <f t="shared" si="4"/>
        <v>0.21834419502775768</v>
      </c>
      <c r="BN14" s="599">
        <f>_xlfn.RANK.EQ(BB14,$BB14:$BK14)+COUNTIF($BB14:BB14,BB14)-1</f>
        <v>3</v>
      </c>
      <c r="BO14" s="599">
        <f>_xlfn.RANK.EQ(BC14,$BB14:$BK14)+COUNTIF($BB14:BC14,BC14)-1</f>
        <v>6</v>
      </c>
      <c r="BP14" s="599">
        <f>_xlfn.RANK.EQ(BD14,$BB14:$BK14)+COUNTIF($BB14:BD14,BD14)-1</f>
        <v>7</v>
      </c>
      <c r="BQ14" s="599">
        <f>_xlfn.RANK.EQ(BE14,$BB14:$BK14)+COUNTIF($BB14:BE14,BE14)-1</f>
        <v>1</v>
      </c>
      <c r="BR14" s="599">
        <f>_xlfn.RANK.EQ(BF14,$BB14:$BK14)+COUNTIF($BB14:BF14,BF14)-1</f>
        <v>5</v>
      </c>
      <c r="BS14" s="599">
        <f>_xlfn.RANK.EQ(BG14,$BB14:$BK14)+COUNTIF($BB14:BG14,BG14)-1</f>
        <v>8</v>
      </c>
      <c r="BT14" s="599">
        <f>_xlfn.RANK.EQ(BH14,$BB14:$BK14)+COUNTIF($BB14:BH14,BH14)-1</f>
        <v>4</v>
      </c>
      <c r="BU14" s="599">
        <f>_xlfn.RANK.EQ(BI14,$BB14:$BK14)+COUNTIF($BB14:BI14,BI14)-1</f>
        <v>10</v>
      </c>
      <c r="BV14" s="599">
        <f>_xlfn.RANK.EQ(BJ14,$BB14:$BK14)+COUNTIF($BB14:BJ14,BJ14)-1</f>
        <v>2</v>
      </c>
      <c r="BW14" s="599">
        <f>_xlfn.RANK.EQ(BK14,$BB14:$BK14)+COUNTIF($BB14:BK14,BK14)-1</f>
        <v>9</v>
      </c>
    </row>
    <row r="15" spans="1:75" x14ac:dyDescent="0.3">
      <c r="L15" s="642" t="s">
        <v>378</v>
      </c>
      <c r="M15" s="611"/>
      <c r="O15" s="634" t="s">
        <v>299</v>
      </c>
      <c r="P15" s="634" t="str">
        <f t="shared" si="0"/>
        <v>台湾</v>
      </c>
      <c r="Q15" s="601" t="str">
        <f t="shared" si="0"/>
        <v>東南アジア</v>
      </c>
      <c r="R15" s="601" t="str">
        <f t="shared" si="0"/>
        <v>アメリカ</v>
      </c>
      <c r="S15" s="601" t="str">
        <f t="shared" si="0"/>
        <v>中国</v>
      </c>
      <c r="T15" s="633" t="str">
        <f t="shared" si="0"/>
        <v>韓国</v>
      </c>
      <c r="U15" s="601" t="s">
        <v>350</v>
      </c>
      <c r="V15" s="632">
        <f t="shared" si="1"/>
        <v>0.1728029916709162</v>
      </c>
      <c r="W15" s="631">
        <f t="shared" si="1"/>
        <v>0.13931667516573176</v>
      </c>
      <c r="X15" s="631">
        <f t="shared" si="1"/>
        <v>0.12789393166751659</v>
      </c>
      <c r="Y15" s="631">
        <f t="shared" si="1"/>
        <v>9.8419173890872E-2</v>
      </c>
      <c r="Z15" s="630">
        <f t="shared" si="1"/>
        <v>7.9925208227095021E-2</v>
      </c>
      <c r="AA15" s="629">
        <f t="shared" si="2"/>
        <v>0.38164201937786846</v>
      </c>
      <c r="AC15" s="795">
        <v>294150</v>
      </c>
      <c r="AD15" s="795">
        <v>23510</v>
      </c>
      <c r="AE15" s="795">
        <v>28950</v>
      </c>
      <c r="AF15" s="795">
        <v>17240</v>
      </c>
      <c r="AG15" s="795">
        <v>50830</v>
      </c>
      <c r="AH15" s="795">
        <v>37620</v>
      </c>
      <c r="AI15" s="795">
        <v>4250</v>
      </c>
      <c r="AJ15" s="797">
        <v>3370</v>
      </c>
      <c r="AK15" s="796">
        <v>5530</v>
      </c>
      <c r="AL15" s="796">
        <v>4970</v>
      </c>
      <c r="AM15" s="796">
        <v>550</v>
      </c>
      <c r="AN15" s="802">
        <v>7130</v>
      </c>
      <c r="AO15" s="795">
        <v>20580</v>
      </c>
      <c r="AP15" s="803">
        <v>4610</v>
      </c>
      <c r="AQ15" s="795">
        <v>3390</v>
      </c>
      <c r="AR15" s="795">
        <v>5840</v>
      </c>
      <c r="AS15" s="802">
        <v>3280</v>
      </c>
      <c r="AT15" s="795">
        <v>2120</v>
      </c>
      <c r="AU15" s="803">
        <v>3260</v>
      </c>
      <c r="AV15" s="796">
        <v>2120</v>
      </c>
      <c r="AW15" s="798">
        <v>3260</v>
      </c>
      <c r="AX15" s="824">
        <f t="shared" si="5"/>
        <v>61740</v>
      </c>
      <c r="AY15" s="622">
        <f t="shared" si="3"/>
        <v>19800</v>
      </c>
      <c r="AZ15" s="622">
        <f t="shared" si="6"/>
        <v>40980</v>
      </c>
      <c r="BB15" s="621">
        <f t="shared" si="4"/>
        <v>7.9925208227095021E-2</v>
      </c>
      <c r="BC15" s="621">
        <f t="shared" si="4"/>
        <v>9.8419173890872E-2</v>
      </c>
      <c r="BD15" s="621">
        <f t="shared" si="4"/>
        <v>5.8609552949175588E-2</v>
      </c>
      <c r="BE15" s="621">
        <f t="shared" si="4"/>
        <v>0.1728029916709162</v>
      </c>
      <c r="BF15" s="621">
        <f t="shared" si="4"/>
        <v>0.13931667516573176</v>
      </c>
      <c r="BG15" s="621">
        <f t="shared" si="4"/>
        <v>1.152473227944926E-2</v>
      </c>
      <c r="BH15" s="621">
        <f t="shared" si="4"/>
        <v>0.12789393166751659</v>
      </c>
      <c r="BI15" s="621">
        <f t="shared" si="4"/>
        <v>1.444841067482577E-2</v>
      </c>
      <c r="BJ15" s="621">
        <f t="shared" si="4"/>
        <v>6.7312595614482412E-2</v>
      </c>
      <c r="BK15" s="621">
        <f t="shared" si="4"/>
        <v>1.9853816080231176E-2</v>
      </c>
      <c r="BL15" s="621">
        <f t="shared" si="4"/>
        <v>0.20989291177970423</v>
      </c>
      <c r="BN15" s="599">
        <f>_xlfn.RANK.EQ(BB15,$BB15:$BK15)+COUNTIF($BB15:BB15,BB15)-1</f>
        <v>5</v>
      </c>
      <c r="BO15" s="599">
        <f>_xlfn.RANK.EQ(BC15,$BB15:$BK15)+COUNTIF($BB15:BC15,BC15)-1</f>
        <v>4</v>
      </c>
      <c r="BP15" s="599">
        <f>_xlfn.RANK.EQ(BD15,$BB15:$BK15)+COUNTIF($BB15:BD15,BD15)-1</f>
        <v>7</v>
      </c>
      <c r="BQ15" s="599">
        <f>_xlfn.RANK.EQ(BE15,$BB15:$BK15)+COUNTIF($BB15:BE15,BE15)-1</f>
        <v>1</v>
      </c>
      <c r="BR15" s="599">
        <f>_xlfn.RANK.EQ(BF15,$BB15:$BK15)+COUNTIF($BB15:BF15,BF15)-1</f>
        <v>2</v>
      </c>
      <c r="BS15" s="599">
        <f>_xlfn.RANK.EQ(BG15,$BB15:$BK15)+COUNTIF($BB15:BG15,BG15)-1</f>
        <v>10</v>
      </c>
      <c r="BT15" s="599">
        <f>_xlfn.RANK.EQ(BH15,$BB15:$BK15)+COUNTIF($BB15:BH15,BH15)-1</f>
        <v>3</v>
      </c>
      <c r="BU15" s="599">
        <f>_xlfn.RANK.EQ(BI15,$BB15:$BK15)+COUNTIF($BB15:BI15,BI15)-1</f>
        <v>9</v>
      </c>
      <c r="BV15" s="599">
        <f>_xlfn.RANK.EQ(BJ15,$BB15:$BK15)+COUNTIF($BB15:BJ15,BJ15)-1</f>
        <v>6</v>
      </c>
      <c r="BW15" s="599">
        <f>_xlfn.RANK.EQ(BK15,$BB15:$BK15)+COUNTIF($BB15:BK15,BK15)-1</f>
        <v>8</v>
      </c>
    </row>
    <row r="16" spans="1:75" x14ac:dyDescent="0.3">
      <c r="L16" s="604" t="s">
        <v>379</v>
      </c>
      <c r="M16" s="641"/>
      <c r="O16" s="634" t="s">
        <v>300</v>
      </c>
      <c r="P16" s="634" t="str">
        <f t="shared" si="0"/>
        <v>台湾</v>
      </c>
      <c r="Q16" s="601" t="str">
        <f t="shared" si="0"/>
        <v>東南アジア</v>
      </c>
      <c r="R16" s="601" t="str">
        <f t="shared" si="0"/>
        <v>香港</v>
      </c>
      <c r="S16" s="601" t="str">
        <f t="shared" si="0"/>
        <v>中国</v>
      </c>
      <c r="T16" s="633" t="str">
        <f t="shared" si="0"/>
        <v>アメリカ</v>
      </c>
      <c r="U16" s="601" t="s">
        <v>350</v>
      </c>
      <c r="V16" s="632">
        <f t="shared" si="1"/>
        <v>0.27671955759569161</v>
      </c>
      <c r="W16" s="631">
        <f t="shared" si="1"/>
        <v>0.14652835508005926</v>
      </c>
      <c r="X16" s="631">
        <f t="shared" si="1"/>
        <v>0.14135974265370296</v>
      </c>
      <c r="Y16" s="631">
        <f t="shared" si="1"/>
        <v>8.5480897820508189E-2</v>
      </c>
      <c r="Z16" s="630">
        <f t="shared" si="1"/>
        <v>6.5420898543391046E-2</v>
      </c>
      <c r="AA16" s="629">
        <f t="shared" si="2"/>
        <v>0.28449054830664688</v>
      </c>
      <c r="AC16" s="795">
        <v>276670</v>
      </c>
      <c r="AD16" s="795">
        <v>13950</v>
      </c>
      <c r="AE16" s="795">
        <v>23650</v>
      </c>
      <c r="AF16" s="795">
        <v>39110</v>
      </c>
      <c r="AG16" s="795">
        <v>76560</v>
      </c>
      <c r="AH16" s="795">
        <v>18100</v>
      </c>
      <c r="AI16" s="795">
        <v>3790</v>
      </c>
      <c r="AJ16" s="797">
        <v>2830</v>
      </c>
      <c r="AK16" s="796">
        <v>3410</v>
      </c>
      <c r="AL16" s="796">
        <v>2690</v>
      </c>
      <c r="AM16" s="796">
        <v>430</v>
      </c>
      <c r="AN16" s="802">
        <v>9000</v>
      </c>
      <c r="AO16" s="795">
        <v>18630</v>
      </c>
      <c r="AP16" s="803">
        <v>3860</v>
      </c>
      <c r="AQ16" s="795">
        <v>800</v>
      </c>
      <c r="AR16" s="795">
        <v>7750</v>
      </c>
      <c r="AS16" s="802">
        <v>2710</v>
      </c>
      <c r="AT16" s="795">
        <v>4160</v>
      </c>
      <c r="AU16" s="803">
        <v>2180</v>
      </c>
      <c r="AV16" s="796">
        <v>1740</v>
      </c>
      <c r="AW16" s="798">
        <v>1560</v>
      </c>
      <c r="AX16" s="824">
        <f t="shared" si="5"/>
        <v>39760</v>
      </c>
      <c r="AY16" s="622">
        <f t="shared" si="3"/>
        <v>12660</v>
      </c>
      <c r="AZ16" s="622">
        <f t="shared" si="6"/>
        <v>40540</v>
      </c>
      <c r="BB16" s="621">
        <f t="shared" si="4"/>
        <v>5.0421079264105252E-2</v>
      </c>
      <c r="BC16" s="621">
        <f t="shared" si="4"/>
        <v>8.5480897820508189E-2</v>
      </c>
      <c r="BD16" s="621">
        <f t="shared" si="4"/>
        <v>0.14135974265370296</v>
      </c>
      <c r="BE16" s="621">
        <f t="shared" si="4"/>
        <v>0.27671955759569161</v>
      </c>
      <c r="BF16" s="621">
        <f t="shared" si="4"/>
        <v>0.14652835508005926</v>
      </c>
      <c r="BG16" s="621">
        <f t="shared" si="4"/>
        <v>2.891531427332201E-3</v>
      </c>
      <c r="BH16" s="621">
        <f t="shared" si="4"/>
        <v>6.5420898543391046E-2</v>
      </c>
      <c r="BI16" s="621">
        <f t="shared" si="4"/>
        <v>1.3698630136986301E-2</v>
      </c>
      <c r="BJ16" s="621">
        <f t="shared" si="4"/>
        <v>4.575848483753208E-2</v>
      </c>
      <c r="BK16" s="621">
        <f t="shared" si="4"/>
        <v>2.8011710702280694E-2</v>
      </c>
      <c r="BL16" s="621">
        <f t="shared" si="4"/>
        <v>0.14370911193841038</v>
      </c>
      <c r="BN16" s="599">
        <f>_xlfn.RANK.EQ(BB16,$BB16:$BK16)+COUNTIF($BB16:BB16,BB16)-1</f>
        <v>6</v>
      </c>
      <c r="BO16" s="599">
        <f>_xlfn.RANK.EQ(BC16,$BB16:$BK16)+COUNTIF($BB16:BC16,BC16)-1</f>
        <v>4</v>
      </c>
      <c r="BP16" s="599">
        <f>_xlfn.RANK.EQ(BD16,$BB16:$BK16)+COUNTIF($BB16:BD16,BD16)-1</f>
        <v>3</v>
      </c>
      <c r="BQ16" s="599">
        <f>_xlfn.RANK.EQ(BE16,$BB16:$BK16)+COUNTIF($BB16:BE16,BE16)-1</f>
        <v>1</v>
      </c>
      <c r="BR16" s="599">
        <f>_xlfn.RANK.EQ(BF16,$BB16:$BK16)+COUNTIF($BB16:BF16,BF16)-1</f>
        <v>2</v>
      </c>
      <c r="BS16" s="599">
        <f>_xlfn.RANK.EQ(BG16,$BB16:$BK16)+COUNTIF($BB16:BG16,BG16)-1</f>
        <v>10</v>
      </c>
      <c r="BT16" s="599">
        <f>_xlfn.RANK.EQ(BH16,$BB16:$BK16)+COUNTIF($BB16:BH16,BH16)-1</f>
        <v>5</v>
      </c>
      <c r="BU16" s="599">
        <f>_xlfn.RANK.EQ(BI16,$BB16:$BK16)+COUNTIF($BB16:BI16,BI16)-1</f>
        <v>9</v>
      </c>
      <c r="BV16" s="599">
        <f>_xlfn.RANK.EQ(BJ16,$BB16:$BK16)+COUNTIF($BB16:BJ16,BJ16)-1</f>
        <v>7</v>
      </c>
      <c r="BW16" s="599">
        <f>_xlfn.RANK.EQ(BK16,$BB16:$BK16)+COUNTIF($BB16:BK16,BK16)-1</f>
        <v>8</v>
      </c>
    </row>
    <row r="17" spans="12:75" x14ac:dyDescent="0.3">
      <c r="L17" s="604" t="s">
        <v>350</v>
      </c>
      <c r="M17" s="599"/>
      <c r="O17" s="634" t="s">
        <v>301</v>
      </c>
      <c r="P17" s="634" t="str">
        <f t="shared" si="0"/>
        <v>中国</v>
      </c>
      <c r="Q17" s="601" t="str">
        <f t="shared" si="0"/>
        <v>東南アジア</v>
      </c>
      <c r="R17" s="601" t="str">
        <f t="shared" si="0"/>
        <v>韓国</v>
      </c>
      <c r="S17" s="601" t="str">
        <f t="shared" si="0"/>
        <v>アメリカ</v>
      </c>
      <c r="T17" s="633" t="str">
        <f t="shared" si="0"/>
        <v>台湾</v>
      </c>
      <c r="U17" s="601" t="s">
        <v>350</v>
      </c>
      <c r="V17" s="632">
        <f t="shared" si="1"/>
        <v>0.1447721179624665</v>
      </c>
      <c r="W17" s="631">
        <f t="shared" si="1"/>
        <v>0.12000510660028087</v>
      </c>
      <c r="X17" s="631">
        <f t="shared" si="1"/>
        <v>0.1042384782331163</v>
      </c>
      <c r="Y17" s="631">
        <f t="shared" si="1"/>
        <v>0.10066385803651219</v>
      </c>
      <c r="Z17" s="630">
        <f t="shared" si="1"/>
        <v>9.1918805055534278E-2</v>
      </c>
      <c r="AA17" s="629">
        <f t="shared" si="2"/>
        <v>0.43840163411208988</v>
      </c>
      <c r="AC17" s="795">
        <v>156660</v>
      </c>
      <c r="AD17" s="795">
        <v>16330</v>
      </c>
      <c r="AE17" s="795">
        <v>22680</v>
      </c>
      <c r="AF17" s="795">
        <v>10390</v>
      </c>
      <c r="AG17" s="795">
        <v>14400</v>
      </c>
      <c r="AH17" s="795">
        <v>15770</v>
      </c>
      <c r="AI17" s="795">
        <v>1770</v>
      </c>
      <c r="AJ17" s="797">
        <v>2500</v>
      </c>
      <c r="AK17" s="796">
        <v>3470</v>
      </c>
      <c r="AL17" s="796">
        <v>3040</v>
      </c>
      <c r="AM17" s="796">
        <v>440</v>
      </c>
      <c r="AN17" s="802">
        <v>2850</v>
      </c>
      <c r="AO17" s="795">
        <v>6460</v>
      </c>
      <c r="AP17" s="803">
        <v>2050</v>
      </c>
      <c r="AQ17" s="795">
        <v>3060</v>
      </c>
      <c r="AR17" s="795">
        <v>3250</v>
      </c>
      <c r="AS17" s="802">
        <v>2000</v>
      </c>
      <c r="AT17" s="795">
        <v>2760</v>
      </c>
      <c r="AU17" s="803">
        <v>2680</v>
      </c>
      <c r="AV17" s="796">
        <v>1730</v>
      </c>
      <c r="AW17" s="798">
        <v>590</v>
      </c>
      <c r="AX17" s="824">
        <f t="shared" si="5"/>
        <v>38440</v>
      </c>
      <c r="AY17" s="622">
        <f t="shared" si="3"/>
        <v>11770</v>
      </c>
      <c r="AZ17" s="622">
        <f t="shared" si="6"/>
        <v>18800</v>
      </c>
      <c r="BB17" s="621">
        <f t="shared" si="4"/>
        <v>0.1042384782331163</v>
      </c>
      <c r="BC17" s="621">
        <f t="shared" si="4"/>
        <v>0.1447721179624665</v>
      </c>
      <c r="BD17" s="621">
        <f t="shared" si="4"/>
        <v>6.6321971147708408E-2</v>
      </c>
      <c r="BE17" s="621">
        <f t="shared" si="4"/>
        <v>9.1918805055534278E-2</v>
      </c>
      <c r="BF17" s="621">
        <f t="shared" si="4"/>
        <v>0.12000510660028087</v>
      </c>
      <c r="BG17" s="621">
        <f t="shared" si="4"/>
        <v>1.9532746074301034E-2</v>
      </c>
      <c r="BH17" s="621">
        <f t="shared" si="4"/>
        <v>0.10066385803651219</v>
      </c>
      <c r="BI17" s="621">
        <f t="shared" si="4"/>
        <v>1.1298353121409421E-2</v>
      </c>
      <c r="BJ17" s="621">
        <f t="shared" si="4"/>
        <v>7.513085663219711E-2</v>
      </c>
      <c r="BK17" s="621">
        <f t="shared" si="4"/>
        <v>2.0745563641006E-2</v>
      </c>
      <c r="BL17" s="621">
        <f t="shared" si="4"/>
        <v>0.2453721434954679</v>
      </c>
      <c r="BN17" s="599">
        <f>_xlfn.RANK.EQ(BB17,$BB17:$BK17)+COUNTIF($BB17:BB17,BB17)-1</f>
        <v>3</v>
      </c>
      <c r="BO17" s="599">
        <f>_xlfn.RANK.EQ(BC17,$BB17:$BK17)+COUNTIF($BB17:BC17,BC17)-1</f>
        <v>1</v>
      </c>
      <c r="BP17" s="599">
        <f>_xlfn.RANK.EQ(BD17,$BB17:$BK17)+COUNTIF($BB17:BD17,BD17)-1</f>
        <v>7</v>
      </c>
      <c r="BQ17" s="599">
        <f>_xlfn.RANK.EQ(BE17,$BB17:$BK17)+COUNTIF($BB17:BE17,BE17)-1</f>
        <v>5</v>
      </c>
      <c r="BR17" s="599">
        <f>_xlfn.RANK.EQ(BF17,$BB17:$BK17)+COUNTIF($BB17:BF17,BF17)-1</f>
        <v>2</v>
      </c>
      <c r="BS17" s="599">
        <f>_xlfn.RANK.EQ(BG17,$BB17:$BK17)+COUNTIF($BB17:BG17,BG17)-1</f>
        <v>9</v>
      </c>
      <c r="BT17" s="599">
        <f>_xlfn.RANK.EQ(BH17,$BB17:$BK17)+COUNTIF($BB17:BH17,BH17)-1</f>
        <v>4</v>
      </c>
      <c r="BU17" s="599">
        <f>_xlfn.RANK.EQ(BI17,$BB17:$BK17)+COUNTIF($BB17:BI17,BI17)-1</f>
        <v>10</v>
      </c>
      <c r="BV17" s="599">
        <f>_xlfn.RANK.EQ(BJ17,$BB17:$BK17)+COUNTIF($BB17:BJ17,BJ17)-1</f>
        <v>6</v>
      </c>
      <c r="BW17" s="599">
        <f>_xlfn.RANK.EQ(BK17,$BB17:$BK17)+COUNTIF($BB17:BK17,BK17)-1</f>
        <v>8</v>
      </c>
    </row>
    <row r="18" spans="12:75" x14ac:dyDescent="0.3">
      <c r="L18" s="599"/>
      <c r="M18" s="603"/>
      <c r="O18" s="634" t="s">
        <v>302</v>
      </c>
      <c r="P18" s="634" t="str">
        <f t="shared" si="0"/>
        <v>東南アジア</v>
      </c>
      <c r="Q18" s="601" t="str">
        <f t="shared" si="0"/>
        <v>台湾</v>
      </c>
      <c r="R18" s="601" t="str">
        <f t="shared" si="0"/>
        <v>アメリカ</v>
      </c>
      <c r="S18" s="601" t="str">
        <f t="shared" si="0"/>
        <v>中国</v>
      </c>
      <c r="T18" s="633" t="str">
        <f t="shared" si="0"/>
        <v>韓国</v>
      </c>
      <c r="U18" s="601" t="s">
        <v>350</v>
      </c>
      <c r="V18" s="632">
        <f t="shared" si="1"/>
        <v>0.18376173485847896</v>
      </c>
      <c r="W18" s="631">
        <f t="shared" si="1"/>
        <v>0.15436190159808089</v>
      </c>
      <c r="X18" s="631">
        <f t="shared" si="1"/>
        <v>0.13774863206447266</v>
      </c>
      <c r="Y18" s="631">
        <f t="shared" si="1"/>
        <v>9.7561832602383547E-2</v>
      </c>
      <c r="Z18" s="630">
        <f t="shared" si="1"/>
        <v>6.1811839789435351E-2</v>
      </c>
      <c r="AA18" s="629">
        <f t="shared" si="2"/>
        <v>0.36475405908714853</v>
      </c>
      <c r="AC18" s="795">
        <v>3130630</v>
      </c>
      <c r="AD18" s="795">
        <v>193510</v>
      </c>
      <c r="AE18" s="795">
        <v>305430</v>
      </c>
      <c r="AF18" s="795">
        <v>116700</v>
      </c>
      <c r="AG18" s="795">
        <v>483250</v>
      </c>
      <c r="AH18" s="795">
        <v>431240</v>
      </c>
      <c r="AI18" s="795">
        <v>59520</v>
      </c>
      <c r="AJ18" s="797">
        <v>32820</v>
      </c>
      <c r="AK18" s="796">
        <v>20440</v>
      </c>
      <c r="AL18" s="796">
        <v>16790</v>
      </c>
      <c r="AM18" s="796">
        <v>3820</v>
      </c>
      <c r="AN18" s="802">
        <v>115990</v>
      </c>
      <c r="AO18" s="795">
        <v>204860</v>
      </c>
      <c r="AP18" s="803">
        <v>62330</v>
      </c>
      <c r="AQ18" s="795">
        <v>31490</v>
      </c>
      <c r="AR18" s="795">
        <v>113000</v>
      </c>
      <c r="AS18" s="802">
        <v>56970</v>
      </c>
      <c r="AT18" s="795">
        <v>49450</v>
      </c>
      <c r="AU18" s="803">
        <v>85690</v>
      </c>
      <c r="AV18" s="796">
        <v>9470</v>
      </c>
      <c r="AW18" s="798">
        <v>8210</v>
      </c>
      <c r="AX18" s="824">
        <f t="shared" si="5"/>
        <v>729650</v>
      </c>
      <c r="AY18" s="622">
        <f t="shared" si="3"/>
        <v>91550</v>
      </c>
      <c r="AZ18" s="622">
        <f t="shared" si="6"/>
        <v>575290</v>
      </c>
      <c r="BB18" s="621">
        <f t="shared" si="4"/>
        <v>6.1811839789435351E-2</v>
      </c>
      <c r="BC18" s="621">
        <f t="shared" si="4"/>
        <v>9.7561832602383547E-2</v>
      </c>
      <c r="BD18" s="621">
        <f t="shared" si="4"/>
        <v>3.7276842041378253E-2</v>
      </c>
      <c r="BE18" s="621">
        <f t="shared" si="4"/>
        <v>0.15436190159808089</v>
      </c>
      <c r="BF18" s="621">
        <f t="shared" si="4"/>
        <v>0.18376173485847896</v>
      </c>
      <c r="BG18" s="621">
        <f t="shared" si="4"/>
        <v>1.0058678285201381E-2</v>
      </c>
      <c r="BH18" s="621">
        <f t="shared" si="4"/>
        <v>0.13774863206447266</v>
      </c>
      <c r="BI18" s="621">
        <f t="shared" si="4"/>
        <v>1.9012147714677238E-2</v>
      </c>
      <c r="BJ18" s="621">
        <f t="shared" si="4"/>
        <v>2.9243315243257746E-2</v>
      </c>
      <c r="BK18" s="621">
        <f t="shared" si="4"/>
        <v>3.6094971299706451E-2</v>
      </c>
      <c r="BL18" s="621">
        <f t="shared" si="4"/>
        <v>0.23306810450292753</v>
      </c>
      <c r="BN18" s="599">
        <f>_xlfn.RANK.EQ(BB18,$BB18:$BK18)+COUNTIF($BB18:BB18,BB18)-1</f>
        <v>5</v>
      </c>
      <c r="BO18" s="599">
        <f>_xlfn.RANK.EQ(BC18,$BB18:$BK18)+COUNTIF($BB18:BC18,BC18)-1</f>
        <v>4</v>
      </c>
      <c r="BP18" s="599">
        <f>_xlfn.RANK.EQ(BD18,$BB18:$BK18)+COUNTIF($BB18:BD18,BD18)-1</f>
        <v>6</v>
      </c>
      <c r="BQ18" s="599">
        <f>_xlfn.RANK.EQ(BE18,$BB18:$BK18)+COUNTIF($BB18:BE18,BE18)-1</f>
        <v>2</v>
      </c>
      <c r="BR18" s="599">
        <f>_xlfn.RANK.EQ(BF18,$BB18:$BK18)+COUNTIF($BB18:BF18,BF18)-1</f>
        <v>1</v>
      </c>
      <c r="BS18" s="599">
        <f>_xlfn.RANK.EQ(BG18,$BB18:$BK18)+COUNTIF($BB18:BG18,BG18)-1</f>
        <v>10</v>
      </c>
      <c r="BT18" s="599">
        <f>_xlfn.RANK.EQ(BH18,$BB18:$BK18)+COUNTIF($BB18:BH18,BH18)-1</f>
        <v>3</v>
      </c>
      <c r="BU18" s="599">
        <f>_xlfn.RANK.EQ(BI18,$BB18:$BK18)+COUNTIF($BB18:BI18,BI18)-1</f>
        <v>9</v>
      </c>
      <c r="BV18" s="599">
        <f>_xlfn.RANK.EQ(BJ18,$BB18:$BK18)+COUNTIF($BB18:BJ18,BJ18)-1</f>
        <v>8</v>
      </c>
      <c r="BW18" s="599">
        <f>_xlfn.RANK.EQ(BK18,$BB18:$BK18)+COUNTIF($BB18:BK18,BK18)-1</f>
        <v>7</v>
      </c>
    </row>
    <row r="19" spans="12:75" x14ac:dyDescent="0.3">
      <c r="O19" s="634" t="s">
        <v>303</v>
      </c>
      <c r="P19" s="634" t="str">
        <f t="shared" si="0"/>
        <v>アメリカ</v>
      </c>
      <c r="Q19" s="601" t="str">
        <f t="shared" si="0"/>
        <v>東南アジア</v>
      </c>
      <c r="R19" s="601" t="str">
        <f t="shared" si="0"/>
        <v>中国</v>
      </c>
      <c r="S19" s="601" t="str">
        <f t="shared" si="0"/>
        <v>韓国</v>
      </c>
      <c r="T19" s="633" t="str">
        <f t="shared" si="0"/>
        <v>台湾</v>
      </c>
      <c r="U19" s="601" t="s">
        <v>350</v>
      </c>
      <c r="V19" s="632">
        <f t="shared" si="1"/>
        <v>0.15254724387575619</v>
      </c>
      <c r="W19" s="631">
        <f t="shared" si="1"/>
        <v>0.13474049064925114</v>
      </c>
      <c r="X19" s="631">
        <f t="shared" si="1"/>
        <v>0.12425051332910395</v>
      </c>
      <c r="Y19" s="631">
        <f t="shared" si="1"/>
        <v>0.10124952986646026</v>
      </c>
      <c r="Z19" s="630">
        <f t="shared" si="1"/>
        <v>9.531879344462954E-2</v>
      </c>
      <c r="AA19" s="629">
        <f t="shared" si="2"/>
        <v>0.39189342883479883</v>
      </c>
      <c r="AC19" s="795">
        <v>34378530</v>
      </c>
      <c r="AD19" s="795">
        <v>3480810</v>
      </c>
      <c r="AE19" s="795">
        <v>4271550</v>
      </c>
      <c r="AF19" s="795">
        <v>1932900</v>
      </c>
      <c r="AG19" s="795">
        <v>3276920</v>
      </c>
      <c r="AH19" s="795">
        <v>5244350</v>
      </c>
      <c r="AI19" s="795">
        <v>862680</v>
      </c>
      <c r="AJ19" s="797">
        <v>926670</v>
      </c>
      <c r="AK19" s="796">
        <v>612590</v>
      </c>
      <c r="AL19" s="796">
        <v>666430</v>
      </c>
      <c r="AM19" s="796">
        <v>103730</v>
      </c>
      <c r="AN19" s="802">
        <v>1391880</v>
      </c>
      <c r="AO19" s="795">
        <v>1037370</v>
      </c>
      <c r="AP19" s="803">
        <v>537040</v>
      </c>
      <c r="AQ19" s="795">
        <v>295210</v>
      </c>
      <c r="AR19" s="795">
        <v>1627430</v>
      </c>
      <c r="AS19" s="802">
        <v>736440</v>
      </c>
      <c r="AT19" s="795">
        <v>235090</v>
      </c>
      <c r="AU19" s="803">
        <v>694360</v>
      </c>
      <c r="AV19" s="796">
        <v>441260</v>
      </c>
      <c r="AW19" s="798">
        <v>360220</v>
      </c>
      <c r="AX19" s="824">
        <f t="shared" si="5"/>
        <v>5643600</v>
      </c>
      <c r="AY19" s="622">
        <f t="shared" si="3"/>
        <v>3110900</v>
      </c>
      <c r="AZ19" s="622">
        <f t="shared" si="6"/>
        <v>4632180</v>
      </c>
      <c r="BB19" s="621">
        <f t="shared" si="4"/>
        <v>0.10124952986646026</v>
      </c>
      <c r="BC19" s="621">
        <f t="shared" si="4"/>
        <v>0.12425051332910395</v>
      </c>
      <c r="BD19" s="621">
        <f t="shared" si="4"/>
        <v>5.6224044483577394E-2</v>
      </c>
      <c r="BE19" s="621">
        <f t="shared" si="4"/>
        <v>9.531879344462954E-2</v>
      </c>
      <c r="BF19" s="621">
        <f t="shared" si="4"/>
        <v>0.13474049064925114</v>
      </c>
      <c r="BG19" s="621">
        <f t="shared" si="4"/>
        <v>8.5870454612224541E-3</v>
      </c>
      <c r="BH19" s="621">
        <f t="shared" si="4"/>
        <v>0.15254724387575619</v>
      </c>
      <c r="BI19" s="621">
        <f t="shared" si="4"/>
        <v>2.509356857317634E-2</v>
      </c>
      <c r="BJ19" s="621">
        <f t="shared" si="4"/>
        <v>9.0489616629914074E-2</v>
      </c>
      <c r="BK19" s="621">
        <f t="shared" si="4"/>
        <v>4.733855694237072E-2</v>
      </c>
      <c r="BL19" s="621">
        <f t="shared" si="4"/>
        <v>0.16416059674453795</v>
      </c>
      <c r="BN19" s="599">
        <f>_xlfn.RANK.EQ(BB19,$BB19:$BK19)+COUNTIF($BB19:BB19,BB19)-1</f>
        <v>4</v>
      </c>
      <c r="BO19" s="599">
        <f>_xlfn.RANK.EQ(BC19,$BB19:$BK19)+COUNTIF($BB19:BC19,BC19)-1</f>
        <v>3</v>
      </c>
      <c r="BP19" s="599">
        <f>_xlfn.RANK.EQ(BD19,$BB19:$BK19)+COUNTIF($BB19:BD19,BD19)-1</f>
        <v>7</v>
      </c>
      <c r="BQ19" s="599">
        <f>_xlfn.RANK.EQ(BE19,$BB19:$BK19)+COUNTIF($BB19:BE19,BE19)-1</f>
        <v>5</v>
      </c>
      <c r="BR19" s="599">
        <f>_xlfn.RANK.EQ(BF19,$BB19:$BK19)+COUNTIF($BB19:BF19,BF19)-1</f>
        <v>2</v>
      </c>
      <c r="BS19" s="599">
        <f>_xlfn.RANK.EQ(BG19,$BB19:$BK19)+COUNTIF($BB19:BG19,BG19)-1</f>
        <v>10</v>
      </c>
      <c r="BT19" s="599">
        <f>_xlfn.RANK.EQ(BH19,$BB19:$BK19)+COUNTIF($BB19:BH19,BH19)-1</f>
        <v>1</v>
      </c>
      <c r="BU19" s="599">
        <f>_xlfn.RANK.EQ(BI19,$BB19:$BK19)+COUNTIF($BB19:BI19,BI19)-1</f>
        <v>9</v>
      </c>
      <c r="BV19" s="599">
        <f>_xlfn.RANK.EQ(BJ19,$BB19:$BK19)+COUNTIF($BB19:BJ19,BJ19)-1</f>
        <v>6</v>
      </c>
      <c r="BW19" s="599">
        <f>_xlfn.RANK.EQ(BK19,$BB19:$BK19)+COUNTIF($BB19:BK19,BK19)-1</f>
        <v>8</v>
      </c>
    </row>
    <row r="20" spans="12:75" x14ac:dyDescent="0.3">
      <c r="O20" s="634" t="s">
        <v>304</v>
      </c>
      <c r="P20" s="634" t="str">
        <f t="shared" si="0"/>
        <v>アメリカ</v>
      </c>
      <c r="Q20" s="601" t="str">
        <f t="shared" si="0"/>
        <v>中国</v>
      </c>
      <c r="R20" s="601" t="str">
        <f t="shared" si="0"/>
        <v>東南アジア</v>
      </c>
      <c r="S20" s="601" t="str">
        <f t="shared" si="0"/>
        <v>台湾</v>
      </c>
      <c r="T20" s="633" t="str">
        <f t="shared" si="0"/>
        <v>欧州</v>
      </c>
      <c r="U20" s="601" t="s">
        <v>350</v>
      </c>
      <c r="V20" s="632">
        <f t="shared" si="1"/>
        <v>0.19805725127866688</v>
      </c>
      <c r="W20" s="631">
        <f t="shared" si="1"/>
        <v>0.14058323708958917</v>
      </c>
      <c r="X20" s="631">
        <f t="shared" si="1"/>
        <v>0.10477643953143045</v>
      </c>
      <c r="Y20" s="631">
        <f t="shared" si="1"/>
        <v>8.770829896056756E-2</v>
      </c>
      <c r="Z20" s="630">
        <f t="shared" si="1"/>
        <v>8.6652367596106256E-2</v>
      </c>
      <c r="AA20" s="629">
        <f t="shared" si="2"/>
        <v>0.38222240554363962</v>
      </c>
      <c r="AC20" s="795">
        <v>2424400</v>
      </c>
      <c r="AD20" s="795">
        <v>150810</v>
      </c>
      <c r="AE20" s="795">
        <v>340830</v>
      </c>
      <c r="AF20" s="795">
        <v>128080</v>
      </c>
      <c r="AG20" s="795">
        <v>212640</v>
      </c>
      <c r="AH20" s="795">
        <v>480170</v>
      </c>
      <c r="AI20" s="795">
        <v>52570</v>
      </c>
      <c r="AJ20" s="797">
        <v>65550</v>
      </c>
      <c r="AK20" s="796">
        <v>53640</v>
      </c>
      <c r="AL20" s="796">
        <v>46030</v>
      </c>
      <c r="AM20" s="796">
        <v>5810</v>
      </c>
      <c r="AN20" s="802">
        <v>75430</v>
      </c>
      <c r="AO20" s="795">
        <v>71740</v>
      </c>
      <c r="AP20" s="803">
        <v>36830</v>
      </c>
      <c r="AQ20" s="795">
        <v>35420</v>
      </c>
      <c r="AR20" s="795">
        <v>93110</v>
      </c>
      <c r="AS20" s="802">
        <v>19380</v>
      </c>
      <c r="AT20" s="795">
        <v>17800</v>
      </c>
      <c r="AU20" s="803">
        <v>32840</v>
      </c>
      <c r="AV20" s="796">
        <v>17030</v>
      </c>
      <c r="AW20" s="798">
        <v>22020</v>
      </c>
      <c r="AX20" s="824">
        <f t="shared" si="5"/>
        <v>466670</v>
      </c>
      <c r="AY20" s="622">
        <f t="shared" si="3"/>
        <v>210080</v>
      </c>
      <c r="AZ20" s="622">
        <f t="shared" si="6"/>
        <v>254020</v>
      </c>
      <c r="BB20" s="621">
        <f t="shared" si="4"/>
        <v>6.2205081669691471E-2</v>
      </c>
      <c r="BC20" s="621">
        <f t="shared" si="4"/>
        <v>0.14058323708958917</v>
      </c>
      <c r="BD20" s="621">
        <f t="shared" si="4"/>
        <v>5.2829566078204916E-2</v>
      </c>
      <c r="BE20" s="621">
        <f t="shared" si="4"/>
        <v>8.770829896056756E-2</v>
      </c>
      <c r="BF20" s="621">
        <f t="shared" si="4"/>
        <v>0.10477643953143045</v>
      </c>
      <c r="BG20" s="621">
        <f t="shared" si="4"/>
        <v>1.4609800362976407E-2</v>
      </c>
      <c r="BH20" s="621">
        <f t="shared" si="4"/>
        <v>0.19805725127866688</v>
      </c>
      <c r="BI20" s="621">
        <f t="shared" si="4"/>
        <v>2.1683715558488699E-2</v>
      </c>
      <c r="BJ20" s="621">
        <f t="shared" si="4"/>
        <v>8.6652367596106256E-2</v>
      </c>
      <c r="BK20" s="621">
        <f t="shared" si="4"/>
        <v>3.8405378650387727E-2</v>
      </c>
      <c r="BL20" s="621">
        <f t="shared" si="4"/>
        <v>0.19248886322389044</v>
      </c>
      <c r="BN20" s="599">
        <f>_xlfn.RANK.EQ(BB20,$BB20:$BK20)+COUNTIF($BB20:BB20,BB20)-1</f>
        <v>6</v>
      </c>
      <c r="BO20" s="599">
        <f>_xlfn.RANK.EQ(BC20,$BB20:$BK20)+COUNTIF($BB20:BC20,BC20)-1</f>
        <v>2</v>
      </c>
      <c r="BP20" s="599">
        <f>_xlfn.RANK.EQ(BD20,$BB20:$BK20)+COUNTIF($BB20:BD20,BD20)-1</f>
        <v>7</v>
      </c>
      <c r="BQ20" s="599">
        <f>_xlfn.RANK.EQ(BE20,$BB20:$BK20)+COUNTIF($BB20:BE20,BE20)-1</f>
        <v>4</v>
      </c>
      <c r="BR20" s="599">
        <f>_xlfn.RANK.EQ(BF20,$BB20:$BK20)+COUNTIF($BB20:BF20,BF20)-1</f>
        <v>3</v>
      </c>
      <c r="BS20" s="599">
        <f>_xlfn.RANK.EQ(BG20,$BB20:$BK20)+COUNTIF($BB20:BG20,BG20)-1</f>
        <v>10</v>
      </c>
      <c r="BT20" s="599">
        <f>_xlfn.RANK.EQ(BH20,$BB20:$BK20)+COUNTIF($BB20:BH20,BH20)-1</f>
        <v>1</v>
      </c>
      <c r="BU20" s="599">
        <f>_xlfn.RANK.EQ(BI20,$BB20:$BK20)+COUNTIF($BB20:BI20,BI20)-1</f>
        <v>9</v>
      </c>
      <c r="BV20" s="599">
        <f>_xlfn.RANK.EQ(BJ20,$BB20:$BK20)+COUNTIF($BB20:BJ20,BJ20)-1</f>
        <v>5</v>
      </c>
      <c r="BW20" s="599">
        <f>_xlfn.RANK.EQ(BK20,$BB20:$BK20)+COUNTIF($BB20:BK20,BK20)-1</f>
        <v>8</v>
      </c>
    </row>
    <row r="21" spans="12:75" x14ac:dyDescent="0.3">
      <c r="O21" s="634" t="s">
        <v>305</v>
      </c>
      <c r="P21" s="634" t="str">
        <f t="shared" si="0"/>
        <v>台湾</v>
      </c>
      <c r="Q21" s="601" t="str">
        <f t="shared" si="0"/>
        <v>東南アジア</v>
      </c>
      <c r="R21" s="601" t="str">
        <f t="shared" si="0"/>
        <v>香港</v>
      </c>
      <c r="S21" s="601" t="str">
        <f t="shared" si="0"/>
        <v>中国</v>
      </c>
      <c r="T21" s="633" t="str">
        <f t="shared" si="0"/>
        <v>アメリカ</v>
      </c>
      <c r="U21" s="601" t="s">
        <v>350</v>
      </c>
      <c r="V21" s="632">
        <f t="shared" si="1"/>
        <v>0.21372185237731456</v>
      </c>
      <c r="W21" s="631">
        <f t="shared" si="1"/>
        <v>0.15398886827458255</v>
      </c>
      <c r="X21" s="631">
        <f t="shared" si="1"/>
        <v>0.14151114991451125</v>
      </c>
      <c r="Y21" s="631">
        <f t="shared" si="1"/>
        <v>0.11135363236203573</v>
      </c>
      <c r="Z21" s="630">
        <f t="shared" si="1"/>
        <v>7.9959256429844666E-2</v>
      </c>
      <c r="AA21" s="629">
        <f t="shared" si="2"/>
        <v>0.29946524064171109</v>
      </c>
      <c r="AC21" s="795">
        <v>274890</v>
      </c>
      <c r="AD21" s="795">
        <v>17130</v>
      </c>
      <c r="AE21" s="795">
        <v>30610</v>
      </c>
      <c r="AF21" s="795">
        <v>38900</v>
      </c>
      <c r="AG21" s="795">
        <v>58750</v>
      </c>
      <c r="AH21" s="795">
        <v>21980</v>
      </c>
      <c r="AI21" s="795">
        <v>2590</v>
      </c>
      <c r="AJ21" s="797">
        <v>3750</v>
      </c>
      <c r="AK21" s="796">
        <v>2230</v>
      </c>
      <c r="AL21" s="796">
        <v>1790</v>
      </c>
      <c r="AM21" s="796">
        <v>320</v>
      </c>
      <c r="AN21" s="802">
        <v>15500</v>
      </c>
      <c r="AO21" s="795">
        <v>12810</v>
      </c>
      <c r="AP21" s="803">
        <v>4210</v>
      </c>
      <c r="AQ21" s="795">
        <v>1000</v>
      </c>
      <c r="AR21" s="795">
        <v>20220</v>
      </c>
      <c r="AS21" s="802">
        <v>4500</v>
      </c>
      <c r="AT21" s="795">
        <v>2860</v>
      </c>
      <c r="AU21" s="803">
        <v>2450</v>
      </c>
      <c r="AV21" s="796">
        <v>510</v>
      </c>
      <c r="AW21" s="798">
        <v>820</v>
      </c>
      <c r="AX21" s="824">
        <f t="shared" si="5"/>
        <v>31960</v>
      </c>
      <c r="AY21" s="622">
        <f t="shared" si="3"/>
        <v>9420</v>
      </c>
      <c r="AZ21" s="622">
        <f t="shared" si="6"/>
        <v>42330</v>
      </c>
      <c r="BB21" s="621">
        <f t="shared" si="4"/>
        <v>6.2315835425079125E-2</v>
      </c>
      <c r="BC21" s="621">
        <f t="shared" si="4"/>
        <v>0.11135363236203573</v>
      </c>
      <c r="BD21" s="621">
        <f t="shared" si="4"/>
        <v>0.14151114991451125</v>
      </c>
      <c r="BE21" s="621">
        <f t="shared" si="4"/>
        <v>0.21372185237731456</v>
      </c>
      <c r="BF21" s="621">
        <f t="shared" si="4"/>
        <v>0.15398886827458255</v>
      </c>
      <c r="BG21" s="621">
        <f t="shared" si="4"/>
        <v>3.6378187638691842E-3</v>
      </c>
      <c r="BH21" s="621">
        <f t="shared" si="4"/>
        <v>7.9959256429844666E-2</v>
      </c>
      <c r="BI21" s="621">
        <f t="shared" si="4"/>
        <v>9.421950598421186E-3</v>
      </c>
      <c r="BJ21" s="621">
        <f t="shared" si="4"/>
        <v>3.4268252755647717E-2</v>
      </c>
      <c r="BK21" s="621">
        <f t="shared" si="4"/>
        <v>7.3556695405434899E-2</v>
      </c>
      <c r="BL21" s="621">
        <f t="shared" si="4"/>
        <v>0.11626468769325912</v>
      </c>
      <c r="BN21" s="599">
        <f>_xlfn.RANK.EQ(BB21,$BB21:$BK21)+COUNTIF($BB21:BB21,BB21)-1</f>
        <v>7</v>
      </c>
      <c r="BO21" s="599">
        <f>_xlfn.RANK.EQ(BC21,$BB21:$BK21)+COUNTIF($BB21:BC21,BC21)-1</f>
        <v>4</v>
      </c>
      <c r="BP21" s="599">
        <f>_xlfn.RANK.EQ(BD21,$BB21:$BK21)+COUNTIF($BB21:BD21,BD21)-1</f>
        <v>3</v>
      </c>
      <c r="BQ21" s="599">
        <f>_xlfn.RANK.EQ(BE21,$BB21:$BK21)+COUNTIF($BB21:BE21,BE21)-1</f>
        <v>1</v>
      </c>
      <c r="BR21" s="599">
        <f>_xlfn.RANK.EQ(BF21,$BB21:$BK21)+COUNTIF($BB21:BF21,BF21)-1</f>
        <v>2</v>
      </c>
      <c r="BS21" s="599">
        <f>_xlfn.RANK.EQ(BG21,$BB21:$BK21)+COUNTIF($BB21:BG21,BG21)-1</f>
        <v>10</v>
      </c>
      <c r="BT21" s="599">
        <f>_xlfn.RANK.EQ(BH21,$BB21:$BK21)+COUNTIF($BB21:BH21,BH21)-1</f>
        <v>5</v>
      </c>
      <c r="BU21" s="599">
        <f>_xlfn.RANK.EQ(BI21,$BB21:$BK21)+COUNTIF($BB21:BI21,BI21)-1</f>
        <v>9</v>
      </c>
      <c r="BV21" s="599">
        <f>_xlfn.RANK.EQ(BJ21,$BB21:$BK21)+COUNTIF($BB21:BJ21,BJ21)-1</f>
        <v>8</v>
      </c>
      <c r="BW21" s="599">
        <f>_xlfn.RANK.EQ(BK21,$BB21:$BK21)+COUNTIF($BB21:BK21,BK21)-1</f>
        <v>6</v>
      </c>
    </row>
    <row r="22" spans="12:75" x14ac:dyDescent="0.3">
      <c r="O22" s="634" t="s">
        <v>306</v>
      </c>
      <c r="P22" s="634" t="str">
        <f t="shared" si="0"/>
        <v>台湾</v>
      </c>
      <c r="Q22" s="601" t="str">
        <f t="shared" si="0"/>
        <v>東南アジア</v>
      </c>
      <c r="R22" s="601" t="str">
        <f t="shared" si="0"/>
        <v>香港</v>
      </c>
      <c r="S22" s="601" t="str">
        <f t="shared" si="0"/>
        <v>韓国</v>
      </c>
      <c r="T22" s="633" t="str">
        <f t="shared" si="0"/>
        <v>中国</v>
      </c>
      <c r="U22" s="601" t="s">
        <v>350</v>
      </c>
      <c r="V22" s="632">
        <f t="shared" si="1"/>
        <v>0.30584945234211142</v>
      </c>
      <c r="W22" s="631">
        <f t="shared" si="1"/>
        <v>0.17958517828012119</v>
      </c>
      <c r="X22" s="631">
        <f t="shared" si="1"/>
        <v>0.10971801444884642</v>
      </c>
      <c r="Y22" s="631">
        <f t="shared" si="1"/>
        <v>9.7692845490561647E-2</v>
      </c>
      <c r="Z22" s="630">
        <f t="shared" si="1"/>
        <v>7.0426474015381033E-2</v>
      </c>
      <c r="AA22" s="629">
        <f t="shared" si="2"/>
        <v>0.23672803542297827</v>
      </c>
      <c r="AC22" s="795">
        <v>214550</v>
      </c>
      <c r="AD22" s="795">
        <v>20960</v>
      </c>
      <c r="AE22" s="795">
        <v>15110</v>
      </c>
      <c r="AF22" s="795">
        <v>23540</v>
      </c>
      <c r="AG22" s="795">
        <v>65620</v>
      </c>
      <c r="AH22" s="795">
        <v>9380</v>
      </c>
      <c r="AI22" s="795">
        <v>1430</v>
      </c>
      <c r="AJ22" s="797">
        <v>2320</v>
      </c>
      <c r="AK22" s="796">
        <v>1970</v>
      </c>
      <c r="AL22" s="796">
        <v>1720</v>
      </c>
      <c r="AM22" s="796">
        <v>510</v>
      </c>
      <c r="AN22" s="802">
        <v>13070</v>
      </c>
      <c r="AO22" s="795">
        <v>11290</v>
      </c>
      <c r="AP22" s="803">
        <v>4150</v>
      </c>
      <c r="AQ22" s="795">
        <v>1390</v>
      </c>
      <c r="AR22" s="795">
        <v>4370</v>
      </c>
      <c r="AS22" s="802">
        <v>6800</v>
      </c>
      <c r="AT22" s="795">
        <v>2080</v>
      </c>
      <c r="AU22" s="803">
        <v>1140</v>
      </c>
      <c r="AV22" s="796">
        <v>670</v>
      </c>
      <c r="AW22" s="798">
        <v>700</v>
      </c>
      <c r="AX22" s="824">
        <f t="shared" si="5"/>
        <v>26330</v>
      </c>
      <c r="AY22" s="622">
        <f t="shared" si="3"/>
        <v>7890</v>
      </c>
      <c r="AZ22" s="622">
        <f t="shared" si="6"/>
        <v>38530</v>
      </c>
      <c r="BB22" s="621">
        <f t="shared" si="4"/>
        <v>9.7692845490561647E-2</v>
      </c>
      <c r="BC22" s="621">
        <f t="shared" si="4"/>
        <v>7.0426474015381033E-2</v>
      </c>
      <c r="BD22" s="621">
        <f t="shared" si="4"/>
        <v>0.10971801444884642</v>
      </c>
      <c r="BE22" s="621">
        <f t="shared" si="4"/>
        <v>0.30584945234211142</v>
      </c>
      <c r="BF22" s="621">
        <f t="shared" si="4"/>
        <v>0.17958517828012119</v>
      </c>
      <c r="BG22" s="621">
        <f t="shared" si="4"/>
        <v>6.4786762992309482E-3</v>
      </c>
      <c r="BH22" s="621">
        <f t="shared" si="4"/>
        <v>4.371941272430669E-2</v>
      </c>
      <c r="BI22" s="621">
        <f t="shared" si="4"/>
        <v>6.6651130272663717E-3</v>
      </c>
      <c r="BJ22" s="621">
        <f t="shared" si="4"/>
        <v>3.6774644604987181E-2</v>
      </c>
      <c r="BK22" s="621">
        <f t="shared" si="4"/>
        <v>2.036821253786996E-2</v>
      </c>
      <c r="BL22" s="621">
        <f t="shared" si="4"/>
        <v>0.12272197622931717</v>
      </c>
      <c r="BN22" s="599">
        <f>_xlfn.RANK.EQ(BB22,$BB22:$BK22)+COUNTIF($BB22:BB22,BB22)-1</f>
        <v>4</v>
      </c>
      <c r="BO22" s="599">
        <f>_xlfn.RANK.EQ(BC22,$BB22:$BK22)+COUNTIF($BB22:BC22,BC22)-1</f>
        <v>5</v>
      </c>
      <c r="BP22" s="599">
        <f>_xlfn.RANK.EQ(BD22,$BB22:$BK22)+COUNTIF($BB22:BD22,BD22)-1</f>
        <v>3</v>
      </c>
      <c r="BQ22" s="599">
        <f>_xlfn.RANK.EQ(BE22,$BB22:$BK22)+COUNTIF($BB22:BE22,BE22)-1</f>
        <v>1</v>
      </c>
      <c r="BR22" s="599">
        <f>_xlfn.RANK.EQ(BF22,$BB22:$BK22)+COUNTIF($BB22:BF22,BF22)-1</f>
        <v>2</v>
      </c>
      <c r="BS22" s="599">
        <f>_xlfn.RANK.EQ(BG22,$BB22:$BK22)+COUNTIF($BB22:BG22,BG22)-1</f>
        <v>10</v>
      </c>
      <c r="BT22" s="599">
        <f>_xlfn.RANK.EQ(BH22,$BB22:$BK22)+COUNTIF($BB22:BH22,BH22)-1</f>
        <v>6</v>
      </c>
      <c r="BU22" s="599">
        <f>_xlfn.RANK.EQ(BI22,$BB22:$BK22)+COUNTIF($BB22:BI22,BI22)-1</f>
        <v>9</v>
      </c>
      <c r="BV22" s="599">
        <f>_xlfn.RANK.EQ(BJ22,$BB22:$BK22)+COUNTIF($BB22:BJ22,BJ22)-1</f>
        <v>7</v>
      </c>
      <c r="BW22" s="599">
        <f>_xlfn.RANK.EQ(BK22,$BB22:$BK22)+COUNTIF($BB22:BK22,BK22)-1</f>
        <v>8</v>
      </c>
    </row>
    <row r="23" spans="12:75" x14ac:dyDescent="0.3">
      <c r="O23" s="634" t="s">
        <v>307</v>
      </c>
      <c r="P23" s="634" t="str">
        <f t="shared" si="0"/>
        <v>台湾</v>
      </c>
      <c r="Q23" s="601" t="str">
        <f t="shared" si="0"/>
        <v>欧州</v>
      </c>
      <c r="R23" s="601" t="str">
        <f t="shared" si="0"/>
        <v>アメリカ</v>
      </c>
      <c r="S23" s="601" t="str">
        <f t="shared" si="0"/>
        <v>東南アジア</v>
      </c>
      <c r="T23" s="633" t="str">
        <f t="shared" si="0"/>
        <v>中国</v>
      </c>
      <c r="U23" s="601" t="s">
        <v>350</v>
      </c>
      <c r="V23" s="632">
        <f t="shared" ref="V23:Z38" si="7">LARGE($BB23:$BK23,V$1)</f>
        <v>0.19431640331882596</v>
      </c>
      <c r="W23" s="631">
        <f t="shared" si="7"/>
        <v>0.17957678536972321</v>
      </c>
      <c r="X23" s="631">
        <f t="shared" si="7"/>
        <v>0.11958922024741118</v>
      </c>
      <c r="Y23" s="631">
        <f t="shared" si="7"/>
        <v>0.102544862037176</v>
      </c>
      <c r="Z23" s="630">
        <f t="shared" si="7"/>
        <v>6.4200415925219217E-2</v>
      </c>
      <c r="AA23" s="629">
        <f t="shared" si="2"/>
        <v>0.33977231310164446</v>
      </c>
      <c r="AC23" s="795">
        <v>932860</v>
      </c>
      <c r="AD23" s="795">
        <v>22840</v>
      </c>
      <c r="AE23" s="795">
        <v>59890</v>
      </c>
      <c r="AF23" s="795">
        <v>55020</v>
      </c>
      <c r="AG23" s="795">
        <v>181270</v>
      </c>
      <c r="AH23" s="795">
        <v>111560</v>
      </c>
      <c r="AI23" s="795">
        <v>20950</v>
      </c>
      <c r="AJ23" s="797">
        <v>36620</v>
      </c>
      <c r="AK23" s="796">
        <v>20380</v>
      </c>
      <c r="AL23" s="796">
        <v>35830</v>
      </c>
      <c r="AM23" s="796">
        <v>1580</v>
      </c>
      <c r="AN23" s="802">
        <v>34800</v>
      </c>
      <c r="AO23" s="795">
        <v>16620</v>
      </c>
      <c r="AP23" s="803">
        <v>15880</v>
      </c>
      <c r="AQ23" s="795">
        <v>3140</v>
      </c>
      <c r="AR23" s="795">
        <v>52900</v>
      </c>
      <c r="AS23" s="802">
        <v>20130</v>
      </c>
      <c r="AT23" s="795">
        <v>3480</v>
      </c>
      <c r="AU23" s="803">
        <v>4750</v>
      </c>
      <c r="AV23" s="796">
        <v>46600</v>
      </c>
      <c r="AW23" s="798">
        <v>26510</v>
      </c>
      <c r="AX23" s="824">
        <f t="shared" si="5"/>
        <v>162110</v>
      </c>
      <c r="AY23" s="622">
        <f t="shared" si="3"/>
        <v>167520</v>
      </c>
      <c r="AZ23" s="622">
        <f t="shared" si="6"/>
        <v>95660</v>
      </c>
      <c r="BB23" s="621">
        <f t="shared" ref="BB23:BL38" si="8">_xlfn.XLOOKUP(BB$6,$AD$6:$AZ$6,$AD23:$AZ23)/$AC23</f>
        <v>2.4483845378727782E-2</v>
      </c>
      <c r="BC23" s="621">
        <f t="shared" si="8"/>
        <v>6.4200415925219217E-2</v>
      </c>
      <c r="BD23" s="621">
        <f t="shared" si="8"/>
        <v>5.8979911240700643E-2</v>
      </c>
      <c r="BE23" s="621">
        <f t="shared" si="8"/>
        <v>0.19431640331882596</v>
      </c>
      <c r="BF23" s="621">
        <f t="shared" si="8"/>
        <v>0.102544862037176</v>
      </c>
      <c r="BG23" s="621">
        <f t="shared" si="8"/>
        <v>3.3659927534678302E-3</v>
      </c>
      <c r="BH23" s="621">
        <f t="shared" si="8"/>
        <v>0.11958922024741118</v>
      </c>
      <c r="BI23" s="621">
        <f t="shared" si="8"/>
        <v>2.2457817893360203E-2</v>
      </c>
      <c r="BJ23" s="621">
        <f t="shared" si="8"/>
        <v>0.17957678536972321</v>
      </c>
      <c r="BK23" s="621">
        <f t="shared" si="8"/>
        <v>5.6707330146002613E-2</v>
      </c>
      <c r="BL23" s="621">
        <f t="shared" si="8"/>
        <v>0.17377741568938534</v>
      </c>
      <c r="BN23" s="599">
        <f>_xlfn.RANK.EQ(BB23,$BB23:$BK23)+COUNTIF($BB23:BB23,BB23)-1</f>
        <v>8</v>
      </c>
      <c r="BO23" s="599">
        <f>_xlfn.RANK.EQ(BC23,$BB23:$BK23)+COUNTIF($BB23:BC23,BC23)-1</f>
        <v>5</v>
      </c>
      <c r="BP23" s="599">
        <f>_xlfn.RANK.EQ(BD23,$BB23:$BK23)+COUNTIF($BB23:BD23,BD23)-1</f>
        <v>6</v>
      </c>
      <c r="BQ23" s="599">
        <f>_xlfn.RANK.EQ(BE23,$BB23:$BK23)+COUNTIF($BB23:BE23,BE23)-1</f>
        <v>1</v>
      </c>
      <c r="BR23" s="599">
        <f>_xlfn.RANK.EQ(BF23,$BB23:$BK23)+COUNTIF($BB23:BF23,BF23)-1</f>
        <v>4</v>
      </c>
      <c r="BS23" s="599">
        <f>_xlfn.RANK.EQ(BG23,$BB23:$BK23)+COUNTIF($BB23:BG23,BG23)-1</f>
        <v>10</v>
      </c>
      <c r="BT23" s="599">
        <f>_xlfn.RANK.EQ(BH23,$BB23:$BK23)+COUNTIF($BB23:BH23,BH23)-1</f>
        <v>3</v>
      </c>
      <c r="BU23" s="599">
        <f>_xlfn.RANK.EQ(BI23,$BB23:$BK23)+COUNTIF($BB23:BI23,BI23)-1</f>
        <v>9</v>
      </c>
      <c r="BV23" s="599">
        <f>_xlfn.RANK.EQ(BJ23,$BB23:$BK23)+COUNTIF($BB23:BJ23,BJ23)-1</f>
        <v>2</v>
      </c>
      <c r="BW23" s="599">
        <f>_xlfn.RANK.EQ(BK23,$BB23:$BK23)+COUNTIF($BB23:BK23,BK23)-1</f>
        <v>7</v>
      </c>
    </row>
    <row r="24" spans="12:75" x14ac:dyDescent="0.3">
      <c r="O24" s="634" t="s">
        <v>308</v>
      </c>
      <c r="P24" s="634" t="str">
        <f t="shared" si="0"/>
        <v>香港</v>
      </c>
      <c r="Q24" s="601" t="str">
        <f t="shared" si="0"/>
        <v>台湾</v>
      </c>
      <c r="R24" s="601" t="str">
        <f t="shared" si="0"/>
        <v>中国</v>
      </c>
      <c r="S24" s="601" t="str">
        <f t="shared" si="0"/>
        <v>東南アジア</v>
      </c>
      <c r="T24" s="633" t="str">
        <f t="shared" si="0"/>
        <v>韓国</v>
      </c>
      <c r="U24" s="601" t="s">
        <v>350</v>
      </c>
      <c r="V24" s="632">
        <f t="shared" si="7"/>
        <v>0.27775787965616044</v>
      </c>
      <c r="W24" s="631">
        <f t="shared" si="7"/>
        <v>0.20970630372492838</v>
      </c>
      <c r="X24" s="631">
        <f t="shared" si="7"/>
        <v>9.13323782234957E-2</v>
      </c>
      <c r="Y24" s="631">
        <f t="shared" si="7"/>
        <v>8.2020057306590261E-2</v>
      </c>
      <c r="Z24" s="630">
        <f t="shared" si="7"/>
        <v>4.4412607449856735E-2</v>
      </c>
      <c r="AA24" s="629">
        <f t="shared" si="2"/>
        <v>0.29477077363896853</v>
      </c>
      <c r="AC24" s="795">
        <v>55840</v>
      </c>
      <c r="AD24" s="795">
        <v>2480</v>
      </c>
      <c r="AE24" s="795">
        <v>5100</v>
      </c>
      <c r="AF24" s="795">
        <v>15510</v>
      </c>
      <c r="AG24" s="795">
        <v>11710</v>
      </c>
      <c r="AH24" s="795">
        <v>2420</v>
      </c>
      <c r="AI24" s="795">
        <v>470</v>
      </c>
      <c r="AJ24" s="797">
        <v>650</v>
      </c>
      <c r="AK24" s="796">
        <v>980</v>
      </c>
      <c r="AL24" s="796">
        <v>410</v>
      </c>
      <c r="AM24" s="796">
        <v>100</v>
      </c>
      <c r="AN24" s="802">
        <v>1050</v>
      </c>
      <c r="AO24" s="795">
        <v>1230</v>
      </c>
      <c r="AP24" s="803">
        <v>200</v>
      </c>
      <c r="AQ24" s="795">
        <v>540</v>
      </c>
      <c r="AR24" s="795">
        <v>570</v>
      </c>
      <c r="AS24" s="802">
        <v>220</v>
      </c>
      <c r="AT24" s="795">
        <v>1340</v>
      </c>
      <c r="AU24" s="803">
        <v>540</v>
      </c>
      <c r="AV24" s="796">
        <v>120</v>
      </c>
      <c r="AW24" s="798">
        <v>80</v>
      </c>
      <c r="AX24" s="824">
        <f t="shared" si="5"/>
        <v>10120</v>
      </c>
      <c r="AY24" s="622">
        <f t="shared" si="3"/>
        <v>2340</v>
      </c>
      <c r="AZ24" s="622">
        <f t="shared" si="6"/>
        <v>4580</v>
      </c>
      <c r="BB24" s="621">
        <f t="shared" si="8"/>
        <v>4.4412607449856735E-2</v>
      </c>
      <c r="BC24" s="621">
        <f t="shared" si="8"/>
        <v>9.13323782234957E-2</v>
      </c>
      <c r="BD24" s="621">
        <f t="shared" si="8"/>
        <v>0.27775787965616044</v>
      </c>
      <c r="BE24" s="621">
        <f t="shared" si="8"/>
        <v>0.20970630372492838</v>
      </c>
      <c r="BF24" s="621">
        <f t="shared" si="8"/>
        <v>8.2020057306590261E-2</v>
      </c>
      <c r="BG24" s="621">
        <f t="shared" si="8"/>
        <v>9.6704871060171917E-3</v>
      </c>
      <c r="BH24" s="621">
        <f t="shared" si="8"/>
        <v>4.3338108882521487E-2</v>
      </c>
      <c r="BI24" s="621">
        <f t="shared" si="8"/>
        <v>8.416905444126075E-3</v>
      </c>
      <c r="BJ24" s="621">
        <f t="shared" si="8"/>
        <v>4.1905444126074498E-2</v>
      </c>
      <c r="BK24" s="621">
        <f t="shared" si="8"/>
        <v>1.0207736389684814E-2</v>
      </c>
      <c r="BL24" s="621">
        <f t="shared" si="8"/>
        <v>0.18123209169054441</v>
      </c>
      <c r="BN24" s="599">
        <f>_xlfn.RANK.EQ(BB24,$BB24:$BK24)+COUNTIF($BB24:BB24,BB24)-1</f>
        <v>5</v>
      </c>
      <c r="BO24" s="599">
        <f>_xlfn.RANK.EQ(BC24,$BB24:$BK24)+COUNTIF($BB24:BC24,BC24)-1</f>
        <v>3</v>
      </c>
      <c r="BP24" s="599">
        <f>_xlfn.RANK.EQ(BD24,$BB24:$BK24)+COUNTIF($BB24:BD24,BD24)-1</f>
        <v>1</v>
      </c>
      <c r="BQ24" s="599">
        <f>_xlfn.RANK.EQ(BE24,$BB24:$BK24)+COUNTIF($BB24:BE24,BE24)-1</f>
        <v>2</v>
      </c>
      <c r="BR24" s="599">
        <f>_xlfn.RANK.EQ(BF24,$BB24:$BK24)+COUNTIF($BB24:BF24,BF24)-1</f>
        <v>4</v>
      </c>
      <c r="BS24" s="599">
        <f>_xlfn.RANK.EQ(BG24,$BB24:$BK24)+COUNTIF($BB24:BG24,BG24)-1</f>
        <v>9</v>
      </c>
      <c r="BT24" s="599">
        <f>_xlfn.RANK.EQ(BH24,$BB24:$BK24)+COUNTIF($BB24:BH24,BH24)-1</f>
        <v>6</v>
      </c>
      <c r="BU24" s="599">
        <f>_xlfn.RANK.EQ(BI24,$BB24:$BK24)+COUNTIF($BB24:BI24,BI24)-1</f>
        <v>10</v>
      </c>
      <c r="BV24" s="599">
        <f>_xlfn.RANK.EQ(BJ24,$BB24:$BK24)+COUNTIF($BB24:BJ24,BJ24)-1</f>
        <v>7</v>
      </c>
      <c r="BW24" s="599">
        <f>_xlfn.RANK.EQ(BK24,$BB24:$BK24)+COUNTIF($BB24:BK24,BK24)-1</f>
        <v>8</v>
      </c>
    </row>
    <row r="25" spans="12:75" x14ac:dyDescent="0.3">
      <c r="O25" s="634" t="s">
        <v>309</v>
      </c>
      <c r="P25" s="634" t="str">
        <f t="shared" si="0"/>
        <v>東南アジア</v>
      </c>
      <c r="Q25" s="601" t="str">
        <f t="shared" si="0"/>
        <v>台湾</v>
      </c>
      <c r="R25" s="601" t="str">
        <f t="shared" si="0"/>
        <v>香港</v>
      </c>
      <c r="S25" s="601" t="str">
        <f t="shared" si="0"/>
        <v>中国</v>
      </c>
      <c r="T25" s="633" t="str">
        <f t="shared" si="0"/>
        <v>アメリカ</v>
      </c>
      <c r="U25" s="601" t="s">
        <v>350</v>
      </c>
      <c r="V25" s="632">
        <f t="shared" si="7"/>
        <v>0.27294616451621345</v>
      </c>
      <c r="W25" s="631">
        <f t="shared" si="7"/>
        <v>0.2128556099348321</v>
      </c>
      <c r="X25" s="631">
        <f t="shared" si="7"/>
        <v>0.12037303602118174</v>
      </c>
      <c r="Y25" s="631">
        <f t="shared" si="7"/>
        <v>8.4700812199569042E-2</v>
      </c>
      <c r="Z25" s="630">
        <f t="shared" si="7"/>
        <v>5.001439451438143E-2</v>
      </c>
      <c r="AA25" s="629">
        <f t="shared" si="2"/>
        <v>0.25910998281382225</v>
      </c>
      <c r="AC25" s="795">
        <v>1146270</v>
      </c>
      <c r="AD25" s="795">
        <v>34820</v>
      </c>
      <c r="AE25" s="795">
        <v>97090</v>
      </c>
      <c r="AF25" s="795">
        <v>137980</v>
      </c>
      <c r="AG25" s="795">
        <v>243990</v>
      </c>
      <c r="AH25" s="795">
        <v>57330</v>
      </c>
      <c r="AI25" s="795">
        <v>11120</v>
      </c>
      <c r="AJ25" s="797">
        <v>10720</v>
      </c>
      <c r="AK25" s="796">
        <v>13280</v>
      </c>
      <c r="AL25" s="796">
        <v>12950</v>
      </c>
      <c r="AM25" s="796">
        <v>1160</v>
      </c>
      <c r="AN25" s="802">
        <v>55700</v>
      </c>
      <c r="AO25" s="795">
        <v>144420</v>
      </c>
      <c r="AP25" s="803">
        <v>31190</v>
      </c>
      <c r="AQ25" s="795">
        <v>2680</v>
      </c>
      <c r="AR25" s="795">
        <v>37730</v>
      </c>
      <c r="AS25" s="802">
        <v>32140</v>
      </c>
      <c r="AT25" s="795">
        <v>42560</v>
      </c>
      <c r="AU25" s="803">
        <v>6860</v>
      </c>
      <c r="AV25" s="796">
        <v>2100</v>
      </c>
      <c r="AW25" s="798">
        <v>3360</v>
      </c>
      <c r="AX25" s="824">
        <f t="shared" si="5"/>
        <v>167090</v>
      </c>
      <c r="AY25" s="622">
        <f t="shared" si="3"/>
        <v>43570</v>
      </c>
      <c r="AZ25" s="622">
        <f t="shared" si="6"/>
        <v>312870</v>
      </c>
      <c r="BB25" s="621">
        <f t="shared" si="8"/>
        <v>3.0376787318869027E-2</v>
      </c>
      <c r="BC25" s="621">
        <f t="shared" si="8"/>
        <v>8.4700812199569042E-2</v>
      </c>
      <c r="BD25" s="621">
        <f t="shared" si="8"/>
        <v>0.12037303602118174</v>
      </c>
      <c r="BE25" s="621">
        <f t="shared" si="8"/>
        <v>0.2128556099348321</v>
      </c>
      <c r="BF25" s="621">
        <f t="shared" si="8"/>
        <v>0.27294616451621345</v>
      </c>
      <c r="BG25" s="621">
        <f t="shared" si="8"/>
        <v>2.33801809346838E-3</v>
      </c>
      <c r="BH25" s="621">
        <f t="shared" si="8"/>
        <v>5.001439451438143E-2</v>
      </c>
      <c r="BI25" s="621">
        <f t="shared" si="8"/>
        <v>9.7010302982717851E-3</v>
      </c>
      <c r="BJ25" s="621">
        <f t="shared" si="8"/>
        <v>3.8010241915081087E-2</v>
      </c>
      <c r="BK25" s="621">
        <f t="shared" si="8"/>
        <v>3.2915456218866407E-2</v>
      </c>
      <c r="BL25" s="621">
        <f t="shared" si="8"/>
        <v>0.14576844896926552</v>
      </c>
      <c r="BN25" s="599">
        <f>_xlfn.RANK.EQ(BB25,$BB25:$BK25)+COUNTIF($BB25:BB25,BB25)-1</f>
        <v>8</v>
      </c>
      <c r="BO25" s="599">
        <f>_xlfn.RANK.EQ(BC25,$BB25:$BK25)+COUNTIF($BB25:BC25,BC25)-1</f>
        <v>4</v>
      </c>
      <c r="BP25" s="599">
        <f>_xlfn.RANK.EQ(BD25,$BB25:$BK25)+COUNTIF($BB25:BD25,BD25)-1</f>
        <v>3</v>
      </c>
      <c r="BQ25" s="599">
        <f>_xlfn.RANK.EQ(BE25,$BB25:$BK25)+COUNTIF($BB25:BE25,BE25)-1</f>
        <v>2</v>
      </c>
      <c r="BR25" s="599">
        <f>_xlfn.RANK.EQ(BF25,$BB25:$BK25)+COUNTIF($BB25:BF25,BF25)-1</f>
        <v>1</v>
      </c>
      <c r="BS25" s="599">
        <f>_xlfn.RANK.EQ(BG25,$BB25:$BK25)+COUNTIF($BB25:BG25,BG25)-1</f>
        <v>10</v>
      </c>
      <c r="BT25" s="599">
        <f>_xlfn.RANK.EQ(BH25,$BB25:$BK25)+COUNTIF($BB25:BH25,BH25)-1</f>
        <v>5</v>
      </c>
      <c r="BU25" s="599">
        <f>_xlfn.RANK.EQ(BI25,$BB25:$BK25)+COUNTIF($BB25:BI25,BI25)-1</f>
        <v>9</v>
      </c>
      <c r="BV25" s="599">
        <f>_xlfn.RANK.EQ(BJ25,$BB25:$BK25)+COUNTIF($BB25:BJ25,BJ25)-1</f>
        <v>6</v>
      </c>
      <c r="BW25" s="599">
        <f>_xlfn.RANK.EQ(BK25,$BB25:$BK25)+COUNTIF($BB25:BK25,BK25)-1</f>
        <v>7</v>
      </c>
    </row>
    <row r="26" spans="12:75" x14ac:dyDescent="0.3">
      <c r="O26" s="634" t="s">
        <v>310</v>
      </c>
      <c r="P26" s="634" t="str">
        <f t="shared" si="0"/>
        <v>台湾</v>
      </c>
      <c r="Q26" s="601" t="str">
        <f t="shared" si="0"/>
        <v>東南アジア</v>
      </c>
      <c r="R26" s="601" t="str">
        <f t="shared" si="0"/>
        <v>香港</v>
      </c>
      <c r="S26" s="601" t="str">
        <f t="shared" si="0"/>
        <v>オーストラリア</v>
      </c>
      <c r="T26" s="633" t="str">
        <f t="shared" si="0"/>
        <v>欧州</v>
      </c>
      <c r="U26" s="601" t="s">
        <v>350</v>
      </c>
      <c r="V26" s="632">
        <f t="shared" si="7"/>
        <v>0.22032385926023332</v>
      </c>
      <c r="W26" s="631">
        <f t="shared" si="7"/>
        <v>0.20268442507467171</v>
      </c>
      <c r="X26" s="631">
        <f t="shared" si="7"/>
        <v>0.12585238479890293</v>
      </c>
      <c r="Y26" s="631">
        <f t="shared" si="7"/>
        <v>8.059850092987432E-2</v>
      </c>
      <c r="Z26" s="630">
        <f t="shared" si="7"/>
        <v>7.398606127777882E-2</v>
      </c>
      <c r="AA26" s="629">
        <f t="shared" si="2"/>
        <v>0.29655476865853891</v>
      </c>
      <c r="AC26" s="795">
        <v>1064660</v>
      </c>
      <c r="AD26" s="795">
        <v>49170</v>
      </c>
      <c r="AE26" s="795">
        <v>68520</v>
      </c>
      <c r="AF26" s="795">
        <v>133990</v>
      </c>
      <c r="AG26" s="795">
        <v>234570</v>
      </c>
      <c r="AH26" s="795">
        <v>51650</v>
      </c>
      <c r="AI26" s="795">
        <v>10270</v>
      </c>
      <c r="AJ26" s="797">
        <v>27830</v>
      </c>
      <c r="AK26" s="796">
        <v>24120</v>
      </c>
      <c r="AL26" s="796">
        <v>15790</v>
      </c>
      <c r="AM26" s="796">
        <v>1200</v>
      </c>
      <c r="AN26" s="802">
        <v>66180</v>
      </c>
      <c r="AO26" s="795">
        <v>78590</v>
      </c>
      <c r="AP26" s="803">
        <v>23160</v>
      </c>
      <c r="AQ26" s="795">
        <v>4570</v>
      </c>
      <c r="AR26" s="795">
        <v>85810</v>
      </c>
      <c r="AS26" s="802">
        <v>30670</v>
      </c>
      <c r="AT26" s="795">
        <v>8590</v>
      </c>
      <c r="AU26" s="803">
        <v>8600</v>
      </c>
      <c r="AV26" s="796">
        <v>4490</v>
      </c>
      <c r="AW26" s="798">
        <v>5340</v>
      </c>
      <c r="AX26" s="824">
        <f t="shared" si="5"/>
        <v>131550</v>
      </c>
      <c r="AY26" s="622">
        <f t="shared" si="3"/>
        <v>78770</v>
      </c>
      <c r="AZ26" s="622">
        <f t="shared" si="6"/>
        <v>215790</v>
      </c>
      <c r="BB26" s="621">
        <f t="shared" si="8"/>
        <v>4.6183758195104542E-2</v>
      </c>
      <c r="BC26" s="621">
        <f t="shared" si="8"/>
        <v>6.4358574568406809E-2</v>
      </c>
      <c r="BD26" s="621">
        <f t="shared" si="8"/>
        <v>0.12585238479890293</v>
      </c>
      <c r="BE26" s="621">
        <f t="shared" si="8"/>
        <v>0.22032385926023332</v>
      </c>
      <c r="BF26" s="621">
        <f t="shared" si="8"/>
        <v>0.20268442507467171</v>
      </c>
      <c r="BG26" s="621">
        <f t="shared" si="8"/>
        <v>4.2924501718858603E-3</v>
      </c>
      <c r="BH26" s="621">
        <f t="shared" si="8"/>
        <v>4.8513140345274548E-2</v>
      </c>
      <c r="BI26" s="621">
        <f t="shared" si="8"/>
        <v>9.6462720492927322E-3</v>
      </c>
      <c r="BJ26" s="621">
        <f t="shared" si="8"/>
        <v>7.398606127777882E-2</v>
      </c>
      <c r="BK26" s="621">
        <f t="shared" si="8"/>
        <v>8.059850092987432E-2</v>
      </c>
      <c r="BL26" s="621">
        <f t="shared" si="8"/>
        <v>0.12356057332857438</v>
      </c>
      <c r="BN26" s="599">
        <f>_xlfn.RANK.EQ(BB26,$BB26:$BK26)+COUNTIF($BB26:BB26,BB26)-1</f>
        <v>8</v>
      </c>
      <c r="BO26" s="599">
        <f>_xlfn.RANK.EQ(BC26,$BB26:$BK26)+COUNTIF($BB26:BC26,BC26)-1</f>
        <v>6</v>
      </c>
      <c r="BP26" s="599">
        <f>_xlfn.RANK.EQ(BD26,$BB26:$BK26)+COUNTIF($BB26:BD26,BD26)-1</f>
        <v>3</v>
      </c>
      <c r="BQ26" s="599">
        <f>_xlfn.RANK.EQ(BE26,$BB26:$BK26)+COUNTIF($BB26:BE26,BE26)-1</f>
        <v>1</v>
      </c>
      <c r="BR26" s="599">
        <f>_xlfn.RANK.EQ(BF26,$BB26:$BK26)+COUNTIF($BB26:BF26,BF26)-1</f>
        <v>2</v>
      </c>
      <c r="BS26" s="599">
        <f>_xlfn.RANK.EQ(BG26,$BB26:$BK26)+COUNTIF($BB26:BG26,BG26)-1</f>
        <v>10</v>
      </c>
      <c r="BT26" s="599">
        <f>_xlfn.RANK.EQ(BH26,$BB26:$BK26)+COUNTIF($BB26:BH26,BH26)-1</f>
        <v>7</v>
      </c>
      <c r="BU26" s="599">
        <f>_xlfn.RANK.EQ(BI26,$BB26:$BK26)+COUNTIF($BB26:BI26,BI26)-1</f>
        <v>9</v>
      </c>
      <c r="BV26" s="599">
        <f>_xlfn.RANK.EQ(BJ26,$BB26:$BK26)+COUNTIF($BB26:BJ26,BJ26)-1</f>
        <v>5</v>
      </c>
      <c r="BW26" s="599">
        <f>_xlfn.RANK.EQ(BK26,$BB26:$BK26)+COUNTIF($BB26:BK26,BK26)-1</f>
        <v>4</v>
      </c>
    </row>
    <row r="27" spans="12:75" x14ac:dyDescent="0.3">
      <c r="O27" s="634" t="s">
        <v>311</v>
      </c>
      <c r="P27" s="634" t="str">
        <f t="shared" si="0"/>
        <v>東南アジア</v>
      </c>
      <c r="Q27" s="601" t="str">
        <f t="shared" si="0"/>
        <v>欧州</v>
      </c>
      <c r="R27" s="601" t="str">
        <f t="shared" si="0"/>
        <v>台湾</v>
      </c>
      <c r="S27" s="601" t="str">
        <f t="shared" si="0"/>
        <v>香港</v>
      </c>
      <c r="T27" s="633" t="str">
        <f t="shared" si="0"/>
        <v>韓国</v>
      </c>
      <c r="U27" s="601" t="s">
        <v>350</v>
      </c>
      <c r="V27" s="632">
        <f t="shared" si="7"/>
        <v>0.1906063272963083</v>
      </c>
      <c r="W27" s="631">
        <f t="shared" si="7"/>
        <v>0.16627294764308984</v>
      </c>
      <c r="X27" s="631">
        <f t="shared" si="7"/>
        <v>0.13071471582750474</v>
      </c>
      <c r="Y27" s="631">
        <f t="shared" si="7"/>
        <v>0.10230518628313802</v>
      </c>
      <c r="Z27" s="630">
        <f t="shared" si="7"/>
        <v>8.3746352309046271E-2</v>
      </c>
      <c r="AA27" s="629">
        <f t="shared" si="2"/>
        <v>0.32635447064091283</v>
      </c>
      <c r="AC27" s="795">
        <v>647670</v>
      </c>
      <c r="AD27" s="795">
        <v>54240</v>
      </c>
      <c r="AE27" s="795">
        <v>37850</v>
      </c>
      <c r="AF27" s="795">
        <v>66260</v>
      </c>
      <c r="AG27" s="795">
        <v>84660</v>
      </c>
      <c r="AH27" s="795">
        <v>39730</v>
      </c>
      <c r="AI27" s="795">
        <v>6910</v>
      </c>
      <c r="AJ27" s="797">
        <v>20350</v>
      </c>
      <c r="AK27" s="796">
        <v>14990</v>
      </c>
      <c r="AL27" s="796">
        <v>19850</v>
      </c>
      <c r="AM27" s="796">
        <v>430</v>
      </c>
      <c r="AN27" s="802">
        <v>27990</v>
      </c>
      <c r="AO27" s="795">
        <v>42960</v>
      </c>
      <c r="AP27" s="803">
        <v>26510</v>
      </c>
      <c r="AQ27" s="795">
        <v>850</v>
      </c>
      <c r="AR27" s="795">
        <v>26490</v>
      </c>
      <c r="AS27" s="802">
        <v>15750</v>
      </c>
      <c r="AT27" s="795">
        <v>6590</v>
      </c>
      <c r="AU27" s="803">
        <v>3650</v>
      </c>
      <c r="AV27" s="796">
        <v>24350</v>
      </c>
      <c r="AW27" s="798">
        <v>27720</v>
      </c>
      <c r="AX27" s="824">
        <f t="shared" si="5"/>
        <v>99540</v>
      </c>
      <c r="AY27" s="622">
        <f t="shared" si="3"/>
        <v>107690</v>
      </c>
      <c r="AZ27" s="622">
        <f t="shared" si="6"/>
        <v>123450</v>
      </c>
      <c r="BB27" s="621">
        <f t="shared" si="8"/>
        <v>8.3746352309046271E-2</v>
      </c>
      <c r="BC27" s="621">
        <f t="shared" si="8"/>
        <v>5.8440255068167433E-2</v>
      </c>
      <c r="BD27" s="621">
        <f t="shared" si="8"/>
        <v>0.10230518628313802</v>
      </c>
      <c r="BE27" s="621">
        <f t="shared" si="8"/>
        <v>0.13071471582750474</v>
      </c>
      <c r="BF27" s="621">
        <f t="shared" si="8"/>
        <v>0.1906063272963083</v>
      </c>
      <c r="BG27" s="621">
        <f t="shared" si="8"/>
        <v>1.3123967452560717E-3</v>
      </c>
      <c r="BH27" s="621">
        <f t="shared" si="8"/>
        <v>6.1342967869439685E-2</v>
      </c>
      <c r="BI27" s="621">
        <f t="shared" si="8"/>
        <v>1.0669013540846419E-2</v>
      </c>
      <c r="BJ27" s="621">
        <f t="shared" si="8"/>
        <v>0.16627294764308984</v>
      </c>
      <c r="BK27" s="621">
        <f t="shared" si="8"/>
        <v>4.0900458566862752E-2</v>
      </c>
      <c r="BL27" s="621">
        <f t="shared" si="8"/>
        <v>0.15368937885034045</v>
      </c>
      <c r="BN27" s="599">
        <f>_xlfn.RANK.EQ(BB27,$BB27:$BK27)+COUNTIF($BB27:BB27,BB27)-1</f>
        <v>5</v>
      </c>
      <c r="BO27" s="599">
        <f>_xlfn.RANK.EQ(BC27,$BB27:$BK27)+COUNTIF($BB27:BC27,BC27)-1</f>
        <v>7</v>
      </c>
      <c r="BP27" s="599">
        <f>_xlfn.RANK.EQ(BD27,$BB27:$BK27)+COUNTIF($BB27:BD27,BD27)-1</f>
        <v>4</v>
      </c>
      <c r="BQ27" s="599">
        <f>_xlfn.RANK.EQ(BE27,$BB27:$BK27)+COUNTIF($BB27:BE27,BE27)-1</f>
        <v>3</v>
      </c>
      <c r="BR27" s="599">
        <f>_xlfn.RANK.EQ(BF27,$BB27:$BK27)+COUNTIF($BB27:BF27,BF27)-1</f>
        <v>1</v>
      </c>
      <c r="BS27" s="599">
        <f>_xlfn.RANK.EQ(BG27,$BB27:$BK27)+COUNTIF($BB27:BG27,BG27)-1</f>
        <v>10</v>
      </c>
      <c r="BT27" s="599">
        <f>_xlfn.RANK.EQ(BH27,$BB27:$BK27)+COUNTIF($BB27:BH27,BH27)-1</f>
        <v>6</v>
      </c>
      <c r="BU27" s="599">
        <f>_xlfn.RANK.EQ(BI27,$BB27:$BK27)+COUNTIF($BB27:BI27,BI27)-1</f>
        <v>9</v>
      </c>
      <c r="BV27" s="599">
        <f>_xlfn.RANK.EQ(BJ27,$BB27:$BK27)+COUNTIF($BB27:BJ27,BJ27)-1</f>
        <v>2</v>
      </c>
      <c r="BW27" s="599">
        <f>_xlfn.RANK.EQ(BK27,$BB27:$BK27)+COUNTIF($BB27:BK27,BK27)-1</f>
        <v>8</v>
      </c>
    </row>
    <row r="28" spans="12:75" x14ac:dyDescent="0.3">
      <c r="O28" s="634" t="s">
        <v>312</v>
      </c>
      <c r="P28" s="634" t="str">
        <f t="shared" si="0"/>
        <v>東南アジア</v>
      </c>
      <c r="Q28" s="601" t="str">
        <f t="shared" si="0"/>
        <v>中国</v>
      </c>
      <c r="R28" s="601" t="str">
        <f t="shared" si="0"/>
        <v>台湾</v>
      </c>
      <c r="S28" s="601" t="str">
        <f t="shared" si="0"/>
        <v>香港</v>
      </c>
      <c r="T28" s="633" t="str">
        <f t="shared" si="0"/>
        <v>韓国</v>
      </c>
      <c r="U28" s="601" t="s">
        <v>350</v>
      </c>
      <c r="V28" s="632">
        <f t="shared" si="7"/>
        <v>0.23142114288875368</v>
      </c>
      <c r="W28" s="631">
        <f t="shared" si="7"/>
        <v>0.16803673175858827</v>
      </c>
      <c r="X28" s="631">
        <f t="shared" si="7"/>
        <v>0.12006416993970238</v>
      </c>
      <c r="Y28" s="631">
        <f t="shared" si="7"/>
        <v>7.5786911545057262E-2</v>
      </c>
      <c r="Z28" s="630">
        <f t="shared" si="7"/>
        <v>7.3065220999059585E-2</v>
      </c>
      <c r="AA28" s="629">
        <f t="shared" si="2"/>
        <v>0.3316258228688389</v>
      </c>
      <c r="AC28" s="795">
        <v>903850</v>
      </c>
      <c r="AD28" s="795">
        <v>66040</v>
      </c>
      <c r="AE28" s="795">
        <v>151880</v>
      </c>
      <c r="AF28" s="795">
        <v>68500</v>
      </c>
      <c r="AG28" s="795">
        <v>108520</v>
      </c>
      <c r="AH28" s="795">
        <v>61960</v>
      </c>
      <c r="AI28" s="795">
        <v>10380</v>
      </c>
      <c r="AJ28" s="797">
        <v>16040</v>
      </c>
      <c r="AK28" s="796">
        <v>11220</v>
      </c>
      <c r="AL28" s="796">
        <v>14600</v>
      </c>
      <c r="AM28" s="796">
        <v>1140</v>
      </c>
      <c r="AN28" s="802">
        <v>33950</v>
      </c>
      <c r="AO28" s="795">
        <v>48200</v>
      </c>
      <c r="AP28" s="803">
        <v>39170</v>
      </c>
      <c r="AQ28" s="795">
        <v>16900</v>
      </c>
      <c r="AR28" s="795">
        <v>26510</v>
      </c>
      <c r="AS28" s="802">
        <v>26950</v>
      </c>
      <c r="AT28" s="795">
        <v>51030</v>
      </c>
      <c r="AU28" s="803">
        <v>9870</v>
      </c>
      <c r="AV28" s="796">
        <v>5580</v>
      </c>
      <c r="AW28" s="798">
        <v>3170</v>
      </c>
      <c r="AX28" s="824">
        <f t="shared" si="5"/>
        <v>132240</v>
      </c>
      <c r="AY28" s="622">
        <f t="shared" si="3"/>
        <v>51750</v>
      </c>
      <c r="AZ28" s="622">
        <f t="shared" si="6"/>
        <v>209170</v>
      </c>
      <c r="BB28" s="621">
        <f t="shared" si="8"/>
        <v>7.3065220999059585E-2</v>
      </c>
      <c r="BC28" s="621">
        <f t="shared" si="8"/>
        <v>0.16803673175858827</v>
      </c>
      <c r="BD28" s="621">
        <f t="shared" si="8"/>
        <v>7.5786911545057262E-2</v>
      </c>
      <c r="BE28" s="621">
        <f t="shared" si="8"/>
        <v>0.12006416993970238</v>
      </c>
      <c r="BF28" s="621">
        <f t="shared" si="8"/>
        <v>0.23142114288875368</v>
      </c>
      <c r="BG28" s="621">
        <f t="shared" si="8"/>
        <v>1.8697792775349893E-2</v>
      </c>
      <c r="BH28" s="621">
        <f t="shared" si="8"/>
        <v>6.8551197654478063E-2</v>
      </c>
      <c r="BI28" s="621">
        <f t="shared" si="8"/>
        <v>1.1484206450185318E-2</v>
      </c>
      <c r="BJ28" s="621">
        <f t="shared" si="8"/>
        <v>5.7255075510316979E-2</v>
      </c>
      <c r="BK28" s="621">
        <f t="shared" si="8"/>
        <v>2.9330087957072523E-2</v>
      </c>
      <c r="BL28" s="621">
        <f t="shared" si="8"/>
        <v>0.14630746252143609</v>
      </c>
      <c r="BN28" s="599">
        <f>_xlfn.RANK.EQ(BB28,$BB28:$BK28)+COUNTIF($BB28:BB28,BB28)-1</f>
        <v>5</v>
      </c>
      <c r="BO28" s="599">
        <f>_xlfn.RANK.EQ(BC28,$BB28:$BK28)+COUNTIF($BB28:BC28,BC28)-1</f>
        <v>2</v>
      </c>
      <c r="BP28" s="599">
        <f>_xlfn.RANK.EQ(BD28,$BB28:$BK28)+COUNTIF($BB28:BD28,BD28)-1</f>
        <v>4</v>
      </c>
      <c r="BQ28" s="599">
        <f>_xlfn.RANK.EQ(BE28,$BB28:$BK28)+COUNTIF($BB28:BE28,BE28)-1</f>
        <v>3</v>
      </c>
      <c r="BR28" s="599">
        <f>_xlfn.RANK.EQ(BF28,$BB28:$BK28)+COUNTIF($BB28:BF28,BF28)-1</f>
        <v>1</v>
      </c>
      <c r="BS28" s="599">
        <f>_xlfn.RANK.EQ(BG28,$BB28:$BK28)+COUNTIF($BB28:BG28,BG28)-1</f>
        <v>9</v>
      </c>
      <c r="BT28" s="599">
        <f>_xlfn.RANK.EQ(BH28,$BB28:$BK28)+COUNTIF($BB28:BH28,BH28)-1</f>
        <v>6</v>
      </c>
      <c r="BU28" s="599">
        <f>_xlfn.RANK.EQ(BI28,$BB28:$BK28)+COUNTIF($BB28:BI28,BI28)-1</f>
        <v>10</v>
      </c>
      <c r="BV28" s="599">
        <f>_xlfn.RANK.EQ(BJ28,$BB28:$BK28)+COUNTIF($BB28:BJ28,BJ28)-1</f>
        <v>7</v>
      </c>
      <c r="BW28" s="599">
        <f>_xlfn.RANK.EQ(BK28,$BB28:$BK28)+COUNTIF($BB28:BK28,BK28)-1</f>
        <v>8</v>
      </c>
    </row>
    <row r="29" spans="12:75" x14ac:dyDescent="0.3">
      <c r="O29" s="634" t="s">
        <v>313</v>
      </c>
      <c r="P29" s="634" t="str">
        <f t="shared" si="0"/>
        <v>東南アジア</v>
      </c>
      <c r="Q29" s="601" t="str">
        <f t="shared" si="0"/>
        <v>台湾</v>
      </c>
      <c r="R29" s="601" t="str">
        <f t="shared" si="0"/>
        <v>中国</v>
      </c>
      <c r="S29" s="601" t="str">
        <f t="shared" si="0"/>
        <v>韓国</v>
      </c>
      <c r="T29" s="633" t="str">
        <f t="shared" si="0"/>
        <v>香港</v>
      </c>
      <c r="U29" s="601" t="s">
        <v>350</v>
      </c>
      <c r="V29" s="632">
        <f t="shared" si="7"/>
        <v>0.19288348543567946</v>
      </c>
      <c r="W29" s="631">
        <f t="shared" si="7"/>
        <v>0.17202150268783598</v>
      </c>
      <c r="X29" s="631">
        <f t="shared" si="7"/>
        <v>0.13948618577322167</v>
      </c>
      <c r="Y29" s="631">
        <f t="shared" si="7"/>
        <v>0.11048256032004</v>
      </c>
      <c r="Z29" s="630">
        <f t="shared" si="7"/>
        <v>9.509522023586281E-2</v>
      </c>
      <c r="AA29" s="629">
        <f t="shared" si="2"/>
        <v>0.29003104554736003</v>
      </c>
      <c r="AC29" s="795">
        <v>1919760</v>
      </c>
      <c r="AD29" s="795">
        <v>212100</v>
      </c>
      <c r="AE29" s="795">
        <v>267780</v>
      </c>
      <c r="AF29" s="795">
        <v>182560</v>
      </c>
      <c r="AG29" s="795">
        <v>330240</v>
      </c>
      <c r="AH29" s="795">
        <v>90230</v>
      </c>
      <c r="AI29" s="795">
        <v>21160</v>
      </c>
      <c r="AJ29" s="797">
        <v>20480</v>
      </c>
      <c r="AK29" s="796">
        <v>23380</v>
      </c>
      <c r="AL29" s="796">
        <v>20300</v>
      </c>
      <c r="AM29" s="796">
        <v>2590</v>
      </c>
      <c r="AN29" s="802">
        <v>65650</v>
      </c>
      <c r="AO29" s="795">
        <v>125120</v>
      </c>
      <c r="AP29" s="803">
        <v>22140</v>
      </c>
      <c r="AQ29" s="795">
        <v>12400</v>
      </c>
      <c r="AR29" s="795">
        <v>43040</v>
      </c>
      <c r="AS29" s="802">
        <v>36280</v>
      </c>
      <c r="AT29" s="795">
        <v>65670</v>
      </c>
      <c r="AU29" s="803">
        <v>55430</v>
      </c>
      <c r="AV29" s="796">
        <v>8550</v>
      </c>
      <c r="AW29" s="798">
        <v>7720</v>
      </c>
      <c r="AX29" s="824">
        <f t="shared" si="5"/>
        <v>306940</v>
      </c>
      <c r="AY29" s="622">
        <f t="shared" si="3"/>
        <v>83020</v>
      </c>
      <c r="AZ29" s="622">
        <f t="shared" si="6"/>
        <v>370290</v>
      </c>
      <c r="BB29" s="621">
        <f t="shared" si="8"/>
        <v>0.11048256032004</v>
      </c>
      <c r="BC29" s="621">
        <f t="shared" si="8"/>
        <v>0.13948618577322167</v>
      </c>
      <c r="BD29" s="621">
        <f t="shared" si="8"/>
        <v>9.509522023586281E-2</v>
      </c>
      <c r="BE29" s="621">
        <f t="shared" si="8"/>
        <v>0.17202150268783598</v>
      </c>
      <c r="BF29" s="621">
        <f t="shared" si="8"/>
        <v>0.19288348543567946</v>
      </c>
      <c r="BG29" s="621">
        <f t="shared" si="8"/>
        <v>6.4591407259240738E-3</v>
      </c>
      <c r="BH29" s="621">
        <f t="shared" si="8"/>
        <v>4.7000666750010418E-2</v>
      </c>
      <c r="BI29" s="621">
        <f t="shared" si="8"/>
        <v>1.1022211109722048E-2</v>
      </c>
      <c r="BJ29" s="621">
        <f t="shared" si="8"/>
        <v>4.3244988956952952E-2</v>
      </c>
      <c r="BK29" s="621">
        <f t="shared" si="8"/>
        <v>2.2419469100304203E-2</v>
      </c>
      <c r="BL29" s="621">
        <f t="shared" si="8"/>
        <v>0.15988456890444638</v>
      </c>
      <c r="BN29" s="599">
        <f>_xlfn.RANK.EQ(BB29,$BB29:$BK29)+COUNTIF($BB29:BB29,BB29)-1</f>
        <v>4</v>
      </c>
      <c r="BO29" s="599">
        <f>_xlfn.RANK.EQ(BC29,$BB29:$BK29)+COUNTIF($BB29:BC29,BC29)-1</f>
        <v>3</v>
      </c>
      <c r="BP29" s="599">
        <f>_xlfn.RANK.EQ(BD29,$BB29:$BK29)+COUNTIF($BB29:BD29,BD29)-1</f>
        <v>5</v>
      </c>
      <c r="BQ29" s="599">
        <f>_xlfn.RANK.EQ(BE29,$BB29:$BK29)+COUNTIF($BB29:BE29,BE29)-1</f>
        <v>2</v>
      </c>
      <c r="BR29" s="599">
        <f>_xlfn.RANK.EQ(BF29,$BB29:$BK29)+COUNTIF($BB29:BF29,BF29)-1</f>
        <v>1</v>
      </c>
      <c r="BS29" s="599">
        <f>_xlfn.RANK.EQ(BG29,$BB29:$BK29)+COUNTIF($BB29:BG29,BG29)-1</f>
        <v>10</v>
      </c>
      <c r="BT29" s="599">
        <f>_xlfn.RANK.EQ(BH29,$BB29:$BK29)+COUNTIF($BB29:BH29,BH29)-1</f>
        <v>6</v>
      </c>
      <c r="BU29" s="599">
        <f>_xlfn.RANK.EQ(BI29,$BB29:$BK29)+COUNTIF($BB29:BI29,BI29)-1</f>
        <v>9</v>
      </c>
      <c r="BV29" s="599">
        <f>_xlfn.RANK.EQ(BJ29,$BB29:$BK29)+COUNTIF($BB29:BJ29,BJ29)-1</f>
        <v>7</v>
      </c>
      <c r="BW29" s="599">
        <f>_xlfn.RANK.EQ(BK29,$BB29:$BK29)+COUNTIF($BB29:BK29,BK29)-1</f>
        <v>8</v>
      </c>
    </row>
    <row r="30" spans="12:75" x14ac:dyDescent="0.3">
      <c r="O30" s="634" t="s">
        <v>314</v>
      </c>
      <c r="P30" s="634" t="str">
        <f t="shared" si="0"/>
        <v>韓国</v>
      </c>
      <c r="Q30" s="601" t="str">
        <f t="shared" si="0"/>
        <v>台湾</v>
      </c>
      <c r="R30" s="601" t="str">
        <f t="shared" si="0"/>
        <v>東南アジア</v>
      </c>
      <c r="S30" s="601" t="str">
        <f t="shared" si="0"/>
        <v>中国</v>
      </c>
      <c r="T30" s="633" t="str">
        <f t="shared" si="0"/>
        <v>香港</v>
      </c>
      <c r="U30" s="601" t="s">
        <v>350</v>
      </c>
      <c r="V30" s="632">
        <f t="shared" si="7"/>
        <v>0.17138626688876549</v>
      </c>
      <c r="W30" s="631">
        <f t="shared" si="7"/>
        <v>0.14417915972607812</v>
      </c>
      <c r="X30" s="631">
        <f t="shared" si="7"/>
        <v>0.13757788882719477</v>
      </c>
      <c r="Y30" s="631">
        <f t="shared" si="7"/>
        <v>0.11962489974705411</v>
      </c>
      <c r="Z30" s="630">
        <f t="shared" si="7"/>
        <v>0.10555864026158307</v>
      </c>
      <c r="AA30" s="629">
        <f t="shared" si="2"/>
        <v>0.32167314454932439</v>
      </c>
      <c r="AC30" s="795">
        <v>162090</v>
      </c>
      <c r="AD30" s="795">
        <v>27780</v>
      </c>
      <c r="AE30" s="795">
        <v>19390</v>
      </c>
      <c r="AF30" s="795">
        <v>17110</v>
      </c>
      <c r="AG30" s="795">
        <v>23370</v>
      </c>
      <c r="AH30" s="795">
        <v>9280</v>
      </c>
      <c r="AI30" s="795">
        <v>1740</v>
      </c>
      <c r="AJ30" s="797">
        <v>2320</v>
      </c>
      <c r="AK30" s="796">
        <v>3500</v>
      </c>
      <c r="AL30" s="796">
        <v>3670</v>
      </c>
      <c r="AM30" s="796">
        <v>220</v>
      </c>
      <c r="AN30" s="802">
        <v>3570</v>
      </c>
      <c r="AO30" s="795">
        <v>11250</v>
      </c>
      <c r="AP30" s="803">
        <v>1390</v>
      </c>
      <c r="AQ30" s="795">
        <v>1040</v>
      </c>
      <c r="AR30" s="795">
        <v>1890</v>
      </c>
      <c r="AS30" s="802">
        <v>1580</v>
      </c>
      <c r="AT30" s="795">
        <v>2900</v>
      </c>
      <c r="AU30" s="803">
        <v>1610</v>
      </c>
      <c r="AV30" s="796">
        <v>680</v>
      </c>
      <c r="AW30" s="798">
        <v>1000</v>
      </c>
      <c r="AX30" s="824">
        <f t="shared" si="5"/>
        <v>26800</v>
      </c>
      <c r="AY30" s="622">
        <f t="shared" si="3"/>
        <v>11390</v>
      </c>
      <c r="AZ30" s="622">
        <f t="shared" si="6"/>
        <v>22300</v>
      </c>
      <c r="BB30" s="621">
        <f t="shared" si="8"/>
        <v>0.17138626688876549</v>
      </c>
      <c r="BC30" s="621">
        <f t="shared" si="8"/>
        <v>0.11962489974705411</v>
      </c>
      <c r="BD30" s="621">
        <f t="shared" si="8"/>
        <v>0.10555864026158307</v>
      </c>
      <c r="BE30" s="621">
        <f t="shared" si="8"/>
        <v>0.14417915972607812</v>
      </c>
      <c r="BF30" s="621">
        <f t="shared" si="8"/>
        <v>0.13757788882719477</v>
      </c>
      <c r="BG30" s="621">
        <f t="shared" si="8"/>
        <v>6.4161885372324015E-3</v>
      </c>
      <c r="BH30" s="621">
        <f t="shared" si="8"/>
        <v>5.7252143870689123E-2</v>
      </c>
      <c r="BI30" s="621">
        <f t="shared" si="8"/>
        <v>1.073477697575421E-2</v>
      </c>
      <c r="BJ30" s="621">
        <f t="shared" si="8"/>
        <v>7.0269603306804859E-2</v>
      </c>
      <c r="BK30" s="621">
        <f t="shared" si="8"/>
        <v>1.1660188784008884E-2</v>
      </c>
      <c r="BL30" s="621">
        <f t="shared" si="8"/>
        <v>0.16534024307483497</v>
      </c>
      <c r="BN30" s="599">
        <f>_xlfn.RANK.EQ(BB30,$BB30:$BK30)+COUNTIF($BB30:BB30,BB30)-1</f>
        <v>1</v>
      </c>
      <c r="BO30" s="599">
        <f>_xlfn.RANK.EQ(BC30,$BB30:$BK30)+COUNTIF($BB30:BC30,BC30)-1</f>
        <v>4</v>
      </c>
      <c r="BP30" s="599">
        <f>_xlfn.RANK.EQ(BD30,$BB30:$BK30)+COUNTIF($BB30:BD30,BD30)-1</f>
        <v>5</v>
      </c>
      <c r="BQ30" s="599">
        <f>_xlfn.RANK.EQ(BE30,$BB30:$BK30)+COUNTIF($BB30:BE30,BE30)-1</f>
        <v>2</v>
      </c>
      <c r="BR30" s="599">
        <f>_xlfn.RANK.EQ(BF30,$BB30:$BK30)+COUNTIF($BB30:BF30,BF30)-1</f>
        <v>3</v>
      </c>
      <c r="BS30" s="599">
        <f>_xlfn.RANK.EQ(BG30,$BB30:$BK30)+COUNTIF($BB30:BG30,BG30)-1</f>
        <v>10</v>
      </c>
      <c r="BT30" s="599">
        <f>_xlfn.RANK.EQ(BH30,$BB30:$BK30)+COUNTIF($BB30:BH30,BH30)-1</f>
        <v>7</v>
      </c>
      <c r="BU30" s="599">
        <f>_xlfn.RANK.EQ(BI30,$BB30:$BK30)+COUNTIF($BB30:BI30,BI30)-1</f>
        <v>9</v>
      </c>
      <c r="BV30" s="599">
        <f>_xlfn.RANK.EQ(BJ30,$BB30:$BK30)+COUNTIF($BB30:BJ30,BJ30)-1</f>
        <v>6</v>
      </c>
      <c r="BW30" s="599">
        <f>_xlfn.RANK.EQ(BK30,$BB30:$BK30)+COUNTIF($BB30:BK30,BK30)-1</f>
        <v>8</v>
      </c>
    </row>
    <row r="31" spans="12:75" x14ac:dyDescent="0.3">
      <c r="O31" s="634" t="s">
        <v>315</v>
      </c>
      <c r="P31" s="634" t="str">
        <f t="shared" si="0"/>
        <v>台湾</v>
      </c>
      <c r="Q31" s="601" t="str">
        <f t="shared" si="0"/>
        <v>香港</v>
      </c>
      <c r="R31" s="601" t="str">
        <f t="shared" si="0"/>
        <v>韓国</v>
      </c>
      <c r="S31" s="601" t="str">
        <f t="shared" si="0"/>
        <v>中国</v>
      </c>
      <c r="T31" s="633" t="str">
        <f t="shared" si="0"/>
        <v>東南アジア</v>
      </c>
      <c r="U31" s="601" t="s">
        <v>350</v>
      </c>
      <c r="V31" s="632">
        <f t="shared" si="7"/>
        <v>0.25996520394355305</v>
      </c>
      <c r="W31" s="631">
        <f t="shared" si="7"/>
        <v>0.15008699014111734</v>
      </c>
      <c r="X31" s="631">
        <f t="shared" si="7"/>
        <v>0.13384883046588053</v>
      </c>
      <c r="Y31" s="631">
        <f t="shared" si="7"/>
        <v>0.10527740189445196</v>
      </c>
      <c r="Z31" s="630">
        <f t="shared" si="7"/>
        <v>8.3085250338294989E-2</v>
      </c>
      <c r="AA31" s="629">
        <f t="shared" si="2"/>
        <v>0.26773632321670215</v>
      </c>
      <c r="AC31" s="795">
        <v>258650</v>
      </c>
      <c r="AD31" s="795">
        <v>34620</v>
      </c>
      <c r="AE31" s="795">
        <v>27230</v>
      </c>
      <c r="AF31" s="795">
        <v>38820</v>
      </c>
      <c r="AG31" s="795">
        <v>67240</v>
      </c>
      <c r="AH31" s="795">
        <v>12330</v>
      </c>
      <c r="AI31" s="795">
        <v>2250</v>
      </c>
      <c r="AJ31" s="797">
        <v>1930</v>
      </c>
      <c r="AK31" s="796">
        <v>2120</v>
      </c>
      <c r="AL31" s="796">
        <v>1600</v>
      </c>
      <c r="AM31" s="796">
        <v>120</v>
      </c>
      <c r="AN31" s="802">
        <v>6350</v>
      </c>
      <c r="AO31" s="795">
        <v>7230</v>
      </c>
      <c r="AP31" s="803">
        <v>3170</v>
      </c>
      <c r="AQ31" s="795">
        <v>1310</v>
      </c>
      <c r="AR31" s="795">
        <v>3550</v>
      </c>
      <c r="AS31" s="802">
        <v>1550</v>
      </c>
      <c r="AT31" s="795">
        <v>2240</v>
      </c>
      <c r="AU31" s="803">
        <v>950</v>
      </c>
      <c r="AV31" s="796">
        <v>560</v>
      </c>
      <c r="AW31" s="798">
        <v>390</v>
      </c>
      <c r="AX31" s="824">
        <f t="shared" si="5"/>
        <v>43090</v>
      </c>
      <c r="AY31" s="622">
        <f t="shared" si="3"/>
        <v>6720</v>
      </c>
      <c r="AZ31" s="622">
        <f t="shared" si="6"/>
        <v>21490</v>
      </c>
      <c r="BB31" s="621">
        <f t="shared" si="8"/>
        <v>0.13384883046588053</v>
      </c>
      <c r="BC31" s="621">
        <f t="shared" si="8"/>
        <v>0.10527740189445196</v>
      </c>
      <c r="BD31" s="621">
        <f t="shared" si="8"/>
        <v>0.15008699014111734</v>
      </c>
      <c r="BE31" s="621">
        <f t="shared" si="8"/>
        <v>0.25996520394355305</v>
      </c>
      <c r="BF31" s="621">
        <f t="shared" si="8"/>
        <v>8.3085250338294989E-2</v>
      </c>
      <c r="BG31" s="621">
        <f t="shared" si="8"/>
        <v>5.064759327276242E-3</v>
      </c>
      <c r="BH31" s="621">
        <f t="shared" si="8"/>
        <v>4.767059733230234E-2</v>
      </c>
      <c r="BI31" s="621">
        <f t="shared" si="8"/>
        <v>8.6990141117340037E-3</v>
      </c>
      <c r="BJ31" s="621">
        <f t="shared" si="8"/>
        <v>2.5981055480378889E-2</v>
      </c>
      <c r="BK31" s="621">
        <f t="shared" si="8"/>
        <v>1.3725111154069205E-2</v>
      </c>
      <c r="BL31" s="621">
        <f t="shared" si="8"/>
        <v>0.16659578581094142</v>
      </c>
      <c r="BN31" s="599">
        <f>_xlfn.RANK.EQ(BB31,$BB31:$BK31)+COUNTIF($BB31:BB31,BB31)-1</f>
        <v>3</v>
      </c>
      <c r="BO31" s="599">
        <f>_xlfn.RANK.EQ(BC31,$BB31:$BK31)+COUNTIF($BB31:BC31,BC31)-1</f>
        <v>4</v>
      </c>
      <c r="BP31" s="599">
        <f>_xlfn.RANK.EQ(BD31,$BB31:$BK31)+COUNTIF($BB31:BD31,BD31)-1</f>
        <v>2</v>
      </c>
      <c r="BQ31" s="599">
        <f>_xlfn.RANK.EQ(BE31,$BB31:$BK31)+COUNTIF($BB31:BE31,BE31)-1</f>
        <v>1</v>
      </c>
      <c r="BR31" s="599">
        <f>_xlfn.RANK.EQ(BF31,$BB31:$BK31)+COUNTIF($BB31:BF31,BF31)-1</f>
        <v>5</v>
      </c>
      <c r="BS31" s="599">
        <f>_xlfn.RANK.EQ(BG31,$BB31:$BK31)+COUNTIF($BB31:BG31,BG31)-1</f>
        <v>10</v>
      </c>
      <c r="BT31" s="599">
        <f>_xlfn.RANK.EQ(BH31,$BB31:$BK31)+COUNTIF($BB31:BH31,BH31)-1</f>
        <v>6</v>
      </c>
      <c r="BU31" s="599">
        <f>_xlfn.RANK.EQ(BI31,$BB31:$BK31)+COUNTIF($BB31:BI31,BI31)-1</f>
        <v>9</v>
      </c>
      <c r="BV31" s="599">
        <f>_xlfn.RANK.EQ(BJ31,$BB31:$BK31)+COUNTIF($BB31:BJ31,BJ31)-1</f>
        <v>7</v>
      </c>
      <c r="BW31" s="599">
        <f>_xlfn.RANK.EQ(BK31,$BB31:$BK31)+COUNTIF($BB31:BK31,BK31)-1</f>
        <v>8</v>
      </c>
    </row>
    <row r="32" spans="12:75" x14ac:dyDescent="0.3">
      <c r="O32" s="634" t="s">
        <v>316</v>
      </c>
      <c r="P32" s="634" t="str">
        <f t="shared" si="0"/>
        <v>アメリカ</v>
      </c>
      <c r="Q32" s="601" t="str">
        <f t="shared" si="0"/>
        <v>欧州</v>
      </c>
      <c r="R32" s="601" t="str">
        <f t="shared" si="0"/>
        <v>台湾</v>
      </c>
      <c r="S32" s="601" t="str">
        <f t="shared" si="0"/>
        <v>中国</v>
      </c>
      <c r="T32" s="633" t="str">
        <f t="shared" si="0"/>
        <v>東南アジア</v>
      </c>
      <c r="U32" s="601" t="s">
        <v>350</v>
      </c>
      <c r="V32" s="632">
        <f t="shared" si="7"/>
        <v>0.14766774806935448</v>
      </c>
      <c r="W32" s="631">
        <f t="shared" si="7"/>
        <v>0.1434074636885882</v>
      </c>
      <c r="X32" s="631">
        <f t="shared" si="7"/>
        <v>0.11974826231854345</v>
      </c>
      <c r="Y32" s="631">
        <f t="shared" si="7"/>
        <v>0.11936735932719869</v>
      </c>
      <c r="Z32" s="630">
        <f t="shared" si="7"/>
        <v>8.4877045720419209E-2</v>
      </c>
      <c r="AA32" s="629">
        <f t="shared" si="2"/>
        <v>0.3849321208758959</v>
      </c>
      <c r="AC32" s="795">
        <v>9950040</v>
      </c>
      <c r="AD32" s="795">
        <v>756780</v>
      </c>
      <c r="AE32" s="795">
        <v>1187710</v>
      </c>
      <c r="AF32" s="795">
        <v>505540</v>
      </c>
      <c r="AG32" s="795">
        <v>1191500</v>
      </c>
      <c r="AH32" s="795">
        <v>1469300</v>
      </c>
      <c r="AI32" s="795">
        <v>242690</v>
      </c>
      <c r="AJ32" s="797">
        <v>314880</v>
      </c>
      <c r="AK32" s="796">
        <v>240590</v>
      </c>
      <c r="AL32" s="796">
        <v>315810</v>
      </c>
      <c r="AM32" s="796">
        <v>28740</v>
      </c>
      <c r="AN32" s="802">
        <v>329930</v>
      </c>
      <c r="AO32" s="795">
        <v>155760</v>
      </c>
      <c r="AP32" s="803">
        <v>136630</v>
      </c>
      <c r="AQ32" s="795">
        <v>66990</v>
      </c>
      <c r="AR32" s="795">
        <v>477500</v>
      </c>
      <c r="AS32" s="802">
        <v>111820</v>
      </c>
      <c r="AT32" s="795">
        <v>37310</v>
      </c>
      <c r="AU32" s="803">
        <v>73080</v>
      </c>
      <c r="AV32" s="796">
        <v>286660</v>
      </c>
      <c r="AW32" s="798">
        <v>240230</v>
      </c>
      <c r="AX32" s="824">
        <f t="shared" si="5"/>
        <v>1780590</v>
      </c>
      <c r="AY32" s="622">
        <f t="shared" si="3"/>
        <v>1426910</v>
      </c>
      <c r="AZ32" s="622">
        <f t="shared" si="6"/>
        <v>844530</v>
      </c>
      <c r="BB32" s="621">
        <f t="shared" si="8"/>
        <v>7.6057985696539918E-2</v>
      </c>
      <c r="BC32" s="621">
        <f t="shared" si="8"/>
        <v>0.11936735932719869</v>
      </c>
      <c r="BD32" s="621">
        <f t="shared" si="8"/>
        <v>5.0807835948398196E-2</v>
      </c>
      <c r="BE32" s="621">
        <f t="shared" si="8"/>
        <v>0.11974826231854345</v>
      </c>
      <c r="BF32" s="621">
        <f t="shared" si="8"/>
        <v>8.4877045720419209E-2</v>
      </c>
      <c r="BG32" s="621">
        <f t="shared" si="8"/>
        <v>6.73263625070854E-3</v>
      </c>
      <c r="BH32" s="621">
        <f t="shared" si="8"/>
        <v>0.14766774806935448</v>
      </c>
      <c r="BI32" s="621">
        <f t="shared" si="8"/>
        <v>2.4390856720173989E-2</v>
      </c>
      <c r="BJ32" s="621">
        <f t="shared" si="8"/>
        <v>0.1434074636885882</v>
      </c>
      <c r="BK32" s="621">
        <f t="shared" si="8"/>
        <v>4.7989756825098193E-2</v>
      </c>
      <c r="BL32" s="621">
        <f t="shared" si="8"/>
        <v>0.17895304943497714</v>
      </c>
      <c r="BN32" s="599">
        <f>_xlfn.RANK.EQ(BB32,$BB32:$BK32)+COUNTIF($BB32:BB32,BB32)-1</f>
        <v>6</v>
      </c>
      <c r="BO32" s="599">
        <f>_xlfn.RANK.EQ(BC32,$BB32:$BK32)+COUNTIF($BB32:BC32,BC32)-1</f>
        <v>4</v>
      </c>
      <c r="BP32" s="599">
        <f>_xlfn.RANK.EQ(BD32,$BB32:$BK32)+COUNTIF($BB32:BD32,BD32)-1</f>
        <v>7</v>
      </c>
      <c r="BQ32" s="599">
        <f>_xlfn.RANK.EQ(BE32,$BB32:$BK32)+COUNTIF($BB32:BE32,BE32)-1</f>
        <v>3</v>
      </c>
      <c r="BR32" s="599">
        <f>_xlfn.RANK.EQ(BF32,$BB32:$BK32)+COUNTIF($BB32:BF32,BF32)-1</f>
        <v>5</v>
      </c>
      <c r="BS32" s="599">
        <f>_xlfn.RANK.EQ(BG32,$BB32:$BK32)+COUNTIF($BB32:BG32,BG32)-1</f>
        <v>10</v>
      </c>
      <c r="BT32" s="599">
        <f>_xlfn.RANK.EQ(BH32,$BB32:$BK32)+COUNTIF($BB32:BH32,BH32)-1</f>
        <v>1</v>
      </c>
      <c r="BU32" s="599">
        <f>_xlfn.RANK.EQ(BI32,$BB32:$BK32)+COUNTIF($BB32:BI32,BI32)-1</f>
        <v>9</v>
      </c>
      <c r="BV32" s="599">
        <f>_xlfn.RANK.EQ(BJ32,$BB32:$BK32)+COUNTIF($BB32:BJ32,BJ32)-1</f>
        <v>2</v>
      </c>
      <c r="BW32" s="599">
        <f>_xlfn.RANK.EQ(BK32,$BB32:$BK32)+COUNTIF($BB32:BK32,BK32)-1</f>
        <v>8</v>
      </c>
    </row>
    <row r="33" spans="9:75" x14ac:dyDescent="0.3">
      <c r="O33" s="634" t="s">
        <v>317</v>
      </c>
      <c r="P33" s="634" t="str">
        <f t="shared" si="0"/>
        <v>韓国</v>
      </c>
      <c r="Q33" s="601" t="str">
        <f t="shared" si="0"/>
        <v>中国</v>
      </c>
      <c r="R33" s="601" t="str">
        <f t="shared" si="0"/>
        <v>東南アジア</v>
      </c>
      <c r="S33" s="601" t="str">
        <f t="shared" si="0"/>
        <v>台湾</v>
      </c>
      <c r="T33" s="633" t="str">
        <f t="shared" si="0"/>
        <v>香港</v>
      </c>
      <c r="U33" s="601" t="s">
        <v>350</v>
      </c>
      <c r="V33" s="632">
        <f t="shared" si="7"/>
        <v>0.22751026966936036</v>
      </c>
      <c r="W33" s="631">
        <f t="shared" si="7"/>
        <v>0.14900002744109259</v>
      </c>
      <c r="X33" s="631">
        <f t="shared" si="7"/>
        <v>0.13395528888769764</v>
      </c>
      <c r="Y33" s="631">
        <f t="shared" si="7"/>
        <v>0.126498969682698</v>
      </c>
      <c r="Z33" s="630">
        <f t="shared" si="7"/>
        <v>7.3264526389077683E-2</v>
      </c>
      <c r="AA33" s="629">
        <f t="shared" si="2"/>
        <v>0.2897709179300737</v>
      </c>
      <c r="AC33" s="795">
        <v>15669930</v>
      </c>
      <c r="AD33" s="795">
        <v>3565070</v>
      </c>
      <c r="AE33" s="795">
        <v>2334820</v>
      </c>
      <c r="AF33" s="795">
        <v>1148050</v>
      </c>
      <c r="AG33" s="795">
        <v>1982230</v>
      </c>
      <c r="AH33" s="795">
        <v>994420</v>
      </c>
      <c r="AI33" s="795">
        <v>218550</v>
      </c>
      <c r="AJ33" s="797">
        <v>195160</v>
      </c>
      <c r="AK33" s="796">
        <v>127520</v>
      </c>
      <c r="AL33" s="796">
        <v>127580</v>
      </c>
      <c r="AM33" s="796">
        <v>19410</v>
      </c>
      <c r="AN33" s="802">
        <v>588890</v>
      </c>
      <c r="AO33" s="795">
        <v>525040</v>
      </c>
      <c r="AP33" s="803">
        <v>272140</v>
      </c>
      <c r="AQ33" s="795">
        <v>90060</v>
      </c>
      <c r="AR33" s="795">
        <v>477760</v>
      </c>
      <c r="AS33" s="802">
        <v>239240</v>
      </c>
      <c r="AT33" s="795">
        <v>134080</v>
      </c>
      <c r="AU33" s="803">
        <v>339680</v>
      </c>
      <c r="AV33" s="796">
        <v>82110</v>
      </c>
      <c r="AW33" s="798">
        <v>82020</v>
      </c>
      <c r="AX33" s="824">
        <f t="shared" si="5"/>
        <v>2126100</v>
      </c>
      <c r="AY33" s="622">
        <f t="shared" si="3"/>
        <v>633800</v>
      </c>
      <c r="AZ33" s="622">
        <f t="shared" si="6"/>
        <v>2099070</v>
      </c>
      <c r="BB33" s="621">
        <f t="shared" si="8"/>
        <v>0.22751026966936036</v>
      </c>
      <c r="BC33" s="621">
        <f t="shared" si="8"/>
        <v>0.14900002744109259</v>
      </c>
      <c r="BD33" s="621">
        <f t="shared" si="8"/>
        <v>7.3264526389077683E-2</v>
      </c>
      <c r="BE33" s="621">
        <f t="shared" si="8"/>
        <v>0.126498969682698</v>
      </c>
      <c r="BF33" s="621">
        <f t="shared" si="8"/>
        <v>0.13395528888769764</v>
      </c>
      <c r="BG33" s="621">
        <f t="shared" si="8"/>
        <v>5.747313485127247E-3</v>
      </c>
      <c r="BH33" s="621">
        <f t="shared" si="8"/>
        <v>6.3460398355321301E-2</v>
      </c>
      <c r="BI33" s="621">
        <f t="shared" si="8"/>
        <v>1.3947094849817453E-2</v>
      </c>
      <c r="BJ33" s="621">
        <f t="shared" si="8"/>
        <v>4.044689414694258E-2</v>
      </c>
      <c r="BK33" s="621">
        <f t="shared" si="8"/>
        <v>3.0488968361696574E-2</v>
      </c>
      <c r="BL33" s="621">
        <f t="shared" si="8"/>
        <v>0.13568024873116855</v>
      </c>
      <c r="BN33" s="599">
        <f>_xlfn.RANK.EQ(BB33,$BB33:$BK33)+COUNTIF($BB33:BB33,BB33)-1</f>
        <v>1</v>
      </c>
      <c r="BO33" s="599">
        <f>_xlfn.RANK.EQ(BC33,$BB33:$BK33)+COUNTIF($BB33:BC33,BC33)-1</f>
        <v>2</v>
      </c>
      <c r="BP33" s="599">
        <f>_xlfn.RANK.EQ(BD33,$BB33:$BK33)+COUNTIF($BB33:BD33,BD33)-1</f>
        <v>5</v>
      </c>
      <c r="BQ33" s="599">
        <f>_xlfn.RANK.EQ(BE33,$BB33:$BK33)+COUNTIF($BB33:BE33,BE33)-1</f>
        <v>4</v>
      </c>
      <c r="BR33" s="599">
        <f>_xlfn.RANK.EQ(BF33,$BB33:$BK33)+COUNTIF($BB33:BF33,BF33)-1</f>
        <v>3</v>
      </c>
      <c r="BS33" s="599">
        <f>_xlfn.RANK.EQ(BG33,$BB33:$BK33)+COUNTIF($BB33:BG33,BG33)-1</f>
        <v>10</v>
      </c>
      <c r="BT33" s="599">
        <f>_xlfn.RANK.EQ(BH33,$BB33:$BK33)+COUNTIF($BB33:BH33,BH33)-1</f>
        <v>6</v>
      </c>
      <c r="BU33" s="599">
        <f>_xlfn.RANK.EQ(BI33,$BB33:$BK33)+COUNTIF($BB33:BI33,BI33)-1</f>
        <v>9</v>
      </c>
      <c r="BV33" s="599">
        <f>_xlfn.RANK.EQ(BJ33,$BB33:$BK33)+COUNTIF($BB33:BJ33,BJ33)-1</f>
        <v>7</v>
      </c>
      <c r="BW33" s="599">
        <f>_xlfn.RANK.EQ(BK33,$BB33:$BK33)+COUNTIF($BB33:BK33,BK33)-1</f>
        <v>8</v>
      </c>
    </row>
    <row r="34" spans="9:75" x14ac:dyDescent="0.3">
      <c r="O34" s="634" t="s">
        <v>318</v>
      </c>
      <c r="P34" s="634" t="str">
        <f t="shared" si="0"/>
        <v>台湾</v>
      </c>
      <c r="Q34" s="601" t="str">
        <f t="shared" si="0"/>
        <v>中国</v>
      </c>
      <c r="R34" s="601" t="str">
        <f t="shared" si="0"/>
        <v>韓国</v>
      </c>
      <c r="S34" s="601" t="str">
        <f t="shared" si="0"/>
        <v>東南アジア</v>
      </c>
      <c r="T34" s="633" t="str">
        <f t="shared" si="0"/>
        <v>香港</v>
      </c>
      <c r="U34" s="601" t="s">
        <v>350</v>
      </c>
      <c r="V34" s="632">
        <f t="shared" si="7"/>
        <v>0.20419240127269325</v>
      </c>
      <c r="W34" s="631">
        <f t="shared" si="7"/>
        <v>0.15311952967599168</v>
      </c>
      <c r="X34" s="631">
        <f t="shared" si="7"/>
        <v>0.1303519723442437</v>
      </c>
      <c r="Y34" s="631">
        <f t="shared" si="7"/>
        <v>9.3591395008312137E-2</v>
      </c>
      <c r="Z34" s="630">
        <f t="shared" si="7"/>
        <v>9.0046349814490653E-2</v>
      </c>
      <c r="AA34" s="629">
        <f t="shared" si="2"/>
        <v>0.32869835188426855</v>
      </c>
      <c r="AC34" s="795">
        <v>908310</v>
      </c>
      <c r="AD34" s="795">
        <v>118400</v>
      </c>
      <c r="AE34" s="795">
        <v>139080</v>
      </c>
      <c r="AF34" s="795">
        <v>81790</v>
      </c>
      <c r="AG34" s="795">
        <v>185470</v>
      </c>
      <c r="AH34" s="795">
        <v>62190</v>
      </c>
      <c r="AI34" s="795">
        <v>12110</v>
      </c>
      <c r="AJ34" s="797">
        <v>14430</v>
      </c>
      <c r="AK34" s="796">
        <v>17370</v>
      </c>
      <c r="AL34" s="796">
        <v>20780</v>
      </c>
      <c r="AM34" s="796">
        <v>1130</v>
      </c>
      <c r="AN34" s="802">
        <v>26120</v>
      </c>
      <c r="AO34" s="795">
        <v>22900</v>
      </c>
      <c r="AP34" s="803">
        <v>12230</v>
      </c>
      <c r="AQ34" s="795">
        <v>7010</v>
      </c>
      <c r="AR34" s="795">
        <v>21870</v>
      </c>
      <c r="AS34" s="802">
        <v>5700</v>
      </c>
      <c r="AT34" s="795">
        <v>8270</v>
      </c>
      <c r="AU34" s="803">
        <v>9790</v>
      </c>
      <c r="AV34" s="796">
        <v>5420</v>
      </c>
      <c r="AW34" s="798">
        <v>6580</v>
      </c>
      <c r="AX34" s="824">
        <f t="shared" si="5"/>
        <v>129670</v>
      </c>
      <c r="AY34" s="622">
        <f t="shared" si="3"/>
        <v>65710</v>
      </c>
      <c r="AZ34" s="622">
        <f t="shared" si="6"/>
        <v>85010</v>
      </c>
      <c r="BB34" s="621">
        <f t="shared" si="8"/>
        <v>0.1303519723442437</v>
      </c>
      <c r="BC34" s="621">
        <f t="shared" si="8"/>
        <v>0.15311952967599168</v>
      </c>
      <c r="BD34" s="621">
        <f t="shared" si="8"/>
        <v>9.0046349814490653E-2</v>
      </c>
      <c r="BE34" s="621">
        <f t="shared" si="8"/>
        <v>0.20419240127269325</v>
      </c>
      <c r="BF34" s="621">
        <f t="shared" si="8"/>
        <v>9.3591395008312137E-2</v>
      </c>
      <c r="BG34" s="621">
        <f t="shared" si="8"/>
        <v>7.7176294436921318E-3</v>
      </c>
      <c r="BH34" s="621">
        <f t="shared" si="8"/>
        <v>6.8467813852098949E-2</v>
      </c>
      <c r="BI34" s="621">
        <f t="shared" si="8"/>
        <v>1.3332452576763439E-2</v>
      </c>
      <c r="BJ34" s="621">
        <f t="shared" si="8"/>
        <v>7.2343142759630524E-2</v>
      </c>
      <c r="BK34" s="621">
        <f t="shared" si="8"/>
        <v>2.407768272946461E-2</v>
      </c>
      <c r="BL34" s="621">
        <f t="shared" si="8"/>
        <v>0.14275963052261892</v>
      </c>
      <c r="BN34" s="599">
        <f>_xlfn.RANK.EQ(BB34,$BB34:$BK34)+COUNTIF($BB34:BB34,BB34)-1</f>
        <v>3</v>
      </c>
      <c r="BO34" s="599">
        <f>_xlfn.RANK.EQ(BC34,$BB34:$BK34)+COUNTIF($BB34:BC34,BC34)-1</f>
        <v>2</v>
      </c>
      <c r="BP34" s="599">
        <f>_xlfn.RANK.EQ(BD34,$BB34:$BK34)+COUNTIF($BB34:BD34,BD34)-1</f>
        <v>5</v>
      </c>
      <c r="BQ34" s="599">
        <f>_xlfn.RANK.EQ(BE34,$BB34:$BK34)+COUNTIF($BB34:BE34,BE34)-1</f>
        <v>1</v>
      </c>
      <c r="BR34" s="599">
        <f>_xlfn.RANK.EQ(BF34,$BB34:$BK34)+COUNTIF($BB34:BF34,BF34)-1</f>
        <v>4</v>
      </c>
      <c r="BS34" s="599">
        <f>_xlfn.RANK.EQ(BG34,$BB34:$BK34)+COUNTIF($BB34:BG34,BG34)-1</f>
        <v>10</v>
      </c>
      <c r="BT34" s="599">
        <f>_xlfn.RANK.EQ(BH34,$BB34:$BK34)+COUNTIF($BB34:BH34,BH34)-1</f>
        <v>7</v>
      </c>
      <c r="BU34" s="599">
        <f>_xlfn.RANK.EQ(BI34,$BB34:$BK34)+COUNTIF($BB34:BI34,BI34)-1</f>
        <v>9</v>
      </c>
      <c r="BV34" s="599">
        <f>_xlfn.RANK.EQ(BJ34,$BB34:$BK34)+COUNTIF($BB34:BJ34,BJ34)-1</f>
        <v>6</v>
      </c>
      <c r="BW34" s="599">
        <f>_xlfn.RANK.EQ(BK34,$BB34:$BK34)+COUNTIF($BB34:BK34,BK34)-1</f>
        <v>8</v>
      </c>
    </row>
    <row r="35" spans="9:75" x14ac:dyDescent="0.3">
      <c r="O35" s="634" t="s">
        <v>319</v>
      </c>
      <c r="P35" s="634" t="str">
        <f t="shared" si="0"/>
        <v>中国</v>
      </c>
      <c r="Q35" s="601" t="str">
        <f t="shared" si="0"/>
        <v>欧州</v>
      </c>
      <c r="R35" s="601" t="str">
        <f t="shared" si="0"/>
        <v>アメリカ</v>
      </c>
      <c r="S35" s="601" t="str">
        <f t="shared" si="0"/>
        <v>台湾</v>
      </c>
      <c r="T35" s="633" t="str">
        <f t="shared" si="0"/>
        <v>韓国</v>
      </c>
      <c r="U35" s="601" t="s">
        <v>350</v>
      </c>
      <c r="V35" s="632">
        <f t="shared" si="7"/>
        <v>0.22199871994148304</v>
      </c>
      <c r="W35" s="631">
        <f t="shared" si="7"/>
        <v>0.15401846941574471</v>
      </c>
      <c r="X35" s="631">
        <f t="shared" si="7"/>
        <v>0.12370851238913778</v>
      </c>
      <c r="Y35" s="631">
        <f t="shared" si="7"/>
        <v>8.7135411904544213E-2</v>
      </c>
      <c r="Z35" s="630">
        <f t="shared" si="7"/>
        <v>6.6791624759989024E-2</v>
      </c>
      <c r="AA35" s="629">
        <f t="shared" si="2"/>
        <v>0.34634726158910134</v>
      </c>
      <c r="AC35" s="795">
        <v>218740</v>
      </c>
      <c r="AD35" s="795">
        <v>14610</v>
      </c>
      <c r="AE35" s="795">
        <v>48560</v>
      </c>
      <c r="AF35" s="795">
        <v>10720</v>
      </c>
      <c r="AG35" s="795">
        <v>19060</v>
      </c>
      <c r="AH35" s="795">
        <v>27060</v>
      </c>
      <c r="AI35" s="795">
        <v>4490</v>
      </c>
      <c r="AJ35" s="797">
        <v>6140</v>
      </c>
      <c r="AK35" s="796">
        <v>6330</v>
      </c>
      <c r="AL35" s="796">
        <v>13390</v>
      </c>
      <c r="AM35" s="796">
        <v>780</v>
      </c>
      <c r="AN35" s="802">
        <v>5190</v>
      </c>
      <c r="AO35" s="795">
        <v>3470</v>
      </c>
      <c r="AP35" s="803">
        <v>1950</v>
      </c>
      <c r="AQ35" s="795">
        <v>880</v>
      </c>
      <c r="AR35" s="795">
        <v>8190</v>
      </c>
      <c r="AS35" s="802">
        <v>1160</v>
      </c>
      <c r="AT35" s="795">
        <v>1250</v>
      </c>
      <c r="AU35" s="803">
        <v>1140</v>
      </c>
      <c r="AV35" s="796">
        <v>4420</v>
      </c>
      <c r="AW35" s="798">
        <v>2630</v>
      </c>
      <c r="AX35" s="824">
        <f t="shared" si="5"/>
        <v>37320</v>
      </c>
      <c r="AY35" s="622">
        <f t="shared" si="3"/>
        <v>33690</v>
      </c>
      <c r="AZ35" s="622">
        <f t="shared" si="6"/>
        <v>14160</v>
      </c>
      <c r="BB35" s="621">
        <f t="shared" si="8"/>
        <v>6.6791624759989024E-2</v>
      </c>
      <c r="BC35" s="621">
        <f t="shared" si="8"/>
        <v>0.22199871994148304</v>
      </c>
      <c r="BD35" s="621">
        <f t="shared" si="8"/>
        <v>4.9007954649355402E-2</v>
      </c>
      <c r="BE35" s="621">
        <f t="shared" si="8"/>
        <v>8.7135411904544213E-2</v>
      </c>
      <c r="BF35" s="621">
        <f t="shared" si="8"/>
        <v>6.4734387857730641E-2</v>
      </c>
      <c r="BG35" s="621">
        <f t="shared" si="8"/>
        <v>4.023041053305294E-3</v>
      </c>
      <c r="BH35" s="621">
        <f t="shared" si="8"/>
        <v>0.12370851238913778</v>
      </c>
      <c r="BI35" s="621">
        <f t="shared" si="8"/>
        <v>2.0526652646978148E-2</v>
      </c>
      <c r="BJ35" s="621">
        <f t="shared" si="8"/>
        <v>0.15401846941574471</v>
      </c>
      <c r="BK35" s="621">
        <f t="shared" si="8"/>
        <v>3.7441711621102679E-2</v>
      </c>
      <c r="BL35" s="621">
        <f t="shared" si="8"/>
        <v>0.17061351376062905</v>
      </c>
      <c r="BN35" s="599">
        <f>_xlfn.RANK.EQ(BB35,$BB35:$BK35)+COUNTIF($BB35:BB35,BB35)-1</f>
        <v>5</v>
      </c>
      <c r="BO35" s="599">
        <f>_xlfn.RANK.EQ(BC35,$BB35:$BK35)+COUNTIF($BB35:BC35,BC35)-1</f>
        <v>1</v>
      </c>
      <c r="BP35" s="599">
        <f>_xlfn.RANK.EQ(BD35,$BB35:$BK35)+COUNTIF($BB35:BD35,BD35)-1</f>
        <v>7</v>
      </c>
      <c r="BQ35" s="599">
        <f>_xlfn.RANK.EQ(BE35,$BB35:$BK35)+COUNTIF($BB35:BE35,BE35)-1</f>
        <v>4</v>
      </c>
      <c r="BR35" s="599">
        <f>_xlfn.RANK.EQ(BF35,$BB35:$BK35)+COUNTIF($BB35:BF35,BF35)-1</f>
        <v>6</v>
      </c>
      <c r="BS35" s="599">
        <f>_xlfn.RANK.EQ(BG35,$BB35:$BK35)+COUNTIF($BB35:BG35,BG35)-1</f>
        <v>10</v>
      </c>
      <c r="BT35" s="599">
        <f>_xlfn.RANK.EQ(BH35,$BB35:$BK35)+COUNTIF($BB35:BH35,BH35)-1</f>
        <v>3</v>
      </c>
      <c r="BU35" s="599">
        <f>_xlfn.RANK.EQ(BI35,$BB35:$BK35)+COUNTIF($BB35:BI35,BI35)-1</f>
        <v>9</v>
      </c>
      <c r="BV35" s="599">
        <f>_xlfn.RANK.EQ(BJ35,$BB35:$BK35)+COUNTIF($BB35:BJ35,BJ35)-1</f>
        <v>2</v>
      </c>
      <c r="BW35" s="599">
        <f>_xlfn.RANK.EQ(BK35,$BB35:$BK35)+COUNTIF($BB35:BK35,BK35)-1</f>
        <v>8</v>
      </c>
    </row>
    <row r="36" spans="9:75" x14ac:dyDescent="0.3">
      <c r="O36" s="634" t="s">
        <v>320</v>
      </c>
      <c r="P36" s="634" t="str">
        <f t="shared" si="0"/>
        <v>中国</v>
      </c>
      <c r="Q36" s="601" t="str">
        <f t="shared" si="0"/>
        <v>香港</v>
      </c>
      <c r="R36" s="601" t="str">
        <f t="shared" si="0"/>
        <v>台湾</v>
      </c>
      <c r="S36" s="601" t="str">
        <f t="shared" si="0"/>
        <v>韓国</v>
      </c>
      <c r="T36" s="633" t="str">
        <f t="shared" si="0"/>
        <v>東南アジア</v>
      </c>
      <c r="U36" s="601" t="s">
        <v>350</v>
      </c>
      <c r="V36" s="632">
        <f t="shared" si="7"/>
        <v>0.23866309726616369</v>
      </c>
      <c r="W36" s="631">
        <f t="shared" si="7"/>
        <v>0.22458830210107894</v>
      </c>
      <c r="X36" s="631">
        <f t="shared" si="7"/>
        <v>0.14516914091019714</v>
      </c>
      <c r="Y36" s="631">
        <f t="shared" si="7"/>
        <v>7.5687515210513506E-2</v>
      </c>
      <c r="Z36" s="630">
        <f t="shared" si="7"/>
        <v>6.1612720045428733E-2</v>
      </c>
      <c r="AA36" s="629">
        <f t="shared" si="2"/>
        <v>0.25427922446661799</v>
      </c>
      <c r="AC36" s="795">
        <v>246540</v>
      </c>
      <c r="AD36" s="795">
        <v>18660</v>
      </c>
      <c r="AE36" s="795">
        <v>58840</v>
      </c>
      <c r="AF36" s="795">
        <v>55370</v>
      </c>
      <c r="AG36" s="795">
        <v>35790</v>
      </c>
      <c r="AH36" s="795">
        <v>13360</v>
      </c>
      <c r="AI36" s="795">
        <v>2470</v>
      </c>
      <c r="AJ36" s="797">
        <v>3540</v>
      </c>
      <c r="AK36" s="796">
        <v>3610</v>
      </c>
      <c r="AL36" s="796">
        <v>4480</v>
      </c>
      <c r="AM36" s="796">
        <v>330</v>
      </c>
      <c r="AN36" s="802">
        <v>6160</v>
      </c>
      <c r="AO36" s="795">
        <v>5330</v>
      </c>
      <c r="AP36" s="803">
        <v>1310</v>
      </c>
      <c r="AQ36" s="795">
        <v>380</v>
      </c>
      <c r="AR36" s="795">
        <v>7300</v>
      </c>
      <c r="AS36" s="802">
        <v>430</v>
      </c>
      <c r="AT36" s="795">
        <v>1430</v>
      </c>
      <c r="AU36" s="803">
        <v>530</v>
      </c>
      <c r="AV36" s="796">
        <v>800</v>
      </c>
      <c r="AW36" s="798">
        <v>2000</v>
      </c>
      <c r="AX36" s="824">
        <f t="shared" si="5"/>
        <v>24420</v>
      </c>
      <c r="AY36" s="622">
        <f t="shared" si="3"/>
        <v>14760</v>
      </c>
      <c r="AZ36" s="622">
        <f t="shared" si="6"/>
        <v>15190</v>
      </c>
      <c r="BB36" s="621">
        <f t="shared" si="8"/>
        <v>7.5687515210513506E-2</v>
      </c>
      <c r="BC36" s="621">
        <f t="shared" si="8"/>
        <v>0.23866309726616369</v>
      </c>
      <c r="BD36" s="621">
        <f t="shared" si="8"/>
        <v>0.22458830210107894</v>
      </c>
      <c r="BE36" s="621">
        <f t="shared" si="8"/>
        <v>0.14516914091019714</v>
      </c>
      <c r="BF36" s="621">
        <f t="shared" si="8"/>
        <v>6.1612720045428733E-2</v>
      </c>
      <c r="BG36" s="621">
        <f t="shared" si="8"/>
        <v>1.541332035369514E-3</v>
      </c>
      <c r="BH36" s="621">
        <f t="shared" si="8"/>
        <v>5.418998945404397E-2</v>
      </c>
      <c r="BI36" s="621">
        <f t="shared" si="8"/>
        <v>1.0018658229901842E-2</v>
      </c>
      <c r="BJ36" s="621">
        <f t="shared" si="8"/>
        <v>5.9868581163300072E-2</v>
      </c>
      <c r="BK36" s="621">
        <f t="shared" si="8"/>
        <v>2.9609799626835402E-2</v>
      </c>
      <c r="BL36" s="621">
        <f t="shared" si="8"/>
        <v>9.9050863957167196E-2</v>
      </c>
      <c r="BN36" s="599">
        <f>_xlfn.RANK.EQ(BB36,$BB36:$BK36)+COUNTIF($BB36:BB36,BB36)-1</f>
        <v>4</v>
      </c>
      <c r="BO36" s="599">
        <f>_xlfn.RANK.EQ(BC36,$BB36:$BK36)+COUNTIF($BB36:BC36,BC36)-1</f>
        <v>1</v>
      </c>
      <c r="BP36" s="599">
        <f>_xlfn.RANK.EQ(BD36,$BB36:$BK36)+COUNTIF($BB36:BD36,BD36)-1</f>
        <v>2</v>
      </c>
      <c r="BQ36" s="599">
        <f>_xlfn.RANK.EQ(BE36,$BB36:$BK36)+COUNTIF($BB36:BE36,BE36)-1</f>
        <v>3</v>
      </c>
      <c r="BR36" s="599">
        <f>_xlfn.RANK.EQ(BF36,$BB36:$BK36)+COUNTIF($BB36:BF36,BF36)-1</f>
        <v>5</v>
      </c>
      <c r="BS36" s="599">
        <f>_xlfn.RANK.EQ(BG36,$BB36:$BK36)+COUNTIF($BB36:BG36,BG36)-1</f>
        <v>10</v>
      </c>
      <c r="BT36" s="599">
        <f>_xlfn.RANK.EQ(BH36,$BB36:$BK36)+COUNTIF($BB36:BH36,BH36)-1</f>
        <v>7</v>
      </c>
      <c r="BU36" s="599">
        <f>_xlfn.RANK.EQ(BI36,$BB36:$BK36)+COUNTIF($BB36:BI36,BI36)-1</f>
        <v>9</v>
      </c>
      <c r="BV36" s="599">
        <f>_xlfn.RANK.EQ(BJ36,$BB36:$BK36)+COUNTIF($BB36:BJ36,BJ36)-1</f>
        <v>6</v>
      </c>
      <c r="BW36" s="599">
        <f>_xlfn.RANK.EQ(BK36,$BB36:$BK36)+COUNTIF($BB36:BK36,BK36)-1</f>
        <v>8</v>
      </c>
    </row>
    <row r="37" spans="9:75" x14ac:dyDescent="0.3">
      <c r="O37" s="634" t="s">
        <v>321</v>
      </c>
      <c r="P37" s="634" t="str">
        <f t="shared" si="0"/>
        <v>香港</v>
      </c>
      <c r="Q37" s="601" t="str">
        <f t="shared" si="0"/>
        <v>台湾</v>
      </c>
      <c r="R37" s="601" t="str">
        <f t="shared" si="0"/>
        <v>中国</v>
      </c>
      <c r="S37" s="601" t="str">
        <f t="shared" si="0"/>
        <v>韓国</v>
      </c>
      <c r="T37" s="633" t="str">
        <f t="shared" si="0"/>
        <v>東南アジア</v>
      </c>
      <c r="U37" s="601" t="s">
        <v>350</v>
      </c>
      <c r="V37" s="632">
        <f t="shared" si="7"/>
        <v>0.21356521739130435</v>
      </c>
      <c r="W37" s="631">
        <f t="shared" si="7"/>
        <v>0.18730434782608696</v>
      </c>
      <c r="X37" s="631">
        <f t="shared" si="7"/>
        <v>0.16504347826086957</v>
      </c>
      <c r="Y37" s="631">
        <f t="shared" si="7"/>
        <v>0.15513043478260868</v>
      </c>
      <c r="Z37" s="630">
        <f t="shared" si="7"/>
        <v>5.8782608695652175E-2</v>
      </c>
      <c r="AA37" s="629">
        <f t="shared" si="2"/>
        <v>0.22017391304347822</v>
      </c>
      <c r="AC37" s="795">
        <v>57500</v>
      </c>
      <c r="AD37" s="795">
        <v>8920</v>
      </c>
      <c r="AE37" s="795">
        <v>9490</v>
      </c>
      <c r="AF37" s="795">
        <v>12280</v>
      </c>
      <c r="AG37" s="795">
        <v>10770</v>
      </c>
      <c r="AH37" s="795">
        <v>3300</v>
      </c>
      <c r="AI37" s="795">
        <v>490</v>
      </c>
      <c r="AJ37" s="797">
        <v>490</v>
      </c>
      <c r="AK37" s="796">
        <v>570</v>
      </c>
      <c r="AL37" s="796">
        <v>540</v>
      </c>
      <c r="AM37" s="796">
        <v>20</v>
      </c>
      <c r="AN37" s="802">
        <v>1370</v>
      </c>
      <c r="AO37" s="795">
        <v>960</v>
      </c>
      <c r="AP37" s="803">
        <v>380</v>
      </c>
      <c r="AQ37" s="795">
        <v>60</v>
      </c>
      <c r="AR37" s="795">
        <v>510</v>
      </c>
      <c r="AS37" s="802">
        <v>170</v>
      </c>
      <c r="AT37" s="795">
        <v>330</v>
      </c>
      <c r="AU37" s="803">
        <v>170</v>
      </c>
      <c r="AV37" s="796">
        <v>70</v>
      </c>
      <c r="AW37" s="798">
        <v>20</v>
      </c>
      <c r="AX37" s="824">
        <f t="shared" si="5"/>
        <v>6590</v>
      </c>
      <c r="AY37" s="622">
        <f t="shared" si="3"/>
        <v>1710</v>
      </c>
      <c r="AZ37" s="622">
        <f t="shared" si="6"/>
        <v>3380</v>
      </c>
      <c r="BB37" s="621">
        <f t="shared" si="8"/>
        <v>0.15513043478260868</v>
      </c>
      <c r="BC37" s="621">
        <f t="shared" si="8"/>
        <v>0.16504347826086957</v>
      </c>
      <c r="BD37" s="621">
        <f t="shared" si="8"/>
        <v>0.21356521739130435</v>
      </c>
      <c r="BE37" s="621">
        <f t="shared" si="8"/>
        <v>0.18730434782608696</v>
      </c>
      <c r="BF37" s="621">
        <f t="shared" si="8"/>
        <v>5.8782608695652175E-2</v>
      </c>
      <c r="BG37" s="621">
        <f t="shared" si="8"/>
        <v>1.0434782608695651E-3</v>
      </c>
      <c r="BH37" s="621">
        <f t="shared" si="8"/>
        <v>5.7391304347826085E-2</v>
      </c>
      <c r="BI37" s="621">
        <f t="shared" si="8"/>
        <v>8.5217391304347832E-3</v>
      </c>
      <c r="BJ37" s="621">
        <f t="shared" si="8"/>
        <v>2.9739130434782608E-2</v>
      </c>
      <c r="BK37" s="621">
        <f t="shared" si="8"/>
        <v>8.869565217391304E-3</v>
      </c>
      <c r="BL37" s="621">
        <f t="shared" si="8"/>
        <v>0.11460869565217391</v>
      </c>
      <c r="BN37" s="599">
        <f>_xlfn.RANK.EQ(BB37,$BB37:$BK37)+COUNTIF($BB37:BB37,BB37)-1</f>
        <v>4</v>
      </c>
      <c r="BO37" s="599">
        <f>_xlfn.RANK.EQ(BC37,$BB37:$BK37)+COUNTIF($BB37:BC37,BC37)-1</f>
        <v>3</v>
      </c>
      <c r="BP37" s="599">
        <f>_xlfn.RANK.EQ(BD37,$BB37:$BK37)+COUNTIF($BB37:BD37,BD37)-1</f>
        <v>1</v>
      </c>
      <c r="BQ37" s="599">
        <f>_xlfn.RANK.EQ(BE37,$BB37:$BK37)+COUNTIF($BB37:BE37,BE37)-1</f>
        <v>2</v>
      </c>
      <c r="BR37" s="599">
        <f>_xlfn.RANK.EQ(BF37,$BB37:$BK37)+COUNTIF($BB37:BF37,BF37)-1</f>
        <v>5</v>
      </c>
      <c r="BS37" s="599">
        <f>_xlfn.RANK.EQ(BG37,$BB37:$BK37)+COUNTIF($BB37:BG37,BG37)-1</f>
        <v>10</v>
      </c>
      <c r="BT37" s="599">
        <f>_xlfn.RANK.EQ(BH37,$BB37:$BK37)+COUNTIF($BB37:BH37,BH37)-1</f>
        <v>6</v>
      </c>
      <c r="BU37" s="599">
        <f>_xlfn.RANK.EQ(BI37,$BB37:$BK37)+COUNTIF($BB37:BI37,BI37)-1</f>
        <v>9</v>
      </c>
      <c r="BV37" s="599">
        <f>_xlfn.RANK.EQ(BJ37,$BB37:$BK37)+COUNTIF($BB37:BJ37,BJ37)-1</f>
        <v>7</v>
      </c>
      <c r="BW37" s="599">
        <f>_xlfn.RANK.EQ(BK37,$BB37:$BK37)+COUNTIF($BB37:BK37,BK37)-1</f>
        <v>8</v>
      </c>
    </row>
    <row r="38" spans="9:75" x14ac:dyDescent="0.3">
      <c r="O38" s="634" t="s">
        <v>322</v>
      </c>
      <c r="P38" s="634" t="str">
        <f t="shared" si="0"/>
        <v>台湾</v>
      </c>
      <c r="Q38" s="601" t="str">
        <f t="shared" si="0"/>
        <v>中国</v>
      </c>
      <c r="R38" s="601" t="str">
        <f t="shared" si="0"/>
        <v>欧州</v>
      </c>
      <c r="S38" s="601" t="str">
        <f t="shared" si="0"/>
        <v>東南アジア</v>
      </c>
      <c r="T38" s="633" t="str">
        <f t="shared" si="0"/>
        <v>韓国</v>
      </c>
      <c r="U38" s="601" t="s">
        <v>350</v>
      </c>
      <c r="V38" s="632">
        <f t="shared" si="7"/>
        <v>0.19710206690816109</v>
      </c>
      <c r="W38" s="631">
        <f t="shared" si="7"/>
        <v>0.13765182186234817</v>
      </c>
      <c r="X38" s="631">
        <f t="shared" si="7"/>
        <v>9.6526741956104833E-2</v>
      </c>
      <c r="Y38" s="631">
        <f t="shared" si="7"/>
        <v>9.5035158747070109E-2</v>
      </c>
      <c r="Z38" s="630">
        <f t="shared" si="7"/>
        <v>7.6709993607500526E-2</v>
      </c>
      <c r="AA38" s="629">
        <f t="shared" si="2"/>
        <v>0.39697421691881529</v>
      </c>
      <c r="AC38" s="795">
        <v>46930</v>
      </c>
      <c r="AD38" s="795">
        <v>3600</v>
      </c>
      <c r="AE38" s="795">
        <v>6460</v>
      </c>
      <c r="AF38" s="795">
        <v>3380</v>
      </c>
      <c r="AG38" s="795">
        <v>9250</v>
      </c>
      <c r="AH38" s="795">
        <v>3440</v>
      </c>
      <c r="AI38" s="795">
        <v>450</v>
      </c>
      <c r="AJ38" s="797">
        <v>830</v>
      </c>
      <c r="AK38" s="796">
        <v>510</v>
      </c>
      <c r="AL38" s="796">
        <v>2810</v>
      </c>
      <c r="AM38" s="796">
        <v>80</v>
      </c>
      <c r="AN38" s="802">
        <v>790</v>
      </c>
      <c r="AO38" s="795">
        <v>750</v>
      </c>
      <c r="AP38" s="803">
        <v>250</v>
      </c>
      <c r="AQ38" s="795">
        <v>940</v>
      </c>
      <c r="AR38" s="795">
        <v>780</v>
      </c>
      <c r="AS38" s="802">
        <v>710</v>
      </c>
      <c r="AT38" s="795">
        <v>1490</v>
      </c>
      <c r="AU38" s="803">
        <v>470</v>
      </c>
      <c r="AV38" s="796">
        <v>210</v>
      </c>
      <c r="AW38" s="798">
        <v>90</v>
      </c>
      <c r="AX38" s="824">
        <f t="shared" si="5"/>
        <v>9640</v>
      </c>
      <c r="AY38" s="622">
        <f t="shared" si="3"/>
        <v>4530</v>
      </c>
      <c r="AZ38" s="622">
        <f t="shared" si="6"/>
        <v>4460</v>
      </c>
      <c r="BB38" s="621">
        <f t="shared" si="8"/>
        <v>7.6709993607500526E-2</v>
      </c>
      <c r="BC38" s="621">
        <f t="shared" si="8"/>
        <v>0.13765182186234817</v>
      </c>
      <c r="BD38" s="621">
        <f t="shared" si="8"/>
        <v>7.2022160664819951E-2</v>
      </c>
      <c r="BE38" s="621">
        <f t="shared" si="8"/>
        <v>0.19710206690816109</v>
      </c>
      <c r="BF38" s="621">
        <f t="shared" si="8"/>
        <v>9.5035158747070109E-2</v>
      </c>
      <c r="BG38" s="621">
        <f t="shared" si="8"/>
        <v>2.0029831664180694E-2</v>
      </c>
      <c r="BH38" s="621">
        <f t="shared" si="8"/>
        <v>7.3300660558278288E-2</v>
      </c>
      <c r="BI38" s="621">
        <f t="shared" si="8"/>
        <v>9.5887492009375658E-3</v>
      </c>
      <c r="BJ38" s="621">
        <f t="shared" si="8"/>
        <v>9.6526741956104833E-2</v>
      </c>
      <c r="BK38" s="621">
        <f t="shared" si="8"/>
        <v>1.662049861495845E-2</v>
      </c>
      <c r="BL38" s="621">
        <f t="shared" si="8"/>
        <v>0.20541231621564032</v>
      </c>
      <c r="BN38" s="599">
        <f>_xlfn.RANK.EQ(BB38,$BB38:$BK38)+COUNTIF($BB38:BB38,BB38)-1</f>
        <v>5</v>
      </c>
      <c r="BO38" s="599">
        <f>_xlfn.RANK.EQ(BC38,$BB38:$BK38)+COUNTIF($BB38:BC38,BC38)-1</f>
        <v>2</v>
      </c>
      <c r="BP38" s="599">
        <f>_xlfn.RANK.EQ(BD38,$BB38:$BK38)+COUNTIF($BB38:BD38,BD38)-1</f>
        <v>7</v>
      </c>
      <c r="BQ38" s="599">
        <f>_xlfn.RANK.EQ(BE38,$BB38:$BK38)+COUNTIF($BB38:BE38,BE38)-1</f>
        <v>1</v>
      </c>
      <c r="BR38" s="599">
        <f>_xlfn.RANK.EQ(BF38,$BB38:$BK38)+COUNTIF($BB38:BF38,BF38)-1</f>
        <v>4</v>
      </c>
      <c r="BS38" s="599">
        <f>_xlfn.RANK.EQ(BG38,$BB38:$BK38)+COUNTIF($BB38:BG38,BG38)-1</f>
        <v>8</v>
      </c>
      <c r="BT38" s="599">
        <f>_xlfn.RANK.EQ(BH38,$BB38:$BK38)+COUNTIF($BB38:BH38,BH38)-1</f>
        <v>6</v>
      </c>
      <c r="BU38" s="599">
        <f>_xlfn.RANK.EQ(BI38,$BB38:$BK38)+COUNTIF($BB38:BI38,BI38)-1</f>
        <v>10</v>
      </c>
      <c r="BV38" s="599">
        <f>_xlfn.RANK.EQ(BJ38,$BB38:$BK38)+COUNTIF($BB38:BJ38,BJ38)-1</f>
        <v>3</v>
      </c>
      <c r="BW38" s="599">
        <f>_xlfn.RANK.EQ(BK38,$BB38:$BK38)+COUNTIF($BB38:BK38,BK38)-1</f>
        <v>9</v>
      </c>
    </row>
    <row r="39" spans="9:75" x14ac:dyDescent="0.3">
      <c r="O39" s="634" t="s">
        <v>323</v>
      </c>
      <c r="P39" s="634" t="str">
        <f t="shared" si="0"/>
        <v>台湾</v>
      </c>
      <c r="Q39" s="601" t="str">
        <f t="shared" si="0"/>
        <v>欧州</v>
      </c>
      <c r="R39" s="601" t="str">
        <f t="shared" si="0"/>
        <v>中国</v>
      </c>
      <c r="S39" s="601" t="str">
        <f t="shared" si="0"/>
        <v>香港</v>
      </c>
      <c r="T39" s="633" t="str">
        <f t="shared" si="0"/>
        <v>東南アジア</v>
      </c>
      <c r="U39" s="601" t="s">
        <v>350</v>
      </c>
      <c r="V39" s="632">
        <f t="shared" ref="V39:Z53" si="9">LARGE($BB39:$BK39,V$1)</f>
        <v>0.3006235986547085</v>
      </c>
      <c r="W39" s="631">
        <f t="shared" si="9"/>
        <v>0.11963985426008969</v>
      </c>
      <c r="X39" s="631">
        <f t="shared" si="9"/>
        <v>0.1109164798206278</v>
      </c>
      <c r="Y39" s="631">
        <f t="shared" si="9"/>
        <v>7.490190582959641E-2</v>
      </c>
      <c r="Z39" s="630">
        <f t="shared" si="9"/>
        <v>6.6388733183856505E-2</v>
      </c>
      <c r="AA39" s="629">
        <f t="shared" si="2"/>
        <v>0.32752942825112108</v>
      </c>
      <c r="AC39" s="795">
        <v>285440</v>
      </c>
      <c r="AD39" s="795">
        <v>17690</v>
      </c>
      <c r="AE39" s="795">
        <v>31660</v>
      </c>
      <c r="AF39" s="795">
        <v>21380</v>
      </c>
      <c r="AG39" s="795">
        <v>85810</v>
      </c>
      <c r="AH39" s="795">
        <v>18020</v>
      </c>
      <c r="AI39" s="795">
        <v>4130</v>
      </c>
      <c r="AJ39" s="797">
        <v>6150</v>
      </c>
      <c r="AK39" s="796">
        <v>5540</v>
      </c>
      <c r="AL39" s="796">
        <v>15600</v>
      </c>
      <c r="AM39" s="796">
        <v>500</v>
      </c>
      <c r="AN39" s="802">
        <v>6080</v>
      </c>
      <c r="AO39" s="795">
        <v>5230</v>
      </c>
      <c r="AP39" s="803">
        <v>2130</v>
      </c>
      <c r="AQ39" s="795">
        <v>1030</v>
      </c>
      <c r="AR39" s="795">
        <v>11610</v>
      </c>
      <c r="AS39" s="802">
        <v>1510</v>
      </c>
      <c r="AT39" s="795">
        <v>2190</v>
      </c>
      <c r="AU39" s="803">
        <v>1810</v>
      </c>
      <c r="AV39" s="796">
        <v>4320</v>
      </c>
      <c r="AW39" s="798">
        <v>2040</v>
      </c>
      <c r="AX39" s="824">
        <f t="shared" si="5"/>
        <v>41010</v>
      </c>
      <c r="AY39" s="622">
        <f t="shared" si="3"/>
        <v>34150</v>
      </c>
      <c r="AZ39" s="622">
        <f t="shared" si="6"/>
        <v>18950</v>
      </c>
      <c r="BB39" s="621">
        <f t="shared" ref="BB39:BL53" si="10">_xlfn.XLOOKUP(BB$6,$AD$6:$AZ$6,$AD39:$AZ39)/$AC39</f>
        <v>6.1974495515695067E-2</v>
      </c>
      <c r="BC39" s="621">
        <f t="shared" si="10"/>
        <v>0.1109164798206278</v>
      </c>
      <c r="BD39" s="621">
        <f t="shared" si="10"/>
        <v>7.490190582959641E-2</v>
      </c>
      <c r="BE39" s="621">
        <f t="shared" si="10"/>
        <v>0.3006235986547085</v>
      </c>
      <c r="BF39" s="621">
        <f t="shared" si="10"/>
        <v>6.6388733183856505E-2</v>
      </c>
      <c r="BG39" s="621">
        <f t="shared" si="10"/>
        <v>3.6084641255605381E-3</v>
      </c>
      <c r="BH39" s="621">
        <f t="shared" si="10"/>
        <v>6.3130605381165925E-2</v>
      </c>
      <c r="BI39" s="621">
        <f t="shared" si="10"/>
        <v>1.4468890134529148E-2</v>
      </c>
      <c r="BJ39" s="621">
        <f t="shared" si="10"/>
        <v>0.11963985426008969</v>
      </c>
      <c r="BK39" s="621">
        <f t="shared" si="10"/>
        <v>4.0674047085201795E-2</v>
      </c>
      <c r="BL39" s="621">
        <f t="shared" si="10"/>
        <v>0.14367292600896861</v>
      </c>
      <c r="BN39" s="599">
        <f>_xlfn.RANK.EQ(BB39,$BB39:$BK39)+COUNTIF($BB39:BB39,BB39)-1</f>
        <v>7</v>
      </c>
      <c r="BO39" s="599">
        <f>_xlfn.RANK.EQ(BC39,$BB39:$BK39)+COUNTIF($BB39:BC39,BC39)-1</f>
        <v>3</v>
      </c>
      <c r="BP39" s="599">
        <f>_xlfn.RANK.EQ(BD39,$BB39:$BK39)+COUNTIF($BB39:BD39,BD39)-1</f>
        <v>4</v>
      </c>
      <c r="BQ39" s="599">
        <f>_xlfn.RANK.EQ(BE39,$BB39:$BK39)+COUNTIF($BB39:BE39,BE39)-1</f>
        <v>1</v>
      </c>
      <c r="BR39" s="599">
        <f>_xlfn.RANK.EQ(BF39,$BB39:$BK39)+COUNTIF($BB39:BF39,BF39)-1</f>
        <v>5</v>
      </c>
      <c r="BS39" s="599">
        <f>_xlfn.RANK.EQ(BG39,$BB39:$BK39)+COUNTIF($BB39:BG39,BG39)-1</f>
        <v>10</v>
      </c>
      <c r="BT39" s="599">
        <f>_xlfn.RANK.EQ(BH39,$BB39:$BK39)+COUNTIF($BB39:BH39,BH39)-1</f>
        <v>6</v>
      </c>
      <c r="BU39" s="599">
        <f>_xlfn.RANK.EQ(BI39,$BB39:$BK39)+COUNTIF($BB39:BI39,BI39)-1</f>
        <v>9</v>
      </c>
      <c r="BV39" s="599">
        <f>_xlfn.RANK.EQ(BJ39,$BB39:$BK39)+COUNTIF($BB39:BJ39,BJ39)-1</f>
        <v>2</v>
      </c>
      <c r="BW39" s="599">
        <f>_xlfn.RANK.EQ(BK39,$BB39:$BK39)+COUNTIF($BB39:BK39,BK39)-1</f>
        <v>8</v>
      </c>
    </row>
    <row r="40" spans="9:75" x14ac:dyDescent="0.3">
      <c r="O40" s="634" t="s">
        <v>324</v>
      </c>
      <c r="P40" s="634" t="str">
        <f t="shared" si="0"/>
        <v>欧州</v>
      </c>
      <c r="Q40" s="601" t="str">
        <f t="shared" si="0"/>
        <v>アメリカ</v>
      </c>
      <c r="R40" s="601" t="str">
        <f t="shared" si="0"/>
        <v>台湾</v>
      </c>
      <c r="S40" s="601" t="str">
        <f t="shared" si="0"/>
        <v>オーストラリア</v>
      </c>
      <c r="T40" s="633" t="str">
        <f t="shared" si="0"/>
        <v>東南アジア</v>
      </c>
      <c r="U40" s="601" t="s">
        <v>350</v>
      </c>
      <c r="V40" s="632">
        <f t="shared" si="9"/>
        <v>0.23945048315569997</v>
      </c>
      <c r="W40" s="631">
        <f t="shared" si="9"/>
        <v>0.14542298614565582</v>
      </c>
      <c r="X40" s="631">
        <f t="shared" si="9"/>
        <v>8.5899050622863377E-2</v>
      </c>
      <c r="Y40" s="631">
        <f t="shared" si="9"/>
        <v>7.9643957113978175E-2</v>
      </c>
      <c r="Z40" s="630">
        <f t="shared" si="9"/>
        <v>5.0220674618714475E-2</v>
      </c>
      <c r="AA40" s="629">
        <f t="shared" si="2"/>
        <v>0.39936284834308811</v>
      </c>
      <c r="AC40" s="795">
        <v>944830</v>
      </c>
      <c r="AD40" s="795">
        <v>32470</v>
      </c>
      <c r="AE40" s="795">
        <v>36820</v>
      </c>
      <c r="AF40" s="795">
        <v>12730</v>
      </c>
      <c r="AG40" s="795">
        <v>81160</v>
      </c>
      <c r="AH40" s="795">
        <v>137400</v>
      </c>
      <c r="AI40" s="795">
        <v>23550</v>
      </c>
      <c r="AJ40" s="797">
        <v>66100</v>
      </c>
      <c r="AK40" s="796">
        <v>45070</v>
      </c>
      <c r="AL40" s="796">
        <v>53680</v>
      </c>
      <c r="AM40" s="796">
        <v>1940</v>
      </c>
      <c r="AN40" s="802">
        <v>17030</v>
      </c>
      <c r="AO40" s="795">
        <v>8160</v>
      </c>
      <c r="AP40" s="803">
        <v>3720</v>
      </c>
      <c r="AQ40" s="795">
        <v>12530</v>
      </c>
      <c r="AR40" s="795">
        <v>75250</v>
      </c>
      <c r="AS40" s="802">
        <v>8500</v>
      </c>
      <c r="AT40" s="795">
        <v>5160</v>
      </c>
      <c r="AU40" s="803">
        <v>4880</v>
      </c>
      <c r="AV40" s="796">
        <v>32700</v>
      </c>
      <c r="AW40" s="798">
        <v>26750</v>
      </c>
      <c r="AX40" s="824">
        <f t="shared" si="5"/>
        <v>259230</v>
      </c>
      <c r="AY40" s="622">
        <f t="shared" si="3"/>
        <v>226240</v>
      </c>
      <c r="AZ40" s="622">
        <f t="shared" si="6"/>
        <v>47450</v>
      </c>
      <c r="BB40" s="621">
        <f t="shared" si="10"/>
        <v>3.4365970597885334E-2</v>
      </c>
      <c r="BC40" s="621">
        <f t="shared" si="10"/>
        <v>3.8969973434374437E-2</v>
      </c>
      <c r="BD40" s="621">
        <f t="shared" si="10"/>
        <v>1.347332324333478E-2</v>
      </c>
      <c r="BE40" s="621">
        <f t="shared" si="10"/>
        <v>8.5899050622863377E-2</v>
      </c>
      <c r="BF40" s="621">
        <f t="shared" si="10"/>
        <v>5.0220674618714475E-2</v>
      </c>
      <c r="BG40" s="621">
        <f t="shared" si="10"/>
        <v>1.3261644952001947E-2</v>
      </c>
      <c r="BH40" s="621">
        <f t="shared" si="10"/>
        <v>0.14542298614565582</v>
      </c>
      <c r="BI40" s="621">
        <f t="shared" si="10"/>
        <v>2.492511880444101E-2</v>
      </c>
      <c r="BJ40" s="621">
        <f t="shared" si="10"/>
        <v>0.23945048315569997</v>
      </c>
      <c r="BK40" s="621">
        <f t="shared" si="10"/>
        <v>7.9643957113978175E-2</v>
      </c>
      <c r="BL40" s="621">
        <f t="shared" si="10"/>
        <v>0.27436681731105067</v>
      </c>
      <c r="BN40" s="599">
        <f>_xlfn.RANK.EQ(BB40,$BB40:$BK40)+COUNTIF($BB40:BB40,BB40)-1</f>
        <v>7</v>
      </c>
      <c r="BO40" s="599">
        <f>_xlfn.RANK.EQ(BC40,$BB40:$BK40)+COUNTIF($BB40:BC40,BC40)-1</f>
        <v>6</v>
      </c>
      <c r="BP40" s="599">
        <f>_xlfn.RANK.EQ(BD40,$BB40:$BK40)+COUNTIF($BB40:BD40,BD40)-1</f>
        <v>9</v>
      </c>
      <c r="BQ40" s="599">
        <f>_xlfn.RANK.EQ(BE40,$BB40:$BK40)+COUNTIF($BB40:BE40,BE40)-1</f>
        <v>3</v>
      </c>
      <c r="BR40" s="599">
        <f>_xlfn.RANK.EQ(BF40,$BB40:$BK40)+COUNTIF($BB40:BF40,BF40)-1</f>
        <v>5</v>
      </c>
      <c r="BS40" s="599">
        <f>_xlfn.RANK.EQ(BG40,$BB40:$BK40)+COUNTIF($BB40:BG40,BG40)-1</f>
        <v>10</v>
      </c>
      <c r="BT40" s="599">
        <f>_xlfn.RANK.EQ(BH40,$BB40:$BK40)+COUNTIF($BB40:BH40,BH40)-1</f>
        <v>2</v>
      </c>
      <c r="BU40" s="599">
        <f>_xlfn.RANK.EQ(BI40,$BB40:$BK40)+COUNTIF($BB40:BI40,BI40)-1</f>
        <v>8</v>
      </c>
      <c r="BV40" s="599">
        <f>_xlfn.RANK.EQ(BJ40,$BB40:$BK40)+COUNTIF($BB40:BJ40,BJ40)-1</f>
        <v>1</v>
      </c>
      <c r="BW40" s="599">
        <f>_xlfn.RANK.EQ(BK40,$BB40:$BK40)+COUNTIF($BB40:BK40,BK40)-1</f>
        <v>4</v>
      </c>
    </row>
    <row r="41" spans="9:75" x14ac:dyDescent="0.3">
      <c r="O41" s="634" t="s">
        <v>325</v>
      </c>
      <c r="P41" s="634" t="str">
        <f t="shared" si="0"/>
        <v>韓国</v>
      </c>
      <c r="Q41" s="601" t="str">
        <f t="shared" si="0"/>
        <v>アメリカ</v>
      </c>
      <c r="R41" s="601" t="str">
        <f t="shared" si="0"/>
        <v>台湾</v>
      </c>
      <c r="S41" s="601" t="str">
        <f t="shared" si="0"/>
        <v>中国</v>
      </c>
      <c r="T41" s="633" t="str">
        <f t="shared" si="0"/>
        <v>東南アジア</v>
      </c>
      <c r="U41" s="601" t="s">
        <v>350</v>
      </c>
      <c r="V41" s="632">
        <f t="shared" si="9"/>
        <v>0.27944437959612467</v>
      </c>
      <c r="W41" s="631">
        <f t="shared" si="9"/>
        <v>0.16668612116260068</v>
      </c>
      <c r="X41" s="631">
        <f t="shared" si="9"/>
        <v>0.11602661375043773</v>
      </c>
      <c r="Y41" s="631">
        <f t="shared" si="9"/>
        <v>6.4666744484650401E-2</v>
      </c>
      <c r="Z41" s="630">
        <f t="shared" si="9"/>
        <v>5.6962764094782306E-2</v>
      </c>
      <c r="AA41" s="629">
        <f t="shared" si="2"/>
        <v>0.31621337691140428</v>
      </c>
      <c r="AC41" s="795">
        <v>85670</v>
      </c>
      <c r="AD41" s="795">
        <v>23940</v>
      </c>
      <c r="AE41" s="795">
        <v>5540</v>
      </c>
      <c r="AF41" s="795">
        <v>2900</v>
      </c>
      <c r="AG41" s="795">
        <v>9940</v>
      </c>
      <c r="AH41" s="795">
        <v>14280</v>
      </c>
      <c r="AI41" s="795">
        <v>610</v>
      </c>
      <c r="AJ41" s="797">
        <v>690</v>
      </c>
      <c r="AK41" s="796">
        <v>1100</v>
      </c>
      <c r="AL41" s="796">
        <v>810</v>
      </c>
      <c r="AM41" s="796">
        <v>70</v>
      </c>
      <c r="AN41" s="802">
        <v>880</v>
      </c>
      <c r="AO41" s="795">
        <v>980</v>
      </c>
      <c r="AP41" s="803">
        <v>420</v>
      </c>
      <c r="AQ41" s="795">
        <v>280</v>
      </c>
      <c r="AR41" s="795">
        <v>750</v>
      </c>
      <c r="AS41" s="802">
        <v>1000</v>
      </c>
      <c r="AT41" s="795">
        <v>1230</v>
      </c>
      <c r="AU41" s="803">
        <v>370</v>
      </c>
      <c r="AV41" s="796">
        <v>440</v>
      </c>
      <c r="AW41" s="798">
        <v>500</v>
      </c>
      <c r="AX41" s="824">
        <f t="shared" si="5"/>
        <v>18940</v>
      </c>
      <c r="AY41" s="622">
        <f t="shared" si="3"/>
        <v>3610</v>
      </c>
      <c r="AZ41" s="622">
        <f t="shared" si="6"/>
        <v>4880</v>
      </c>
      <c r="BB41" s="621">
        <f t="shared" si="10"/>
        <v>0.27944437959612467</v>
      </c>
      <c r="BC41" s="621">
        <f t="shared" si="10"/>
        <v>6.4666744484650401E-2</v>
      </c>
      <c r="BD41" s="621">
        <f t="shared" si="10"/>
        <v>3.3850822925178006E-2</v>
      </c>
      <c r="BE41" s="621">
        <f t="shared" si="10"/>
        <v>0.11602661375043773</v>
      </c>
      <c r="BF41" s="621">
        <f t="shared" si="10"/>
        <v>5.6962764094782306E-2</v>
      </c>
      <c r="BG41" s="621">
        <f t="shared" si="10"/>
        <v>3.2683553169137389E-3</v>
      </c>
      <c r="BH41" s="621">
        <f t="shared" si="10"/>
        <v>0.16668612116260068</v>
      </c>
      <c r="BI41" s="621">
        <f t="shared" si="10"/>
        <v>7.1203455118477883E-3</v>
      </c>
      <c r="BJ41" s="621">
        <f t="shared" si="10"/>
        <v>4.2138438193066417E-2</v>
      </c>
      <c r="BK41" s="621">
        <f t="shared" si="10"/>
        <v>8.7545231703046577E-3</v>
      </c>
      <c r="BL41" s="621">
        <f t="shared" si="10"/>
        <v>0.22108089179409363</v>
      </c>
      <c r="BN41" s="599">
        <f>_xlfn.RANK.EQ(BB41,$BB41:$BK41)+COUNTIF($BB41:BB41,BB41)-1</f>
        <v>1</v>
      </c>
      <c r="BO41" s="599">
        <f>_xlfn.RANK.EQ(BC41,$BB41:$BK41)+COUNTIF($BB41:BC41,BC41)-1</f>
        <v>4</v>
      </c>
      <c r="BP41" s="599">
        <f>_xlfn.RANK.EQ(BD41,$BB41:$BK41)+COUNTIF($BB41:BD41,BD41)-1</f>
        <v>7</v>
      </c>
      <c r="BQ41" s="599">
        <f>_xlfn.RANK.EQ(BE41,$BB41:$BK41)+COUNTIF($BB41:BE41,BE41)-1</f>
        <v>3</v>
      </c>
      <c r="BR41" s="599">
        <f>_xlfn.RANK.EQ(BF41,$BB41:$BK41)+COUNTIF($BB41:BF41,BF41)-1</f>
        <v>5</v>
      </c>
      <c r="BS41" s="599">
        <f>_xlfn.RANK.EQ(BG41,$BB41:$BK41)+COUNTIF($BB41:BG41,BG41)-1</f>
        <v>10</v>
      </c>
      <c r="BT41" s="599">
        <f>_xlfn.RANK.EQ(BH41,$BB41:$BK41)+COUNTIF($BB41:BH41,BH41)-1</f>
        <v>2</v>
      </c>
      <c r="BU41" s="599">
        <f>_xlfn.RANK.EQ(BI41,$BB41:$BK41)+COUNTIF($BB41:BI41,BI41)-1</f>
        <v>9</v>
      </c>
      <c r="BV41" s="599">
        <f>_xlfn.RANK.EQ(BJ41,$BB41:$BK41)+COUNTIF($BB41:BJ41,BJ41)-1</f>
        <v>6</v>
      </c>
      <c r="BW41" s="599">
        <f>_xlfn.RANK.EQ(BK41,$BB41:$BK41)+COUNTIF($BB41:BK41,BK41)-1</f>
        <v>8</v>
      </c>
    </row>
    <row r="42" spans="9:75" x14ac:dyDescent="0.3">
      <c r="O42" s="634" t="s">
        <v>326</v>
      </c>
      <c r="P42" s="634" t="str">
        <f t="shared" si="0"/>
        <v>香港</v>
      </c>
      <c r="Q42" s="601" t="str">
        <f t="shared" si="0"/>
        <v>台湾</v>
      </c>
      <c r="R42" s="601" t="str">
        <f t="shared" si="0"/>
        <v>アメリカ</v>
      </c>
      <c r="S42" s="601" t="str">
        <f t="shared" si="0"/>
        <v>欧州</v>
      </c>
      <c r="T42" s="633" t="str">
        <f t="shared" si="0"/>
        <v>中国</v>
      </c>
      <c r="U42" s="601" t="s">
        <v>350</v>
      </c>
      <c r="V42" s="632">
        <f t="shared" si="9"/>
        <v>0.21613832853025935</v>
      </c>
      <c r="W42" s="631">
        <f t="shared" si="9"/>
        <v>0.16803369541121702</v>
      </c>
      <c r="X42" s="631">
        <f t="shared" si="9"/>
        <v>9.4768344047882952E-2</v>
      </c>
      <c r="Y42" s="631">
        <f t="shared" si="9"/>
        <v>9.1775659499002432E-2</v>
      </c>
      <c r="Z42" s="630">
        <f t="shared" si="9"/>
        <v>8.1689204167590332E-2</v>
      </c>
      <c r="AA42" s="629">
        <f t="shared" si="2"/>
        <v>0.3475947683440479</v>
      </c>
      <c r="AC42" s="795">
        <v>90220</v>
      </c>
      <c r="AD42" s="795">
        <v>3480</v>
      </c>
      <c r="AE42" s="795">
        <v>7370</v>
      </c>
      <c r="AF42" s="795">
        <v>19500</v>
      </c>
      <c r="AG42" s="795">
        <v>15160</v>
      </c>
      <c r="AH42" s="795">
        <v>8550</v>
      </c>
      <c r="AI42" s="795">
        <v>1240</v>
      </c>
      <c r="AJ42" s="797">
        <v>2040</v>
      </c>
      <c r="AK42" s="796">
        <v>2190</v>
      </c>
      <c r="AL42" s="796">
        <v>2730</v>
      </c>
      <c r="AM42" s="796">
        <v>120</v>
      </c>
      <c r="AN42" s="802">
        <v>2670</v>
      </c>
      <c r="AO42" s="795">
        <v>1430</v>
      </c>
      <c r="AP42" s="803">
        <v>800</v>
      </c>
      <c r="AQ42" s="795">
        <v>210</v>
      </c>
      <c r="AR42" s="795">
        <v>2830</v>
      </c>
      <c r="AS42" s="802">
        <v>710</v>
      </c>
      <c r="AT42" s="795">
        <v>410</v>
      </c>
      <c r="AU42" s="803">
        <v>350</v>
      </c>
      <c r="AV42" s="796">
        <v>680</v>
      </c>
      <c r="AW42" s="798">
        <v>520</v>
      </c>
      <c r="AX42" s="824">
        <f t="shared" si="5"/>
        <v>17230</v>
      </c>
      <c r="AY42" s="622">
        <f t="shared" si="3"/>
        <v>8280</v>
      </c>
      <c r="AZ42" s="622">
        <f t="shared" si="6"/>
        <v>6370</v>
      </c>
      <c r="BB42" s="621">
        <f t="shared" si="10"/>
        <v>3.8572378630015516E-2</v>
      </c>
      <c r="BC42" s="621">
        <f t="shared" si="10"/>
        <v>8.1689204167590332E-2</v>
      </c>
      <c r="BD42" s="621">
        <f t="shared" si="10"/>
        <v>0.21613832853025935</v>
      </c>
      <c r="BE42" s="621">
        <f t="shared" si="10"/>
        <v>0.16803369541121702</v>
      </c>
      <c r="BF42" s="621">
        <f t="shared" si="10"/>
        <v>7.060518731988473E-2</v>
      </c>
      <c r="BG42" s="621">
        <f t="shared" si="10"/>
        <v>2.3276435380181777E-3</v>
      </c>
      <c r="BH42" s="621">
        <f t="shared" si="10"/>
        <v>9.4768344047882952E-2</v>
      </c>
      <c r="BI42" s="621">
        <f t="shared" si="10"/>
        <v>1.3744180891154955E-2</v>
      </c>
      <c r="BJ42" s="621">
        <f t="shared" si="10"/>
        <v>9.1775659499002432E-2</v>
      </c>
      <c r="BK42" s="621">
        <f t="shared" si="10"/>
        <v>3.1367767679006869E-2</v>
      </c>
      <c r="BL42" s="621">
        <f t="shared" si="10"/>
        <v>0.19097761028596763</v>
      </c>
      <c r="BN42" s="599">
        <f>_xlfn.RANK.EQ(BB42,$BB42:$BK42)+COUNTIF($BB42:BB42,BB42)-1</f>
        <v>7</v>
      </c>
      <c r="BO42" s="599">
        <f>_xlfn.RANK.EQ(BC42,$BB42:$BK42)+COUNTIF($BB42:BC42,BC42)-1</f>
        <v>5</v>
      </c>
      <c r="BP42" s="599">
        <f>_xlfn.RANK.EQ(BD42,$BB42:$BK42)+COUNTIF($BB42:BD42,BD42)-1</f>
        <v>1</v>
      </c>
      <c r="BQ42" s="599">
        <f>_xlfn.RANK.EQ(BE42,$BB42:$BK42)+COUNTIF($BB42:BE42,BE42)-1</f>
        <v>2</v>
      </c>
      <c r="BR42" s="599">
        <f>_xlfn.RANK.EQ(BF42,$BB42:$BK42)+COUNTIF($BB42:BF42,BF42)-1</f>
        <v>6</v>
      </c>
      <c r="BS42" s="599">
        <f>_xlfn.RANK.EQ(BG42,$BB42:$BK42)+COUNTIF($BB42:BG42,BG42)-1</f>
        <v>10</v>
      </c>
      <c r="BT42" s="599">
        <f>_xlfn.RANK.EQ(BH42,$BB42:$BK42)+COUNTIF($BB42:BH42,BH42)-1</f>
        <v>3</v>
      </c>
      <c r="BU42" s="599">
        <f>_xlfn.RANK.EQ(BI42,$BB42:$BK42)+COUNTIF($BB42:BI42,BI42)-1</f>
        <v>9</v>
      </c>
      <c r="BV42" s="599">
        <f>_xlfn.RANK.EQ(BJ42,$BB42:$BK42)+COUNTIF($BB42:BJ42,BJ42)-1</f>
        <v>4</v>
      </c>
      <c r="BW42" s="599">
        <f>_xlfn.RANK.EQ(BK42,$BB42:$BK42)+COUNTIF($BB42:BK42,BK42)-1</f>
        <v>8</v>
      </c>
    </row>
    <row r="43" spans="9:75" x14ac:dyDescent="0.3">
      <c r="O43" s="634" t="s">
        <v>327</v>
      </c>
      <c r="P43" s="634" t="str">
        <f t="shared" si="0"/>
        <v>台湾</v>
      </c>
      <c r="Q43" s="601" t="str">
        <f t="shared" si="0"/>
        <v>韓国</v>
      </c>
      <c r="R43" s="601" t="str">
        <f t="shared" si="0"/>
        <v>香港</v>
      </c>
      <c r="S43" s="601" t="str">
        <f t="shared" si="0"/>
        <v>中国</v>
      </c>
      <c r="T43" s="633" t="str">
        <f t="shared" si="0"/>
        <v>欧州</v>
      </c>
      <c r="U43" s="601" t="s">
        <v>350</v>
      </c>
      <c r="V43" s="632">
        <f t="shared" si="9"/>
        <v>0.30135055121662391</v>
      </c>
      <c r="W43" s="631">
        <f t="shared" si="9"/>
        <v>0.24152028646347309</v>
      </c>
      <c r="X43" s="631">
        <f t="shared" si="9"/>
        <v>0.11365494685200327</v>
      </c>
      <c r="Y43" s="631">
        <f t="shared" si="9"/>
        <v>9.7076155299292297E-2</v>
      </c>
      <c r="Z43" s="630">
        <f t="shared" si="9"/>
        <v>4.84393943665943E-2</v>
      </c>
      <c r="AA43" s="629">
        <f t="shared" si="2"/>
        <v>0.19795866580201316</v>
      </c>
      <c r="AC43" s="795">
        <v>354670</v>
      </c>
      <c r="AD43" s="795">
        <v>85660</v>
      </c>
      <c r="AE43" s="795">
        <v>34430</v>
      </c>
      <c r="AF43" s="795">
        <v>40310</v>
      </c>
      <c r="AG43" s="795">
        <v>106880</v>
      </c>
      <c r="AH43" s="795">
        <v>14630</v>
      </c>
      <c r="AI43" s="795">
        <v>2890</v>
      </c>
      <c r="AJ43" s="797">
        <v>4140</v>
      </c>
      <c r="AK43" s="796">
        <v>5320</v>
      </c>
      <c r="AL43" s="796">
        <v>5540</v>
      </c>
      <c r="AM43" s="796">
        <v>160</v>
      </c>
      <c r="AN43" s="802">
        <v>3470</v>
      </c>
      <c r="AO43" s="795">
        <v>2760</v>
      </c>
      <c r="AP43" s="803">
        <v>740</v>
      </c>
      <c r="AQ43" s="795">
        <v>300</v>
      </c>
      <c r="AR43" s="795">
        <v>6830</v>
      </c>
      <c r="AS43" s="802">
        <v>360</v>
      </c>
      <c r="AT43" s="795">
        <v>720</v>
      </c>
      <c r="AU43" s="803">
        <v>580</v>
      </c>
      <c r="AV43" s="796">
        <v>1190</v>
      </c>
      <c r="AW43" s="798">
        <v>830</v>
      </c>
      <c r="AX43" s="824">
        <f t="shared" si="5"/>
        <v>36930</v>
      </c>
      <c r="AY43" s="622">
        <f t="shared" si="3"/>
        <v>17180</v>
      </c>
      <c r="AZ43" s="622">
        <f t="shared" si="6"/>
        <v>8630</v>
      </c>
      <c r="BB43" s="621">
        <f t="shared" si="10"/>
        <v>0.24152028646347309</v>
      </c>
      <c r="BC43" s="621">
        <f t="shared" si="10"/>
        <v>9.7076155299292297E-2</v>
      </c>
      <c r="BD43" s="621">
        <f t="shared" si="10"/>
        <v>0.11365494685200327</v>
      </c>
      <c r="BE43" s="621">
        <f t="shared" si="10"/>
        <v>0.30135055121662391</v>
      </c>
      <c r="BF43" s="621">
        <f t="shared" si="10"/>
        <v>2.4332478078213551E-2</v>
      </c>
      <c r="BG43" s="621">
        <f t="shared" si="10"/>
        <v>8.4585671187300876E-4</v>
      </c>
      <c r="BH43" s="621">
        <f t="shared" si="10"/>
        <v>4.1249612315673728E-2</v>
      </c>
      <c r="BI43" s="621">
        <f t="shared" si="10"/>
        <v>8.1484196577099842E-3</v>
      </c>
      <c r="BJ43" s="621">
        <f t="shared" si="10"/>
        <v>4.84393943665943E-2</v>
      </c>
      <c r="BK43" s="621">
        <f t="shared" si="10"/>
        <v>1.92573378069755E-2</v>
      </c>
      <c r="BL43" s="621">
        <f t="shared" si="10"/>
        <v>0.10412496123156738</v>
      </c>
      <c r="BN43" s="599">
        <f>_xlfn.RANK.EQ(BB43,$BB43:$BK43)+COUNTIF($BB43:BB43,BB43)-1</f>
        <v>2</v>
      </c>
      <c r="BO43" s="599">
        <f>_xlfn.RANK.EQ(BC43,$BB43:$BK43)+COUNTIF($BB43:BC43,BC43)-1</f>
        <v>4</v>
      </c>
      <c r="BP43" s="599">
        <f>_xlfn.RANK.EQ(BD43,$BB43:$BK43)+COUNTIF($BB43:BD43,BD43)-1</f>
        <v>3</v>
      </c>
      <c r="BQ43" s="599">
        <f>_xlfn.RANK.EQ(BE43,$BB43:$BK43)+COUNTIF($BB43:BE43,BE43)-1</f>
        <v>1</v>
      </c>
      <c r="BR43" s="599">
        <f>_xlfn.RANK.EQ(BF43,$BB43:$BK43)+COUNTIF($BB43:BF43,BF43)-1</f>
        <v>7</v>
      </c>
      <c r="BS43" s="599">
        <f>_xlfn.RANK.EQ(BG43,$BB43:$BK43)+COUNTIF($BB43:BG43,BG43)-1</f>
        <v>10</v>
      </c>
      <c r="BT43" s="599">
        <f>_xlfn.RANK.EQ(BH43,$BB43:$BK43)+COUNTIF($BB43:BH43,BH43)-1</f>
        <v>6</v>
      </c>
      <c r="BU43" s="599">
        <f>_xlfn.RANK.EQ(BI43,$BB43:$BK43)+COUNTIF($BB43:BI43,BI43)-1</f>
        <v>9</v>
      </c>
      <c r="BV43" s="599">
        <f>_xlfn.RANK.EQ(BJ43,$BB43:$BK43)+COUNTIF($BB43:BJ43,BJ43)-1</f>
        <v>5</v>
      </c>
      <c r="BW43" s="599">
        <f>_xlfn.RANK.EQ(BK43,$BB43:$BK43)+COUNTIF($BB43:BK43,BK43)-1</f>
        <v>8</v>
      </c>
    </row>
    <row r="44" spans="9:75" x14ac:dyDescent="0.3">
      <c r="O44" s="634" t="s">
        <v>328</v>
      </c>
      <c r="P44" s="634" t="str">
        <f t="shared" si="0"/>
        <v>台湾</v>
      </c>
      <c r="Q44" s="601" t="str">
        <f t="shared" si="0"/>
        <v>韓国</v>
      </c>
      <c r="R44" s="601" t="str">
        <f t="shared" si="0"/>
        <v>香港</v>
      </c>
      <c r="S44" s="601" t="str">
        <f t="shared" si="0"/>
        <v>中国</v>
      </c>
      <c r="T44" s="633" t="str">
        <f t="shared" si="0"/>
        <v>欧州</v>
      </c>
      <c r="U44" s="601" t="s">
        <v>350</v>
      </c>
      <c r="V44" s="632">
        <f t="shared" si="9"/>
        <v>0.26896472215817385</v>
      </c>
      <c r="W44" s="631">
        <f t="shared" si="9"/>
        <v>0.24152640073783721</v>
      </c>
      <c r="X44" s="631">
        <f t="shared" si="9"/>
        <v>9.1364998847129356E-2</v>
      </c>
      <c r="Y44" s="631">
        <f t="shared" si="9"/>
        <v>7.7242333410191377E-2</v>
      </c>
      <c r="Z44" s="630">
        <f t="shared" si="9"/>
        <v>6.9287525939589575E-2</v>
      </c>
      <c r="AA44" s="629">
        <f t="shared" si="2"/>
        <v>0.25161401890707868</v>
      </c>
      <c r="AC44" s="795">
        <v>173480</v>
      </c>
      <c r="AD44" s="795">
        <v>41900</v>
      </c>
      <c r="AE44" s="795">
        <v>13400</v>
      </c>
      <c r="AF44" s="795">
        <v>15850</v>
      </c>
      <c r="AG44" s="795">
        <v>46660</v>
      </c>
      <c r="AH44" s="795">
        <v>8680</v>
      </c>
      <c r="AI44" s="795">
        <v>1370</v>
      </c>
      <c r="AJ44" s="797">
        <v>2460</v>
      </c>
      <c r="AK44" s="796">
        <v>2700</v>
      </c>
      <c r="AL44" s="796">
        <v>2830</v>
      </c>
      <c r="AM44" s="796">
        <v>150</v>
      </c>
      <c r="AN44" s="802">
        <v>3960</v>
      </c>
      <c r="AO44" s="795">
        <v>1580</v>
      </c>
      <c r="AP44" s="803">
        <v>640</v>
      </c>
      <c r="AQ44" s="795">
        <v>560</v>
      </c>
      <c r="AR44" s="795">
        <v>3630</v>
      </c>
      <c r="AS44" s="802">
        <v>310</v>
      </c>
      <c r="AT44" s="795">
        <v>1270</v>
      </c>
      <c r="AU44" s="803">
        <v>1390</v>
      </c>
      <c r="AV44" s="796">
        <v>720</v>
      </c>
      <c r="AW44" s="798">
        <v>3160</v>
      </c>
      <c r="AX44" s="824">
        <f t="shared" si="5"/>
        <v>20260</v>
      </c>
      <c r="AY44" s="622">
        <f t="shared" si="3"/>
        <v>12020</v>
      </c>
      <c r="AZ44" s="622">
        <f t="shared" si="6"/>
        <v>9150</v>
      </c>
      <c r="BB44" s="621">
        <f t="shared" si="10"/>
        <v>0.24152640073783721</v>
      </c>
      <c r="BC44" s="621">
        <f t="shared" si="10"/>
        <v>7.7242333410191377E-2</v>
      </c>
      <c r="BD44" s="621">
        <f t="shared" si="10"/>
        <v>9.1364998847129356E-2</v>
      </c>
      <c r="BE44" s="621">
        <f t="shared" si="10"/>
        <v>0.26896472215817385</v>
      </c>
      <c r="BF44" s="621">
        <f t="shared" si="10"/>
        <v>5.2743832142033667E-2</v>
      </c>
      <c r="BG44" s="621">
        <f t="shared" si="10"/>
        <v>3.2280378141572516E-3</v>
      </c>
      <c r="BH44" s="621">
        <f t="shared" si="10"/>
        <v>5.0034586119437396E-2</v>
      </c>
      <c r="BI44" s="621">
        <f t="shared" si="10"/>
        <v>7.897163938206133E-3</v>
      </c>
      <c r="BJ44" s="621">
        <f t="shared" si="10"/>
        <v>6.9287525939589575E-2</v>
      </c>
      <c r="BK44" s="621">
        <f t="shared" si="10"/>
        <v>2.092460225962647E-2</v>
      </c>
      <c r="BL44" s="621">
        <f t="shared" si="10"/>
        <v>0.11678579663361771</v>
      </c>
      <c r="BN44" s="599">
        <f>_xlfn.RANK.EQ(BB44,$BB44:$BK44)+COUNTIF($BB44:BB44,BB44)-1</f>
        <v>2</v>
      </c>
      <c r="BO44" s="599">
        <f>_xlfn.RANK.EQ(BC44,$BB44:$BK44)+COUNTIF($BB44:BC44,BC44)-1</f>
        <v>4</v>
      </c>
      <c r="BP44" s="599">
        <f>_xlfn.RANK.EQ(BD44,$BB44:$BK44)+COUNTIF($BB44:BD44,BD44)-1</f>
        <v>3</v>
      </c>
      <c r="BQ44" s="599">
        <f>_xlfn.RANK.EQ(BE44,$BB44:$BK44)+COUNTIF($BB44:BE44,BE44)-1</f>
        <v>1</v>
      </c>
      <c r="BR44" s="599">
        <f>_xlfn.RANK.EQ(BF44,$BB44:$BK44)+COUNTIF($BB44:BF44,BF44)-1</f>
        <v>6</v>
      </c>
      <c r="BS44" s="599">
        <f>_xlfn.RANK.EQ(BG44,$BB44:$BK44)+COUNTIF($BB44:BG44,BG44)-1</f>
        <v>10</v>
      </c>
      <c r="BT44" s="599">
        <f>_xlfn.RANK.EQ(BH44,$BB44:$BK44)+COUNTIF($BB44:BH44,BH44)-1</f>
        <v>7</v>
      </c>
      <c r="BU44" s="599">
        <f>_xlfn.RANK.EQ(BI44,$BB44:$BK44)+COUNTIF($BB44:BI44,BI44)-1</f>
        <v>9</v>
      </c>
      <c r="BV44" s="599">
        <f>_xlfn.RANK.EQ(BJ44,$BB44:$BK44)+COUNTIF($BB44:BJ44,BJ44)-1</f>
        <v>5</v>
      </c>
      <c r="BW44" s="599">
        <f>_xlfn.RANK.EQ(BK44,$BB44:$BK44)+COUNTIF($BB44:BK44,BK44)-1</f>
        <v>8</v>
      </c>
    </row>
    <row r="45" spans="9:75" x14ac:dyDescent="0.3">
      <c r="O45" s="634" t="s">
        <v>329</v>
      </c>
      <c r="P45" s="634" t="str">
        <f t="shared" si="0"/>
        <v>台湾</v>
      </c>
      <c r="Q45" s="601" t="str">
        <f t="shared" si="0"/>
        <v>香港</v>
      </c>
      <c r="R45" s="601" t="str">
        <f t="shared" si="0"/>
        <v>中国</v>
      </c>
      <c r="S45" s="601" t="str">
        <f t="shared" si="0"/>
        <v>東南アジア</v>
      </c>
      <c r="T45" s="633" t="str">
        <f t="shared" si="0"/>
        <v>アメリカ</v>
      </c>
      <c r="U45" s="601" t="s">
        <v>350</v>
      </c>
      <c r="V45" s="632">
        <f t="shared" si="9"/>
        <v>0.411507834574878</v>
      </c>
      <c r="W45" s="631">
        <f t="shared" si="9"/>
        <v>0.128564089391215</v>
      </c>
      <c r="X45" s="631">
        <f t="shared" si="9"/>
        <v>0.10159260210634471</v>
      </c>
      <c r="Y45" s="631">
        <f t="shared" si="9"/>
        <v>6.665810428975083E-2</v>
      </c>
      <c r="Z45" s="630">
        <f t="shared" si="9"/>
        <v>5.5997945029540197E-2</v>
      </c>
      <c r="AA45" s="629">
        <f t="shared" si="2"/>
        <v>0.2356794246082714</v>
      </c>
      <c r="AC45" s="795">
        <v>77860</v>
      </c>
      <c r="AD45" s="795">
        <v>3920</v>
      </c>
      <c r="AE45" s="795">
        <v>7910</v>
      </c>
      <c r="AF45" s="795">
        <v>10010</v>
      </c>
      <c r="AG45" s="795">
        <v>32040</v>
      </c>
      <c r="AH45" s="795">
        <v>4360</v>
      </c>
      <c r="AI45" s="795">
        <v>920</v>
      </c>
      <c r="AJ45" s="797">
        <v>660</v>
      </c>
      <c r="AK45" s="796">
        <v>990</v>
      </c>
      <c r="AL45" s="796">
        <v>1680</v>
      </c>
      <c r="AM45" s="796">
        <v>20</v>
      </c>
      <c r="AN45" s="802">
        <v>2670</v>
      </c>
      <c r="AO45" s="795">
        <v>1010</v>
      </c>
      <c r="AP45" s="803">
        <v>350</v>
      </c>
      <c r="AQ45" s="795">
        <v>250</v>
      </c>
      <c r="AR45" s="795">
        <v>2130</v>
      </c>
      <c r="AS45" s="802">
        <v>290</v>
      </c>
      <c r="AT45" s="795">
        <v>600</v>
      </c>
      <c r="AU45" s="803">
        <v>270</v>
      </c>
      <c r="AV45" s="796">
        <v>270</v>
      </c>
      <c r="AW45" s="798">
        <v>120</v>
      </c>
      <c r="AX45" s="824">
        <f t="shared" si="5"/>
        <v>7390</v>
      </c>
      <c r="AY45" s="622">
        <f t="shared" si="3"/>
        <v>3740</v>
      </c>
      <c r="AZ45" s="622">
        <f t="shared" si="6"/>
        <v>5190</v>
      </c>
      <c r="BB45" s="621">
        <f t="shared" si="10"/>
        <v>5.0346776265091188E-2</v>
      </c>
      <c r="BC45" s="621">
        <f t="shared" si="10"/>
        <v>0.10159260210634471</v>
      </c>
      <c r="BD45" s="621">
        <f t="shared" si="10"/>
        <v>0.128564089391215</v>
      </c>
      <c r="BE45" s="621">
        <f t="shared" si="10"/>
        <v>0.411507834574878</v>
      </c>
      <c r="BF45" s="621">
        <f t="shared" si="10"/>
        <v>6.665810428975083E-2</v>
      </c>
      <c r="BG45" s="621">
        <f t="shared" si="10"/>
        <v>3.2108913434369382E-3</v>
      </c>
      <c r="BH45" s="621">
        <f t="shared" si="10"/>
        <v>5.5997945029540197E-2</v>
      </c>
      <c r="BI45" s="621">
        <f t="shared" si="10"/>
        <v>1.1816080143847931E-2</v>
      </c>
      <c r="BJ45" s="621">
        <f t="shared" si="10"/>
        <v>4.8034934497816595E-2</v>
      </c>
      <c r="BK45" s="621">
        <f t="shared" si="10"/>
        <v>2.7356794246082713E-2</v>
      </c>
      <c r="BL45" s="621">
        <f t="shared" si="10"/>
        <v>9.4913948111995897E-2</v>
      </c>
      <c r="BN45" s="599">
        <f>_xlfn.RANK.EQ(BB45,$BB45:$BK45)+COUNTIF($BB45:BB45,BB45)-1</f>
        <v>6</v>
      </c>
      <c r="BO45" s="599">
        <f>_xlfn.RANK.EQ(BC45,$BB45:$BK45)+COUNTIF($BB45:BC45,BC45)-1</f>
        <v>3</v>
      </c>
      <c r="BP45" s="599">
        <f>_xlfn.RANK.EQ(BD45,$BB45:$BK45)+COUNTIF($BB45:BD45,BD45)-1</f>
        <v>2</v>
      </c>
      <c r="BQ45" s="599">
        <f>_xlfn.RANK.EQ(BE45,$BB45:$BK45)+COUNTIF($BB45:BE45,BE45)-1</f>
        <v>1</v>
      </c>
      <c r="BR45" s="599">
        <f>_xlfn.RANK.EQ(BF45,$BB45:$BK45)+COUNTIF($BB45:BF45,BF45)-1</f>
        <v>4</v>
      </c>
      <c r="BS45" s="599">
        <f>_xlfn.RANK.EQ(BG45,$BB45:$BK45)+COUNTIF($BB45:BG45,BG45)-1</f>
        <v>10</v>
      </c>
      <c r="BT45" s="599">
        <f>_xlfn.RANK.EQ(BH45,$BB45:$BK45)+COUNTIF($BB45:BH45,BH45)-1</f>
        <v>5</v>
      </c>
      <c r="BU45" s="599">
        <f>_xlfn.RANK.EQ(BI45,$BB45:$BK45)+COUNTIF($BB45:BI45,BI45)-1</f>
        <v>9</v>
      </c>
      <c r="BV45" s="599">
        <f>_xlfn.RANK.EQ(BJ45,$BB45:$BK45)+COUNTIF($BB45:BJ45,BJ45)-1</f>
        <v>7</v>
      </c>
      <c r="BW45" s="599">
        <f>_xlfn.RANK.EQ(BK45,$BB45:$BK45)+COUNTIF($BB45:BK45,BK45)-1</f>
        <v>8</v>
      </c>
    </row>
    <row r="46" spans="9:75" x14ac:dyDescent="0.3">
      <c r="O46" s="634" t="s">
        <v>330</v>
      </c>
      <c r="P46" s="634" t="str">
        <f>_xlfn.XLOOKUP(V$1,$BN46:$BW46,$BN$6:$BW$6)</f>
        <v>韓国</v>
      </c>
      <c r="Q46" s="601" t="str">
        <f t="shared" si="0"/>
        <v>台湾</v>
      </c>
      <c r="R46" s="601" t="str">
        <f t="shared" si="0"/>
        <v>香港</v>
      </c>
      <c r="S46" s="601" t="str">
        <f t="shared" si="0"/>
        <v>東南アジア</v>
      </c>
      <c r="T46" s="633" t="str">
        <f t="shared" si="0"/>
        <v>中国</v>
      </c>
      <c r="U46" s="601" t="s">
        <v>350</v>
      </c>
      <c r="V46" s="632">
        <f t="shared" si="9"/>
        <v>0.46240764697116621</v>
      </c>
      <c r="W46" s="631">
        <f t="shared" si="9"/>
        <v>0.1351177993793099</v>
      </c>
      <c r="X46" s="631">
        <f t="shared" si="9"/>
        <v>0.1163264821297834</v>
      </c>
      <c r="Y46" s="631">
        <f t="shared" si="9"/>
        <v>8.3458414411067897E-2</v>
      </c>
      <c r="Z46" s="630">
        <f t="shared" si="9"/>
        <v>6.957171519092592E-2</v>
      </c>
      <c r="AA46" s="629">
        <f t="shared" si="2"/>
        <v>0.13311794191774662</v>
      </c>
      <c r="AC46" s="795">
        <v>4630330</v>
      </c>
      <c r="AD46" s="795">
        <v>2141100</v>
      </c>
      <c r="AE46" s="795">
        <v>322140</v>
      </c>
      <c r="AF46" s="795">
        <v>538630</v>
      </c>
      <c r="AG46" s="795">
        <v>625640</v>
      </c>
      <c r="AH46" s="795">
        <v>120840</v>
      </c>
      <c r="AI46" s="795">
        <v>25970</v>
      </c>
      <c r="AJ46" s="797">
        <v>29480</v>
      </c>
      <c r="AK46" s="796">
        <v>19390</v>
      </c>
      <c r="AL46" s="796">
        <v>18890</v>
      </c>
      <c r="AM46" s="796">
        <v>1370</v>
      </c>
      <c r="AN46" s="802">
        <v>76650</v>
      </c>
      <c r="AO46" s="795">
        <v>225190</v>
      </c>
      <c r="AP46" s="803">
        <v>22730</v>
      </c>
      <c r="AQ46" s="795">
        <v>5650</v>
      </c>
      <c r="AR46" s="795">
        <v>40860</v>
      </c>
      <c r="AS46" s="802">
        <v>12040</v>
      </c>
      <c r="AT46" s="795">
        <v>6900</v>
      </c>
      <c r="AU46" s="803">
        <v>42930</v>
      </c>
      <c r="AV46" s="796">
        <v>5080</v>
      </c>
      <c r="AW46" s="798">
        <v>6030</v>
      </c>
      <c r="AX46" s="824">
        <f t="shared" si="5"/>
        <v>342820</v>
      </c>
      <c r="AY46" s="622">
        <f t="shared" si="3"/>
        <v>80240</v>
      </c>
      <c r="AZ46" s="622">
        <f t="shared" si="6"/>
        <v>386440</v>
      </c>
      <c r="BB46" s="621">
        <f t="shared" si="10"/>
        <v>0.46240764697116621</v>
      </c>
      <c r="BC46" s="621">
        <f t="shared" si="10"/>
        <v>6.957171519092592E-2</v>
      </c>
      <c r="BD46" s="621">
        <f t="shared" si="10"/>
        <v>0.1163264821297834</v>
      </c>
      <c r="BE46" s="621">
        <f t="shared" si="10"/>
        <v>0.1351177993793099</v>
      </c>
      <c r="BF46" s="621">
        <f t="shared" si="10"/>
        <v>8.3458414411067897E-2</v>
      </c>
      <c r="BG46" s="621">
        <f t="shared" si="10"/>
        <v>1.2202154058134085E-3</v>
      </c>
      <c r="BH46" s="621">
        <f t="shared" si="10"/>
        <v>2.6097491971414564E-2</v>
      </c>
      <c r="BI46" s="621">
        <f t="shared" si="10"/>
        <v>5.6086715201724285E-3</v>
      </c>
      <c r="BJ46" s="621">
        <f t="shared" si="10"/>
        <v>1.7329218435835028E-2</v>
      </c>
      <c r="BK46" s="621">
        <f t="shared" si="10"/>
        <v>8.8244250409797997E-3</v>
      </c>
      <c r="BL46" s="621">
        <f t="shared" si="10"/>
        <v>7.403791954353145E-2</v>
      </c>
      <c r="BN46" s="599">
        <f>_xlfn.RANK.EQ(BB46,$BB46:$BK46)+COUNTIF($BB46:BB46,BB46)-1</f>
        <v>1</v>
      </c>
      <c r="BO46" s="599">
        <f>_xlfn.RANK.EQ(BC46,$BB46:$BK46)+COUNTIF($BB46:BC46,BC46)-1</f>
        <v>5</v>
      </c>
      <c r="BP46" s="599">
        <f>_xlfn.RANK.EQ(BD46,$BB46:$BK46)+COUNTIF($BB46:BD46,BD46)-1</f>
        <v>3</v>
      </c>
      <c r="BQ46" s="599">
        <f>_xlfn.RANK.EQ(BE46,$BB46:$BK46)+COUNTIF($BB46:BE46,BE46)-1</f>
        <v>2</v>
      </c>
      <c r="BR46" s="599">
        <f>_xlfn.RANK.EQ(BF46,$BB46:$BK46)+COUNTIF($BB46:BF46,BF46)-1</f>
        <v>4</v>
      </c>
      <c r="BS46" s="599">
        <f>_xlfn.RANK.EQ(BG46,$BB46:$BK46)+COUNTIF($BB46:BG46,BG46)-1</f>
        <v>10</v>
      </c>
      <c r="BT46" s="599">
        <f>_xlfn.RANK.EQ(BH46,$BB46:$BK46)+COUNTIF($BB46:BH46,BH46)-1</f>
        <v>6</v>
      </c>
      <c r="BU46" s="599">
        <f>_xlfn.RANK.EQ(BI46,$BB46:$BK46)+COUNTIF($BB46:BI46,BI46)-1</f>
        <v>9</v>
      </c>
      <c r="BV46" s="599">
        <f>_xlfn.RANK.EQ(BJ46,$BB46:$BK46)+COUNTIF($BB46:BJ46,BJ46)-1</f>
        <v>7</v>
      </c>
      <c r="BW46" s="599">
        <f>_xlfn.RANK.EQ(BK46,$BB46:$BK46)+COUNTIF($BB46:BK46,BK46)-1</f>
        <v>8</v>
      </c>
    </row>
    <row r="47" spans="9:75" ht="14.25" customHeight="1" x14ac:dyDescent="0.3">
      <c r="O47" s="634" t="s">
        <v>331</v>
      </c>
      <c r="P47" s="634" t="str">
        <f t="shared" si="0"/>
        <v>韓国</v>
      </c>
      <c r="Q47" s="601" t="str">
        <f t="shared" si="0"/>
        <v>台湾</v>
      </c>
      <c r="R47" s="601" t="str">
        <f t="shared" si="0"/>
        <v>香港</v>
      </c>
      <c r="S47" s="601" t="str">
        <f t="shared" si="0"/>
        <v>中国</v>
      </c>
      <c r="T47" s="633" t="str">
        <f t="shared" si="0"/>
        <v>東南アジア</v>
      </c>
      <c r="U47" s="601" t="s">
        <v>350</v>
      </c>
      <c r="V47" s="632">
        <f t="shared" si="9"/>
        <v>0.33150646430578978</v>
      </c>
      <c r="W47" s="631">
        <f t="shared" si="9"/>
        <v>0.22105115233277123</v>
      </c>
      <c r="X47" s="631">
        <f t="shared" si="9"/>
        <v>0.12345418774592468</v>
      </c>
      <c r="Y47" s="631">
        <f t="shared" si="9"/>
        <v>0.10680157391793142</v>
      </c>
      <c r="Z47" s="630">
        <f t="shared" si="9"/>
        <v>5.2276559865092748E-2</v>
      </c>
      <c r="AA47" s="629">
        <f t="shared" si="2"/>
        <v>0.16491006183249013</v>
      </c>
      <c r="AC47" s="795">
        <v>142320</v>
      </c>
      <c r="AD47" s="795">
        <v>47180</v>
      </c>
      <c r="AE47" s="795">
        <v>15200</v>
      </c>
      <c r="AF47" s="795">
        <v>17570</v>
      </c>
      <c r="AG47" s="795">
        <v>31460</v>
      </c>
      <c r="AH47" s="795">
        <v>5070</v>
      </c>
      <c r="AI47" s="795">
        <v>570</v>
      </c>
      <c r="AJ47" s="797">
        <v>690</v>
      </c>
      <c r="AK47" s="796">
        <v>590</v>
      </c>
      <c r="AL47" s="796">
        <v>930</v>
      </c>
      <c r="AM47" s="796">
        <v>50</v>
      </c>
      <c r="AN47" s="802">
        <v>2300</v>
      </c>
      <c r="AO47" s="795">
        <v>3400</v>
      </c>
      <c r="AP47" s="803">
        <v>950</v>
      </c>
      <c r="AQ47" s="795">
        <v>280</v>
      </c>
      <c r="AR47" s="795">
        <v>1980</v>
      </c>
      <c r="AS47" s="802">
        <v>110</v>
      </c>
      <c r="AT47" s="795">
        <v>260</v>
      </c>
      <c r="AU47" s="803">
        <v>420</v>
      </c>
      <c r="AV47" s="796">
        <v>200</v>
      </c>
      <c r="AW47" s="798">
        <v>70</v>
      </c>
      <c r="AX47" s="824">
        <f t="shared" si="5"/>
        <v>13040</v>
      </c>
      <c r="AY47" s="622">
        <f t="shared" si="3"/>
        <v>2530</v>
      </c>
      <c r="AZ47" s="622">
        <f t="shared" si="6"/>
        <v>7440</v>
      </c>
      <c r="BB47" s="621">
        <f t="shared" si="10"/>
        <v>0.33150646430578978</v>
      </c>
      <c r="BC47" s="621">
        <f t="shared" si="10"/>
        <v>0.10680157391793142</v>
      </c>
      <c r="BD47" s="621">
        <f t="shared" si="10"/>
        <v>0.12345418774592468</v>
      </c>
      <c r="BE47" s="621">
        <f t="shared" si="10"/>
        <v>0.22105115233277123</v>
      </c>
      <c r="BF47" s="621">
        <f t="shared" si="10"/>
        <v>5.2276559865092748E-2</v>
      </c>
      <c r="BG47" s="621">
        <f t="shared" si="10"/>
        <v>1.9673974142776843E-3</v>
      </c>
      <c r="BH47" s="621">
        <f t="shared" si="10"/>
        <v>3.5623946037099494E-2</v>
      </c>
      <c r="BI47" s="621">
        <f t="shared" si="10"/>
        <v>4.0050590219224283E-3</v>
      </c>
      <c r="BJ47" s="621">
        <f t="shared" si="10"/>
        <v>1.7776840921866217E-2</v>
      </c>
      <c r="BK47" s="621">
        <f t="shared" si="10"/>
        <v>1.3912310286677909E-2</v>
      </c>
      <c r="BL47" s="621">
        <f t="shared" si="10"/>
        <v>9.1624508150646433E-2</v>
      </c>
      <c r="BN47" s="599">
        <f>_xlfn.RANK.EQ(BB47,$BB47:$BK47)+COUNTIF($BB47:BB47,BB47)-1</f>
        <v>1</v>
      </c>
      <c r="BO47" s="599">
        <f>_xlfn.RANK.EQ(BC47,$BB47:$BK47)+COUNTIF($BB47:BC47,BC47)-1</f>
        <v>4</v>
      </c>
      <c r="BP47" s="599">
        <f>_xlfn.RANK.EQ(BD47,$BB47:$BK47)+COUNTIF($BB47:BD47,BD47)-1</f>
        <v>3</v>
      </c>
      <c r="BQ47" s="599">
        <f>_xlfn.RANK.EQ(BE47,$BB47:$BK47)+COUNTIF($BB47:BE47,BE47)-1</f>
        <v>2</v>
      </c>
      <c r="BR47" s="599">
        <f>_xlfn.RANK.EQ(BF47,$BB47:$BK47)+COUNTIF($BB47:BF47,BF47)-1</f>
        <v>5</v>
      </c>
      <c r="BS47" s="599">
        <f>_xlfn.RANK.EQ(BG47,$BB47:$BK47)+COUNTIF($BB47:BG47,BG47)-1</f>
        <v>10</v>
      </c>
      <c r="BT47" s="599">
        <f>_xlfn.RANK.EQ(BH47,$BB47:$BK47)+COUNTIF($BB47:BH47,BH47)-1</f>
        <v>6</v>
      </c>
      <c r="BU47" s="599">
        <f>_xlfn.RANK.EQ(BI47,$BB47:$BK47)+COUNTIF($BB47:BI47,BI47)-1</f>
        <v>9</v>
      </c>
      <c r="BV47" s="599">
        <f>_xlfn.RANK.EQ(BJ47,$BB47:$BK47)+COUNTIF($BB47:BJ47,BJ47)-1</f>
        <v>7</v>
      </c>
      <c r="BW47" s="599">
        <f>_xlfn.RANK.EQ(BK47,$BB47:$BK47)+COUNTIF($BB47:BK47,BK47)-1</f>
        <v>8</v>
      </c>
    </row>
    <row r="48" spans="9:75" ht="13.5" customHeight="1" x14ac:dyDescent="0.15">
      <c r="I48" s="640" t="s">
        <v>380</v>
      </c>
      <c r="O48" s="634" t="s">
        <v>332</v>
      </c>
      <c r="P48" s="634" t="str">
        <f t="shared" si="0"/>
        <v>韓国</v>
      </c>
      <c r="Q48" s="601" t="str">
        <f t="shared" si="0"/>
        <v>台湾</v>
      </c>
      <c r="R48" s="601" t="str">
        <f t="shared" si="0"/>
        <v>アメリカ</v>
      </c>
      <c r="S48" s="601" t="str">
        <f t="shared" si="0"/>
        <v>東南アジア</v>
      </c>
      <c r="T48" s="633" t="str">
        <f t="shared" si="0"/>
        <v>香港</v>
      </c>
      <c r="U48" s="601" t="s">
        <v>350</v>
      </c>
      <c r="V48" s="632">
        <f t="shared" si="9"/>
        <v>0.27133307117577665</v>
      </c>
      <c r="W48" s="631">
        <f t="shared" si="9"/>
        <v>0.1632492556597944</v>
      </c>
      <c r="X48" s="631">
        <f t="shared" si="9"/>
        <v>9.0360092129655636E-2</v>
      </c>
      <c r="Y48" s="631">
        <f t="shared" si="9"/>
        <v>8.8871411718442789E-2</v>
      </c>
      <c r="Z48" s="630">
        <f t="shared" si="9"/>
        <v>8.4995224987360257E-2</v>
      </c>
      <c r="AA48" s="629">
        <f t="shared" si="2"/>
        <v>0.3011909443289702</v>
      </c>
      <c r="AC48" s="795">
        <v>356020</v>
      </c>
      <c r="AD48" s="795">
        <v>96600</v>
      </c>
      <c r="AE48" s="795">
        <v>22260</v>
      </c>
      <c r="AF48" s="795">
        <v>30260</v>
      </c>
      <c r="AG48" s="795">
        <v>58120</v>
      </c>
      <c r="AH48" s="795">
        <v>32170</v>
      </c>
      <c r="AI48" s="795">
        <v>2860</v>
      </c>
      <c r="AJ48" s="797">
        <v>3860</v>
      </c>
      <c r="AK48" s="796">
        <v>5250</v>
      </c>
      <c r="AL48" s="796">
        <v>3340</v>
      </c>
      <c r="AM48" s="796">
        <v>150</v>
      </c>
      <c r="AN48" s="802">
        <v>9960</v>
      </c>
      <c r="AO48" s="795">
        <v>12260</v>
      </c>
      <c r="AP48" s="803">
        <v>2780</v>
      </c>
      <c r="AQ48" s="795">
        <v>580</v>
      </c>
      <c r="AR48" s="795">
        <v>6940</v>
      </c>
      <c r="AS48" s="802">
        <v>2320</v>
      </c>
      <c r="AT48" s="795">
        <v>2080</v>
      </c>
      <c r="AU48" s="803">
        <v>2240</v>
      </c>
      <c r="AV48" s="796">
        <v>1210</v>
      </c>
      <c r="AW48" s="798">
        <v>440</v>
      </c>
      <c r="AX48" s="824">
        <f t="shared" si="5"/>
        <v>60340</v>
      </c>
      <c r="AY48" s="622">
        <f t="shared" si="3"/>
        <v>14250</v>
      </c>
      <c r="AZ48" s="622">
        <f t="shared" si="6"/>
        <v>31640</v>
      </c>
      <c r="BB48" s="621">
        <f t="shared" si="10"/>
        <v>0.27133307117577665</v>
      </c>
      <c r="BC48" s="621">
        <f t="shared" si="10"/>
        <v>6.2524577270939838E-2</v>
      </c>
      <c r="BD48" s="621">
        <f t="shared" si="10"/>
        <v>8.4995224987360257E-2</v>
      </c>
      <c r="BE48" s="621">
        <f t="shared" si="10"/>
        <v>0.1632492556597944</v>
      </c>
      <c r="BF48" s="621">
        <f t="shared" si="10"/>
        <v>8.8871411718442789E-2</v>
      </c>
      <c r="BG48" s="621">
        <f t="shared" si="10"/>
        <v>1.6291219594404809E-3</v>
      </c>
      <c r="BH48" s="621">
        <f t="shared" si="10"/>
        <v>9.0360092129655636E-2</v>
      </c>
      <c r="BI48" s="621">
        <f t="shared" si="10"/>
        <v>8.0332565586203018E-3</v>
      </c>
      <c r="BJ48" s="621">
        <f t="shared" si="10"/>
        <v>4.0025841244873885E-2</v>
      </c>
      <c r="BK48" s="621">
        <f t="shared" si="10"/>
        <v>1.9493286893994721E-2</v>
      </c>
      <c r="BL48" s="621">
        <f t="shared" si="10"/>
        <v>0.16948486040110106</v>
      </c>
      <c r="BN48" s="599">
        <f>_xlfn.RANK.EQ(BB48,$BB48:$BK48)+COUNTIF($BB48:BB48,BB48)-1</f>
        <v>1</v>
      </c>
      <c r="BO48" s="599">
        <f>_xlfn.RANK.EQ(BC48,$BB48:$BK48)+COUNTIF($BB48:BC48,BC48)-1</f>
        <v>6</v>
      </c>
      <c r="BP48" s="599">
        <f>_xlfn.RANK.EQ(BD48,$BB48:$BK48)+COUNTIF($BB48:BD48,BD48)-1</f>
        <v>5</v>
      </c>
      <c r="BQ48" s="599">
        <f>_xlfn.RANK.EQ(BE48,$BB48:$BK48)+COUNTIF($BB48:BE48,BE48)-1</f>
        <v>2</v>
      </c>
      <c r="BR48" s="599">
        <f>_xlfn.RANK.EQ(BF48,$BB48:$BK48)+COUNTIF($BB48:BF48,BF48)-1</f>
        <v>4</v>
      </c>
      <c r="BS48" s="599">
        <f>_xlfn.RANK.EQ(BG48,$BB48:$BK48)+COUNTIF($BB48:BG48,BG48)-1</f>
        <v>10</v>
      </c>
      <c r="BT48" s="599">
        <f>_xlfn.RANK.EQ(BH48,$BB48:$BK48)+COUNTIF($BB48:BH48,BH48)-1</f>
        <v>3</v>
      </c>
      <c r="BU48" s="599">
        <f>_xlfn.RANK.EQ(BI48,$BB48:$BK48)+COUNTIF($BB48:BI48,BI48)-1</f>
        <v>9</v>
      </c>
      <c r="BV48" s="599">
        <f>_xlfn.RANK.EQ(BJ48,$BB48:$BK48)+COUNTIF($BB48:BJ48,BJ48)-1</f>
        <v>7</v>
      </c>
      <c r="BW48" s="599">
        <f>_xlfn.RANK.EQ(BK48,$BB48:$BK48)+COUNTIF($BB48:BK48,BK48)-1</f>
        <v>8</v>
      </c>
    </row>
    <row r="49" spans="1:75" x14ac:dyDescent="0.3">
      <c r="B49" s="639" t="s">
        <v>381</v>
      </c>
      <c r="I49" s="638"/>
      <c r="O49" s="634" t="s">
        <v>333</v>
      </c>
      <c r="P49" s="634" t="str">
        <f t="shared" si="0"/>
        <v>韓国</v>
      </c>
      <c r="Q49" s="601" t="str">
        <f t="shared" si="0"/>
        <v>台湾</v>
      </c>
      <c r="R49" s="601" t="str">
        <f t="shared" si="0"/>
        <v>香港</v>
      </c>
      <c r="S49" s="601" t="str">
        <f t="shared" si="0"/>
        <v>東南アジア</v>
      </c>
      <c r="T49" s="633" t="str">
        <f t="shared" si="0"/>
        <v>中国</v>
      </c>
      <c r="U49" s="601" t="s">
        <v>350</v>
      </c>
      <c r="V49" s="632">
        <f t="shared" si="9"/>
        <v>0.29274033557874446</v>
      </c>
      <c r="W49" s="631">
        <f t="shared" si="9"/>
        <v>0.27197121689326265</v>
      </c>
      <c r="X49" s="631">
        <f t="shared" si="9"/>
        <v>0.11320458646700815</v>
      </c>
      <c r="Y49" s="631">
        <f t="shared" si="9"/>
        <v>7.7371411918985861E-2</v>
      </c>
      <c r="Z49" s="630">
        <f t="shared" si="9"/>
        <v>6.6275120770239518E-2</v>
      </c>
      <c r="AA49" s="629">
        <f t="shared" si="2"/>
        <v>0.1784373283717593</v>
      </c>
      <c r="AC49" s="795">
        <v>892190</v>
      </c>
      <c r="AD49" s="795">
        <v>261180</v>
      </c>
      <c r="AE49" s="795">
        <v>59130</v>
      </c>
      <c r="AF49" s="795">
        <v>101000</v>
      </c>
      <c r="AG49" s="795">
        <v>242650</v>
      </c>
      <c r="AH49" s="795">
        <v>28830</v>
      </c>
      <c r="AI49" s="795">
        <v>4940</v>
      </c>
      <c r="AJ49" s="797">
        <v>5250</v>
      </c>
      <c r="AK49" s="796">
        <v>5220</v>
      </c>
      <c r="AL49" s="796">
        <v>5690</v>
      </c>
      <c r="AM49" s="796">
        <v>420</v>
      </c>
      <c r="AN49" s="802">
        <v>25230</v>
      </c>
      <c r="AO49" s="795">
        <v>25280</v>
      </c>
      <c r="AP49" s="803">
        <v>6420</v>
      </c>
      <c r="AQ49" s="795">
        <v>1100</v>
      </c>
      <c r="AR49" s="795">
        <v>8800</v>
      </c>
      <c r="AS49" s="802">
        <v>2950</v>
      </c>
      <c r="AT49" s="795">
        <v>2840</v>
      </c>
      <c r="AU49" s="803">
        <v>6310</v>
      </c>
      <c r="AV49" s="796">
        <v>1370</v>
      </c>
      <c r="AW49" s="798">
        <v>890</v>
      </c>
      <c r="AX49" s="824">
        <f t="shared" si="5"/>
        <v>96690</v>
      </c>
      <c r="AY49" s="622">
        <f t="shared" si="3"/>
        <v>18840</v>
      </c>
      <c r="AZ49" s="622">
        <f t="shared" si="6"/>
        <v>69030</v>
      </c>
      <c r="BB49" s="621">
        <f t="shared" si="10"/>
        <v>0.29274033557874446</v>
      </c>
      <c r="BC49" s="621">
        <f t="shared" si="10"/>
        <v>6.6275120770239518E-2</v>
      </c>
      <c r="BD49" s="621">
        <f t="shared" si="10"/>
        <v>0.11320458646700815</v>
      </c>
      <c r="BE49" s="621">
        <f t="shared" si="10"/>
        <v>0.27197121689326265</v>
      </c>
      <c r="BF49" s="621">
        <f t="shared" si="10"/>
        <v>7.7371411918985861E-2</v>
      </c>
      <c r="BG49" s="621">
        <f t="shared" si="10"/>
        <v>1.2329212387495938E-3</v>
      </c>
      <c r="BH49" s="621">
        <f t="shared" si="10"/>
        <v>3.2313744830137076E-2</v>
      </c>
      <c r="BI49" s="621">
        <f t="shared" si="10"/>
        <v>5.5369371994754479E-3</v>
      </c>
      <c r="BJ49" s="621">
        <f t="shared" si="10"/>
        <v>2.1116578307311222E-2</v>
      </c>
      <c r="BK49" s="621">
        <f t="shared" si="10"/>
        <v>9.8633699099967501E-3</v>
      </c>
      <c r="BL49" s="621">
        <f t="shared" si="10"/>
        <v>0.10837377688608929</v>
      </c>
      <c r="BN49" s="599">
        <f>_xlfn.RANK.EQ(BB49,$BB49:$BK49)+COUNTIF($BB49:BB49,BB49)-1</f>
        <v>1</v>
      </c>
      <c r="BO49" s="599">
        <f>_xlfn.RANK.EQ(BC49,$BB49:$BK49)+COUNTIF($BB49:BC49,BC49)-1</f>
        <v>5</v>
      </c>
      <c r="BP49" s="599">
        <f>_xlfn.RANK.EQ(BD49,$BB49:$BK49)+COUNTIF($BB49:BD49,BD49)-1</f>
        <v>3</v>
      </c>
      <c r="BQ49" s="599">
        <f>_xlfn.RANK.EQ(BE49,$BB49:$BK49)+COUNTIF($BB49:BE49,BE49)-1</f>
        <v>2</v>
      </c>
      <c r="BR49" s="599">
        <f>_xlfn.RANK.EQ(BF49,$BB49:$BK49)+COUNTIF($BB49:BF49,BF49)-1</f>
        <v>4</v>
      </c>
      <c r="BS49" s="599">
        <f>_xlfn.RANK.EQ(BG49,$BB49:$BK49)+COUNTIF($BB49:BG49,BG49)-1</f>
        <v>10</v>
      </c>
      <c r="BT49" s="599">
        <f>_xlfn.RANK.EQ(BH49,$BB49:$BK49)+COUNTIF($BB49:BH49,BH49)-1</f>
        <v>6</v>
      </c>
      <c r="BU49" s="599">
        <f>_xlfn.RANK.EQ(BI49,$BB49:$BK49)+COUNTIF($BB49:BI49,BI49)-1</f>
        <v>9</v>
      </c>
      <c r="BV49" s="599">
        <f>_xlfn.RANK.EQ(BJ49,$BB49:$BK49)+COUNTIF($BB49:BJ49,BJ49)-1</f>
        <v>7</v>
      </c>
      <c r="BW49" s="599">
        <f>_xlfn.RANK.EQ(BK49,$BB49:$BK49)+COUNTIF($BB49:BK49,BK49)-1</f>
        <v>8</v>
      </c>
    </row>
    <row r="50" spans="1:75" s="393" customFormat="1" ht="11.5" x14ac:dyDescent="0.3">
      <c r="A50" s="637"/>
      <c r="B50" s="636"/>
      <c r="C50" s="636"/>
      <c r="D50" s="636"/>
      <c r="E50" s="636"/>
      <c r="F50" s="636"/>
      <c r="L50" s="603"/>
      <c r="M50" s="603"/>
      <c r="O50" s="635" t="s">
        <v>334</v>
      </c>
      <c r="P50" s="634" t="str">
        <f t="shared" si="0"/>
        <v>韓国</v>
      </c>
      <c r="Q50" s="601" t="str">
        <f t="shared" si="0"/>
        <v>台湾</v>
      </c>
      <c r="R50" s="601" t="str">
        <f t="shared" si="0"/>
        <v>香港</v>
      </c>
      <c r="S50" s="601" t="str">
        <f t="shared" si="0"/>
        <v>東南アジア</v>
      </c>
      <c r="T50" s="633" t="str">
        <f t="shared" si="0"/>
        <v>中国</v>
      </c>
      <c r="U50" s="603" t="s">
        <v>350</v>
      </c>
      <c r="V50" s="632">
        <f t="shared" si="9"/>
        <v>0.47813901954181559</v>
      </c>
      <c r="W50" s="631">
        <f t="shared" si="9"/>
        <v>0.13550005974429441</v>
      </c>
      <c r="X50" s="631">
        <f t="shared" si="9"/>
        <v>0.11721830565181025</v>
      </c>
      <c r="Y50" s="631">
        <f t="shared" si="9"/>
        <v>7.8699529649463931E-2</v>
      </c>
      <c r="Z50" s="630">
        <f t="shared" si="9"/>
        <v>5.6116186358748196E-2</v>
      </c>
      <c r="AA50" s="629">
        <f t="shared" si="2"/>
        <v>0.13432689905386774</v>
      </c>
      <c r="AC50" s="795">
        <v>920590</v>
      </c>
      <c r="AD50" s="795">
        <v>440170</v>
      </c>
      <c r="AE50" s="795">
        <v>51660</v>
      </c>
      <c r="AF50" s="795">
        <v>107910</v>
      </c>
      <c r="AG50" s="795">
        <v>124740</v>
      </c>
      <c r="AH50" s="795">
        <v>18910</v>
      </c>
      <c r="AI50" s="795">
        <v>3750</v>
      </c>
      <c r="AJ50" s="797">
        <v>3530</v>
      </c>
      <c r="AK50" s="796">
        <v>4650</v>
      </c>
      <c r="AL50" s="796">
        <v>3040</v>
      </c>
      <c r="AM50" s="796">
        <v>390</v>
      </c>
      <c r="AN50" s="802">
        <v>17740</v>
      </c>
      <c r="AO50" s="795">
        <v>40100</v>
      </c>
      <c r="AP50" s="803">
        <v>5020</v>
      </c>
      <c r="AQ50" s="795">
        <v>1280</v>
      </c>
      <c r="AR50" s="795">
        <v>9500</v>
      </c>
      <c r="AS50" s="802">
        <v>2110</v>
      </c>
      <c r="AT50" s="795">
        <v>2320</v>
      </c>
      <c r="AU50" s="803">
        <v>5160</v>
      </c>
      <c r="AV50" s="796">
        <v>900</v>
      </c>
      <c r="AW50" s="798">
        <v>420</v>
      </c>
      <c r="AX50" s="824">
        <f t="shared" si="5"/>
        <v>77290</v>
      </c>
      <c r="AY50" s="622">
        <f t="shared" si="3"/>
        <v>12930</v>
      </c>
      <c r="AZ50" s="622">
        <f t="shared" si="6"/>
        <v>72450</v>
      </c>
      <c r="BB50" s="621">
        <f t="shared" si="10"/>
        <v>0.47813901954181559</v>
      </c>
      <c r="BC50" s="621">
        <f t="shared" si="10"/>
        <v>5.6116186358748196E-2</v>
      </c>
      <c r="BD50" s="621">
        <f t="shared" si="10"/>
        <v>0.11721830565181025</v>
      </c>
      <c r="BE50" s="621">
        <f t="shared" si="10"/>
        <v>0.13550005974429441</v>
      </c>
      <c r="BF50" s="621">
        <f t="shared" si="10"/>
        <v>7.8699529649463931E-2</v>
      </c>
      <c r="BG50" s="621">
        <f t="shared" si="10"/>
        <v>1.3904126701354566E-3</v>
      </c>
      <c r="BH50" s="621">
        <f t="shared" si="10"/>
        <v>2.0541174681454284E-2</v>
      </c>
      <c r="BI50" s="621">
        <f t="shared" si="10"/>
        <v>4.0734746195374705E-3</v>
      </c>
      <c r="BJ50" s="621">
        <f t="shared" si="10"/>
        <v>1.4045340488165199E-2</v>
      </c>
      <c r="BK50" s="621">
        <f t="shared" si="10"/>
        <v>1.0319469036161592E-2</v>
      </c>
      <c r="BL50" s="621">
        <f t="shared" si="10"/>
        <v>8.3957027558413624E-2</v>
      </c>
      <c r="BN50" s="599">
        <f>_xlfn.RANK.EQ(BB50,$BB50:$BK50)+COUNTIF($BB50:BB50,BB50)-1</f>
        <v>1</v>
      </c>
      <c r="BO50" s="599">
        <f>_xlfn.RANK.EQ(BC50,$BB50:$BK50)+COUNTIF($BB50:BC50,BC50)-1</f>
        <v>5</v>
      </c>
      <c r="BP50" s="599">
        <f>_xlfn.RANK.EQ(BD50,$BB50:$BK50)+COUNTIF($BB50:BD50,BD50)-1</f>
        <v>3</v>
      </c>
      <c r="BQ50" s="599">
        <f>_xlfn.RANK.EQ(BE50,$BB50:$BK50)+COUNTIF($BB50:BE50,BE50)-1</f>
        <v>2</v>
      </c>
      <c r="BR50" s="599">
        <f>_xlfn.RANK.EQ(BF50,$BB50:$BK50)+COUNTIF($BB50:BF50,BF50)-1</f>
        <v>4</v>
      </c>
      <c r="BS50" s="599">
        <f>_xlfn.RANK.EQ(BG50,$BB50:$BK50)+COUNTIF($BB50:BG50,BG50)-1</f>
        <v>10</v>
      </c>
      <c r="BT50" s="599">
        <f>_xlfn.RANK.EQ(BH50,$BB50:$BK50)+COUNTIF($BB50:BH50,BH50)-1</f>
        <v>6</v>
      </c>
      <c r="BU50" s="599">
        <f>_xlfn.RANK.EQ(BI50,$BB50:$BK50)+COUNTIF($BB50:BI50,BI50)-1</f>
        <v>9</v>
      </c>
      <c r="BV50" s="599">
        <f>_xlfn.RANK.EQ(BJ50,$BB50:$BK50)+COUNTIF($BB50:BJ50,BJ50)-1</f>
        <v>7</v>
      </c>
      <c r="BW50" s="599">
        <f>_xlfn.RANK.EQ(BK50,$BB50:$BK50)+COUNTIF($BB50:BK50,BK50)-1</f>
        <v>8</v>
      </c>
    </row>
    <row r="51" spans="1:75" s="393" customFormat="1" ht="11.5" x14ac:dyDescent="0.3">
      <c r="A51" s="637"/>
      <c r="B51" s="636"/>
      <c r="C51" s="636"/>
      <c r="D51" s="636"/>
      <c r="E51" s="636"/>
      <c r="F51" s="636"/>
      <c r="G51" s="636"/>
      <c r="L51" s="603"/>
      <c r="M51" s="603"/>
      <c r="O51" s="635" t="s">
        <v>335</v>
      </c>
      <c r="P51" s="634" t="str">
        <f t="shared" si="0"/>
        <v>韓国</v>
      </c>
      <c r="Q51" s="601" t="str">
        <f t="shared" si="0"/>
        <v>香港</v>
      </c>
      <c r="R51" s="601" t="str">
        <f t="shared" si="0"/>
        <v>中国</v>
      </c>
      <c r="S51" s="601" t="str">
        <f t="shared" si="0"/>
        <v>東南アジア</v>
      </c>
      <c r="T51" s="633" t="str">
        <f t="shared" si="0"/>
        <v>台湾</v>
      </c>
      <c r="U51" s="603" t="s">
        <v>350</v>
      </c>
      <c r="V51" s="632">
        <f t="shared" si="9"/>
        <v>0.3961613714711637</v>
      </c>
      <c r="W51" s="631">
        <f t="shared" si="9"/>
        <v>0.11459983229292835</v>
      </c>
      <c r="X51" s="631">
        <f t="shared" si="9"/>
        <v>9.5686201434827173E-2</v>
      </c>
      <c r="Y51" s="631">
        <f t="shared" si="9"/>
        <v>9.3822789527625086E-2</v>
      </c>
      <c r="Z51" s="630">
        <f t="shared" si="9"/>
        <v>9.1493524643622468E-2</v>
      </c>
      <c r="AA51" s="629">
        <f t="shared" si="2"/>
        <v>0.20823628062983313</v>
      </c>
      <c r="AC51" s="795">
        <v>107330</v>
      </c>
      <c r="AD51" s="795">
        <v>42520</v>
      </c>
      <c r="AE51" s="795">
        <v>10270</v>
      </c>
      <c r="AF51" s="795">
        <v>12300</v>
      </c>
      <c r="AG51" s="795">
        <v>9820</v>
      </c>
      <c r="AH51" s="795">
        <v>5330</v>
      </c>
      <c r="AI51" s="795">
        <v>750</v>
      </c>
      <c r="AJ51" s="797">
        <v>1380</v>
      </c>
      <c r="AK51" s="796">
        <v>1110</v>
      </c>
      <c r="AL51" s="796">
        <v>1040</v>
      </c>
      <c r="AM51" s="796">
        <v>2570</v>
      </c>
      <c r="AN51" s="802">
        <v>4520</v>
      </c>
      <c r="AO51" s="795">
        <v>2110</v>
      </c>
      <c r="AP51" s="803">
        <v>950</v>
      </c>
      <c r="AQ51" s="795">
        <v>210</v>
      </c>
      <c r="AR51" s="795">
        <v>1140</v>
      </c>
      <c r="AS51" s="802">
        <v>640</v>
      </c>
      <c r="AT51" s="795">
        <v>1110</v>
      </c>
      <c r="AU51" s="803">
        <v>740</v>
      </c>
      <c r="AV51" s="796">
        <v>230</v>
      </c>
      <c r="AW51" s="798">
        <v>80</v>
      </c>
      <c r="AX51" s="824">
        <f t="shared" si="5"/>
        <v>8510</v>
      </c>
      <c r="AY51" s="622">
        <f t="shared" si="3"/>
        <v>6410</v>
      </c>
      <c r="AZ51" s="622">
        <f t="shared" si="6"/>
        <v>10070</v>
      </c>
      <c r="BB51" s="621">
        <f t="shared" si="10"/>
        <v>0.3961613714711637</v>
      </c>
      <c r="BC51" s="621">
        <f t="shared" si="10"/>
        <v>9.5686201434827173E-2</v>
      </c>
      <c r="BD51" s="621">
        <f t="shared" si="10"/>
        <v>0.11459983229292835</v>
      </c>
      <c r="BE51" s="621">
        <f t="shared" si="10"/>
        <v>9.1493524643622468E-2</v>
      </c>
      <c r="BF51" s="621">
        <f t="shared" si="10"/>
        <v>9.3822789527625086E-2</v>
      </c>
      <c r="BG51" s="621">
        <f t="shared" si="10"/>
        <v>1.9565825025621912E-3</v>
      </c>
      <c r="BH51" s="621">
        <f t="shared" si="10"/>
        <v>4.9659927326935617E-2</v>
      </c>
      <c r="BI51" s="621">
        <f t="shared" si="10"/>
        <v>6.9877946520078265E-3</v>
      </c>
      <c r="BJ51" s="621">
        <f t="shared" si="10"/>
        <v>5.972235162582689E-2</v>
      </c>
      <c r="BK51" s="621">
        <f t="shared" si="10"/>
        <v>1.0621447871051896E-2</v>
      </c>
      <c r="BL51" s="621">
        <f t="shared" si="10"/>
        <v>7.92881766514488E-2</v>
      </c>
      <c r="BN51" s="599">
        <f>_xlfn.RANK.EQ(BB51,$BB51:$BK51)+COUNTIF($BB51:BB51,BB51)-1</f>
        <v>1</v>
      </c>
      <c r="BO51" s="599">
        <f>_xlfn.RANK.EQ(BC51,$BB51:$BK51)+COUNTIF($BB51:BC51,BC51)-1</f>
        <v>3</v>
      </c>
      <c r="BP51" s="599">
        <f>_xlfn.RANK.EQ(BD51,$BB51:$BK51)+COUNTIF($BB51:BD51,BD51)-1</f>
        <v>2</v>
      </c>
      <c r="BQ51" s="599">
        <f>_xlfn.RANK.EQ(BE51,$BB51:$BK51)+COUNTIF($BB51:BE51,BE51)-1</f>
        <v>5</v>
      </c>
      <c r="BR51" s="599">
        <f>_xlfn.RANK.EQ(BF51,$BB51:$BK51)+COUNTIF($BB51:BF51,BF51)-1</f>
        <v>4</v>
      </c>
      <c r="BS51" s="599">
        <f>_xlfn.RANK.EQ(BG51,$BB51:$BK51)+COUNTIF($BB51:BG51,BG51)-1</f>
        <v>10</v>
      </c>
      <c r="BT51" s="599">
        <f>_xlfn.RANK.EQ(BH51,$BB51:$BK51)+COUNTIF($BB51:BH51,BH51)-1</f>
        <v>7</v>
      </c>
      <c r="BU51" s="599">
        <f>_xlfn.RANK.EQ(BI51,$BB51:$BK51)+COUNTIF($BB51:BI51,BI51)-1</f>
        <v>9</v>
      </c>
      <c r="BV51" s="599">
        <f>_xlfn.RANK.EQ(BJ51,$BB51:$BK51)+COUNTIF($BB51:BJ51,BJ51)-1</f>
        <v>6</v>
      </c>
      <c r="BW51" s="599">
        <f>_xlfn.RANK.EQ(BK51,$BB51:$BK51)+COUNTIF($BB51:BK51,BK51)-1</f>
        <v>8</v>
      </c>
    </row>
    <row r="52" spans="1:75" s="393" customFormat="1" ht="11.5" x14ac:dyDescent="0.15">
      <c r="A52" s="628" t="s">
        <v>382</v>
      </c>
      <c r="L52" s="603"/>
      <c r="M52" s="603"/>
      <c r="O52" s="635" t="s">
        <v>336</v>
      </c>
      <c r="P52" s="634" t="str">
        <f t="shared" si="0"/>
        <v>韓国</v>
      </c>
      <c r="Q52" s="601" t="str">
        <f t="shared" si="0"/>
        <v>香港</v>
      </c>
      <c r="R52" s="601" t="str">
        <f t="shared" si="0"/>
        <v>台湾</v>
      </c>
      <c r="S52" s="601" t="str">
        <f t="shared" si="0"/>
        <v>中国</v>
      </c>
      <c r="T52" s="633" t="str">
        <f t="shared" si="0"/>
        <v>欧州</v>
      </c>
      <c r="U52" s="603" t="s">
        <v>350</v>
      </c>
      <c r="V52" s="632">
        <f t="shared" si="9"/>
        <v>0.21346025631528262</v>
      </c>
      <c r="W52" s="631">
        <f t="shared" si="9"/>
        <v>0.16560485961923105</v>
      </c>
      <c r="X52" s="631">
        <f t="shared" si="9"/>
        <v>0.12971331209719239</v>
      </c>
      <c r="Y52" s="631">
        <f t="shared" si="9"/>
        <v>0.11986073042447588</v>
      </c>
      <c r="Z52" s="630">
        <f t="shared" si="9"/>
        <v>6.6634565523372102E-2</v>
      </c>
      <c r="AA52" s="629">
        <f t="shared" si="2"/>
        <v>0.304726276020446</v>
      </c>
      <c r="AC52" s="795">
        <v>269980</v>
      </c>
      <c r="AD52" s="795">
        <v>57630</v>
      </c>
      <c r="AE52" s="795">
        <v>32360</v>
      </c>
      <c r="AF52" s="795">
        <v>44710</v>
      </c>
      <c r="AG52" s="795">
        <v>35020</v>
      </c>
      <c r="AH52" s="795">
        <v>17310</v>
      </c>
      <c r="AI52" s="795">
        <v>3940</v>
      </c>
      <c r="AJ52" s="797">
        <v>5260</v>
      </c>
      <c r="AK52" s="796">
        <v>6300</v>
      </c>
      <c r="AL52" s="796">
        <v>4400</v>
      </c>
      <c r="AM52" s="796">
        <v>340</v>
      </c>
      <c r="AN52" s="802">
        <v>9780</v>
      </c>
      <c r="AO52" s="795">
        <v>3390</v>
      </c>
      <c r="AP52" s="803">
        <v>2210</v>
      </c>
      <c r="AQ52" s="795">
        <v>400</v>
      </c>
      <c r="AR52" s="795">
        <v>5140</v>
      </c>
      <c r="AS52" s="802">
        <v>830</v>
      </c>
      <c r="AT52" s="795">
        <v>730</v>
      </c>
      <c r="AU52" s="803">
        <v>530</v>
      </c>
      <c r="AV52" s="796">
        <v>1060</v>
      </c>
      <c r="AW52" s="798">
        <v>630</v>
      </c>
      <c r="AX52" s="824">
        <f t="shared" si="5"/>
        <v>38010</v>
      </c>
      <c r="AY52" s="622">
        <f t="shared" si="3"/>
        <v>17990</v>
      </c>
      <c r="AZ52" s="622">
        <f t="shared" si="6"/>
        <v>17470</v>
      </c>
      <c r="BB52" s="621">
        <f t="shared" si="10"/>
        <v>0.21346025631528262</v>
      </c>
      <c r="BC52" s="621">
        <f t="shared" si="10"/>
        <v>0.11986073042447588</v>
      </c>
      <c r="BD52" s="621">
        <f t="shared" si="10"/>
        <v>0.16560485961923105</v>
      </c>
      <c r="BE52" s="621">
        <f t="shared" si="10"/>
        <v>0.12971331209719239</v>
      </c>
      <c r="BF52" s="621">
        <f t="shared" si="10"/>
        <v>6.4708496925698203E-2</v>
      </c>
      <c r="BG52" s="621">
        <f t="shared" si="10"/>
        <v>1.4815912289799244E-3</v>
      </c>
      <c r="BH52" s="621">
        <f t="shared" si="10"/>
        <v>6.4115860434106234E-2</v>
      </c>
      <c r="BI52" s="621">
        <f t="shared" si="10"/>
        <v>1.4593673605452256E-2</v>
      </c>
      <c r="BJ52" s="621">
        <f t="shared" si="10"/>
        <v>6.6634565523372102E-2</v>
      </c>
      <c r="BK52" s="621">
        <f t="shared" si="10"/>
        <v>1.9038447292392031E-2</v>
      </c>
      <c r="BL52" s="621">
        <f t="shared" si="10"/>
        <v>0.14078820653381732</v>
      </c>
      <c r="BN52" s="599">
        <f>_xlfn.RANK.EQ(BB52,$BB52:$BK52)+COUNTIF($BB52:BB52,BB52)-1</f>
        <v>1</v>
      </c>
      <c r="BO52" s="599">
        <f>_xlfn.RANK.EQ(BC52,$BB52:$BK52)+COUNTIF($BB52:BC52,BC52)-1</f>
        <v>4</v>
      </c>
      <c r="BP52" s="599">
        <f>_xlfn.RANK.EQ(BD52,$BB52:$BK52)+COUNTIF($BB52:BD52,BD52)-1</f>
        <v>2</v>
      </c>
      <c r="BQ52" s="599">
        <f>_xlfn.RANK.EQ(BE52,$BB52:$BK52)+COUNTIF($BB52:BE52,BE52)-1</f>
        <v>3</v>
      </c>
      <c r="BR52" s="599">
        <f>_xlfn.RANK.EQ(BF52,$BB52:$BK52)+COUNTIF($BB52:BF52,BF52)-1</f>
        <v>6</v>
      </c>
      <c r="BS52" s="599">
        <f>_xlfn.RANK.EQ(BG52,$BB52:$BK52)+COUNTIF($BB52:BG52,BG52)-1</f>
        <v>10</v>
      </c>
      <c r="BT52" s="599">
        <f>_xlfn.RANK.EQ(BH52,$BB52:$BK52)+COUNTIF($BB52:BH52,BH52)-1</f>
        <v>7</v>
      </c>
      <c r="BU52" s="599">
        <f>_xlfn.RANK.EQ(BI52,$BB52:$BK52)+COUNTIF($BB52:BI52,BI52)-1</f>
        <v>9</v>
      </c>
      <c r="BV52" s="599">
        <f>_xlfn.RANK.EQ(BJ52,$BB52:$BK52)+COUNTIF($BB52:BJ52,BJ52)-1</f>
        <v>5</v>
      </c>
      <c r="BW52" s="599">
        <f>_xlfn.RANK.EQ(BK52,$BB52:$BK52)+COUNTIF($BB52:BK52,BK52)-1</f>
        <v>8</v>
      </c>
    </row>
    <row r="53" spans="1:75" ht="9" customHeight="1" thickBot="1" x14ac:dyDescent="0.2">
      <c r="A53" s="628" t="s">
        <v>383</v>
      </c>
      <c r="O53" s="627" t="s">
        <v>337</v>
      </c>
      <c r="P53" s="871" t="str">
        <f t="shared" si="0"/>
        <v>台湾</v>
      </c>
      <c r="Q53" s="872" t="str">
        <f t="shared" si="0"/>
        <v>アメリカ</v>
      </c>
      <c r="R53" s="872" t="str">
        <f t="shared" si="0"/>
        <v>韓国</v>
      </c>
      <c r="S53" s="872" t="str">
        <f t="shared" si="0"/>
        <v>香港</v>
      </c>
      <c r="T53" s="873" t="str">
        <f t="shared" si="0"/>
        <v>中国</v>
      </c>
      <c r="U53" s="872" t="s">
        <v>350</v>
      </c>
      <c r="V53" s="626">
        <f t="shared" si="9"/>
        <v>0.28611864513687396</v>
      </c>
      <c r="W53" s="625">
        <f t="shared" si="9"/>
        <v>0.20328860224549009</v>
      </c>
      <c r="X53" s="625">
        <f t="shared" si="9"/>
        <v>0.19749353475463605</v>
      </c>
      <c r="Y53" s="625">
        <f t="shared" si="9"/>
        <v>9.9040462974643625E-2</v>
      </c>
      <c r="Z53" s="624">
        <f t="shared" si="9"/>
        <v>5.5100447836508137E-2</v>
      </c>
      <c r="AA53" s="623">
        <f t="shared" si="2"/>
        <v>0.1589583070518481</v>
      </c>
      <c r="AC53" s="795">
        <v>2536640</v>
      </c>
      <c r="AD53" s="795">
        <v>500970</v>
      </c>
      <c r="AE53" s="795">
        <v>139770</v>
      </c>
      <c r="AF53" s="795">
        <v>251230</v>
      </c>
      <c r="AG53" s="795">
        <v>725780</v>
      </c>
      <c r="AH53" s="795">
        <v>515670</v>
      </c>
      <c r="AI53" s="795">
        <v>18660</v>
      </c>
      <c r="AJ53" s="799">
        <v>16420</v>
      </c>
      <c r="AK53" s="800">
        <v>23400</v>
      </c>
      <c r="AL53" s="800">
        <v>12960</v>
      </c>
      <c r="AM53" s="800">
        <v>3050</v>
      </c>
      <c r="AN53" s="804">
        <v>19530</v>
      </c>
      <c r="AO53" s="805">
        <v>12550</v>
      </c>
      <c r="AP53" s="806">
        <v>7670</v>
      </c>
      <c r="AQ53" s="795">
        <v>2010</v>
      </c>
      <c r="AR53" s="795">
        <v>19310</v>
      </c>
      <c r="AS53" s="804">
        <v>1580</v>
      </c>
      <c r="AT53" s="805">
        <v>920</v>
      </c>
      <c r="AU53" s="806">
        <v>3210</v>
      </c>
      <c r="AV53" s="800">
        <v>7130</v>
      </c>
      <c r="AW53" s="801">
        <v>3190</v>
      </c>
      <c r="AX53" s="824">
        <f t="shared" si="5"/>
        <v>251630</v>
      </c>
      <c r="AY53" s="622">
        <f t="shared" si="3"/>
        <v>66150</v>
      </c>
      <c r="AZ53" s="622">
        <f t="shared" si="6"/>
        <v>45460</v>
      </c>
      <c r="BB53" s="621">
        <f t="shared" si="10"/>
        <v>0.19749353475463605</v>
      </c>
      <c r="BC53" s="621">
        <f t="shared" si="10"/>
        <v>5.5100447836508137E-2</v>
      </c>
      <c r="BD53" s="621">
        <f t="shared" si="10"/>
        <v>9.9040462974643625E-2</v>
      </c>
      <c r="BE53" s="621">
        <f t="shared" si="10"/>
        <v>0.28611864513687396</v>
      </c>
      <c r="BF53" s="621">
        <f t="shared" si="10"/>
        <v>1.7921344771035699E-2</v>
      </c>
      <c r="BG53" s="621">
        <f t="shared" si="10"/>
        <v>7.9238677936167531E-4</v>
      </c>
      <c r="BH53" s="621">
        <f t="shared" si="10"/>
        <v>0.20328860224549009</v>
      </c>
      <c r="BI53" s="621">
        <f t="shared" si="10"/>
        <v>7.3561877128800303E-3</v>
      </c>
      <c r="BJ53" s="621">
        <f t="shared" si="10"/>
        <v>2.6077803708843193E-2</v>
      </c>
      <c r="BK53" s="621">
        <f t="shared" si="10"/>
        <v>7.6124321937681341E-3</v>
      </c>
      <c r="BL53" s="621">
        <f t="shared" si="10"/>
        <v>9.9198151885959374E-2</v>
      </c>
      <c r="BN53" s="599">
        <f>_xlfn.RANK.EQ(BB53,$BB53:$BK53)+COUNTIF($BB53:BB53,BB53)-1</f>
        <v>3</v>
      </c>
      <c r="BO53" s="599">
        <f>_xlfn.RANK.EQ(BC53,$BB53:$BK53)+COUNTIF($BB53:BC53,BC53)-1</f>
        <v>5</v>
      </c>
      <c r="BP53" s="599">
        <f>_xlfn.RANK.EQ(BD53,$BB53:$BK53)+COUNTIF($BB53:BD53,BD53)-1</f>
        <v>4</v>
      </c>
      <c r="BQ53" s="599">
        <f>_xlfn.RANK.EQ(BE53,$BB53:$BK53)+COUNTIF($BB53:BE53,BE53)-1</f>
        <v>1</v>
      </c>
      <c r="BR53" s="599">
        <f>_xlfn.RANK.EQ(BF53,$BB53:$BK53)+COUNTIF($BB53:BF53,BF53)-1</f>
        <v>7</v>
      </c>
      <c r="BS53" s="599">
        <f>_xlfn.RANK.EQ(BG53,$BB53:$BK53)+COUNTIF($BB53:BG53,BG53)-1</f>
        <v>10</v>
      </c>
      <c r="BT53" s="599">
        <f>_xlfn.RANK.EQ(BH53,$BB53:$BK53)+COUNTIF($BB53:BH53,BH53)-1</f>
        <v>2</v>
      </c>
      <c r="BU53" s="599">
        <f>_xlfn.RANK.EQ(BI53,$BB53:$BK53)+COUNTIF($BB53:BI53,BI53)-1</f>
        <v>9</v>
      </c>
      <c r="BV53" s="599">
        <f>_xlfn.RANK.EQ(BJ53,$BB53:$BK53)+COUNTIF($BB53:BJ53,BJ53)-1</f>
        <v>6</v>
      </c>
      <c r="BW53" s="599">
        <f>_xlfn.RANK.EQ(BK53,$BB53:$BK53)+COUNTIF($BB53:BK53,BK53)-1</f>
        <v>8</v>
      </c>
    </row>
    <row r="59" spans="1:75" x14ac:dyDescent="0.3">
      <c r="B59" s="393"/>
      <c r="C59" s="393"/>
      <c r="D59" s="393"/>
      <c r="E59" s="393"/>
      <c r="F59" s="600"/>
      <c r="G59" s="393"/>
      <c r="H59" s="393"/>
      <c r="I59" s="393"/>
      <c r="J59" s="600"/>
      <c r="K59" s="393"/>
      <c r="L59" s="601" t="s">
        <v>343</v>
      </c>
    </row>
    <row r="60" spans="1:75" x14ac:dyDescent="0.3">
      <c r="L60" s="620" t="s">
        <v>352</v>
      </c>
      <c r="M60" s="619">
        <f>COUNTIF($P$7:$T$53,L60)</f>
        <v>30</v>
      </c>
    </row>
    <row r="61" spans="1:75" x14ac:dyDescent="0.3">
      <c r="L61" s="618" t="s">
        <v>353</v>
      </c>
      <c r="M61" s="619">
        <f t="shared" ref="M61:M69" si="11">COUNTIF($P$7:$T$53,L61)</f>
        <v>42</v>
      </c>
    </row>
    <row r="62" spans="1:75" x14ac:dyDescent="0.3">
      <c r="L62" s="617" t="s">
        <v>355</v>
      </c>
      <c r="M62" s="619">
        <f t="shared" si="11"/>
        <v>47</v>
      </c>
    </row>
    <row r="63" spans="1:75" x14ac:dyDescent="0.3">
      <c r="L63" s="616" t="s">
        <v>354</v>
      </c>
      <c r="M63" s="619">
        <f t="shared" si="11"/>
        <v>35</v>
      </c>
    </row>
    <row r="64" spans="1:75" x14ac:dyDescent="0.3">
      <c r="L64" s="601" t="s">
        <v>374</v>
      </c>
      <c r="M64" s="619">
        <f t="shared" si="11"/>
        <v>41</v>
      </c>
    </row>
    <row r="65" spans="12:13" x14ac:dyDescent="0.3">
      <c r="L65" s="601" t="s">
        <v>384</v>
      </c>
      <c r="M65" s="619">
        <f t="shared" si="11"/>
        <v>0</v>
      </c>
    </row>
    <row r="66" spans="12:13" x14ac:dyDescent="0.3">
      <c r="L66" s="612" t="s">
        <v>375</v>
      </c>
      <c r="M66" s="619">
        <f t="shared" si="11"/>
        <v>14</v>
      </c>
    </row>
    <row r="67" spans="12:13" x14ac:dyDescent="0.3">
      <c r="L67" s="615" t="s">
        <v>356</v>
      </c>
      <c r="M67" s="619">
        <f t="shared" si="11"/>
        <v>24</v>
      </c>
    </row>
    <row r="68" spans="12:13" x14ac:dyDescent="0.3">
      <c r="L68" s="601" t="s">
        <v>377</v>
      </c>
      <c r="M68" s="619">
        <f t="shared" si="11"/>
        <v>0</v>
      </c>
    </row>
    <row r="69" spans="12:13" x14ac:dyDescent="0.3">
      <c r="L69" s="613" t="s">
        <v>366</v>
      </c>
      <c r="M69" s="619">
        <f t="shared" si="11"/>
        <v>2</v>
      </c>
    </row>
    <row r="70" spans="12:13" x14ac:dyDescent="0.3">
      <c r="L70" s="604" t="s">
        <v>350</v>
      </c>
      <c r="M70" s="603"/>
    </row>
    <row r="71" spans="12:13" x14ac:dyDescent="0.3">
      <c r="M71" s="601">
        <f>SUM(M60:M69)</f>
        <v>235</v>
      </c>
    </row>
    <row r="72" spans="12:13" x14ac:dyDescent="0.3">
      <c r="M72" s="601">
        <f>47*5</f>
        <v>235</v>
      </c>
    </row>
    <row r="76" spans="12:13" x14ac:dyDescent="0.3">
      <c r="L76" s="610" t="s">
        <v>362</v>
      </c>
    </row>
    <row r="77" spans="12:13" x14ac:dyDescent="0.3">
      <c r="L77" s="608" t="s">
        <v>376</v>
      </c>
    </row>
    <row r="78" spans="12:13" x14ac:dyDescent="0.3">
      <c r="L78" s="606" t="s">
        <v>385</v>
      </c>
    </row>
  </sheetData>
  <phoneticPr fontId="4"/>
  <conditionalFormatting sqref="P7:U53">
    <cfRule type="cellIs" dxfId="62" priority="58" operator="equal">
      <formula>"韓国"</formula>
    </cfRule>
    <cfRule type="cellIs" dxfId="61" priority="57" operator="equal">
      <formula>"中国"</formula>
    </cfRule>
    <cfRule type="cellIs" dxfId="60" priority="56" operator="equal">
      <formula>"台湾"</formula>
    </cfRule>
    <cfRule type="cellIs" dxfId="59" priority="55" operator="equal">
      <formula>"香港"</formula>
    </cfRule>
    <cfRule type="cellIs" dxfId="58" priority="54" operator="equal">
      <formula>"アメリカ"</formula>
    </cfRule>
    <cfRule type="cellIs" dxfId="57" priority="53" operator="equal">
      <formula>"オーストラリア"</formula>
    </cfRule>
    <cfRule type="cellIs" dxfId="56" priority="51" operator="equal">
      <formula>"東南アジア"</formula>
    </cfRule>
    <cfRule type="cellIs" dxfId="55" priority="50" operator="equal">
      <formula>"インド"</formula>
    </cfRule>
    <cfRule type="cellIs" dxfId="54" priority="49" operator="equal">
      <formula>"カナダ"</formula>
    </cfRule>
    <cfRule type="cellIs" dxfId="53" priority="52" operator="equal">
      <formula>"欧州"</formula>
    </cfRule>
  </conditionalFormatting>
  <conditionalFormatting sqref="BB7:BK7">
    <cfRule type="top10" dxfId="52" priority="59" rank="5"/>
  </conditionalFormatting>
  <conditionalFormatting sqref="BB8:BK8">
    <cfRule type="top10" dxfId="51" priority="48" rank="5"/>
  </conditionalFormatting>
  <conditionalFormatting sqref="BB9:BK9">
    <cfRule type="top10" dxfId="50" priority="47" rank="5"/>
  </conditionalFormatting>
  <conditionalFormatting sqref="BB10:BK10">
    <cfRule type="top10" dxfId="49" priority="46" rank="5"/>
  </conditionalFormatting>
  <conditionalFormatting sqref="BB11:BK11">
    <cfRule type="top10" dxfId="48" priority="45" rank="5"/>
  </conditionalFormatting>
  <conditionalFormatting sqref="BB12:BK12">
    <cfRule type="top10" dxfId="47" priority="44" rank="5"/>
  </conditionalFormatting>
  <conditionalFormatting sqref="BB13:BK13">
    <cfRule type="top10" dxfId="46" priority="43" rank="5"/>
  </conditionalFormatting>
  <conditionalFormatting sqref="BB14:BK14">
    <cfRule type="top10" dxfId="45" priority="42" rank="5"/>
  </conditionalFormatting>
  <conditionalFormatting sqref="BB15:BK15">
    <cfRule type="top10" dxfId="44" priority="41" rank="5"/>
  </conditionalFormatting>
  <conditionalFormatting sqref="BB16:BK16">
    <cfRule type="top10" dxfId="43" priority="40" rank="5"/>
  </conditionalFormatting>
  <conditionalFormatting sqref="BB17:BK17">
    <cfRule type="top10" dxfId="42" priority="39" rank="5"/>
  </conditionalFormatting>
  <conditionalFormatting sqref="BB18:BK18">
    <cfRule type="top10" dxfId="41" priority="38" rank="5"/>
  </conditionalFormatting>
  <conditionalFormatting sqref="BB19:BK19">
    <cfRule type="top10" dxfId="40" priority="37" rank="5"/>
  </conditionalFormatting>
  <conditionalFormatting sqref="BB20:BK20">
    <cfRule type="top10" dxfId="39" priority="36" rank="5"/>
  </conditionalFormatting>
  <conditionalFormatting sqref="BB21:BK21">
    <cfRule type="top10" dxfId="38" priority="35" rank="5"/>
  </conditionalFormatting>
  <conditionalFormatting sqref="BB22:BK22">
    <cfRule type="top10" dxfId="37" priority="34" rank="5"/>
  </conditionalFormatting>
  <conditionalFormatting sqref="BB23:BK23">
    <cfRule type="top10" dxfId="36" priority="33" rank="5"/>
  </conditionalFormatting>
  <conditionalFormatting sqref="BB24:BK24">
    <cfRule type="top10" dxfId="35" priority="32" rank="5"/>
  </conditionalFormatting>
  <conditionalFormatting sqref="BB25:BK25">
    <cfRule type="top10" dxfId="34" priority="31" rank="5"/>
  </conditionalFormatting>
  <conditionalFormatting sqref="BB26:BK26">
    <cfRule type="top10" dxfId="33" priority="30" rank="5"/>
  </conditionalFormatting>
  <conditionalFormatting sqref="BB27:BK27">
    <cfRule type="top10" dxfId="32" priority="29" rank="5"/>
  </conditionalFormatting>
  <conditionalFormatting sqref="BB28:BK28">
    <cfRule type="top10" dxfId="31" priority="28" rank="5"/>
  </conditionalFormatting>
  <conditionalFormatting sqref="BB29:BK29">
    <cfRule type="top10" dxfId="30" priority="27" rank="5"/>
  </conditionalFormatting>
  <conditionalFormatting sqref="BB30:BK30">
    <cfRule type="top10" dxfId="29" priority="26" rank="5"/>
  </conditionalFormatting>
  <conditionalFormatting sqref="BB31:BK31">
    <cfRule type="top10" dxfId="28" priority="25" rank="5"/>
  </conditionalFormatting>
  <conditionalFormatting sqref="BB32:BK32">
    <cfRule type="top10" dxfId="27" priority="24" rank="5"/>
  </conditionalFormatting>
  <conditionalFormatting sqref="BB33:BK33">
    <cfRule type="top10" dxfId="26" priority="23" rank="5"/>
  </conditionalFormatting>
  <conditionalFormatting sqref="BB34:BK34">
    <cfRule type="top10" dxfId="25" priority="22" rank="5"/>
  </conditionalFormatting>
  <conditionalFormatting sqref="BB35:BK35">
    <cfRule type="top10" dxfId="24" priority="21" rank="5"/>
  </conditionalFormatting>
  <conditionalFormatting sqref="BB36:BK36">
    <cfRule type="top10" dxfId="23" priority="20" rank="5"/>
  </conditionalFormatting>
  <conditionalFormatting sqref="BB37:BK37">
    <cfRule type="top10" dxfId="22" priority="19" rank="5"/>
  </conditionalFormatting>
  <conditionalFormatting sqref="BB38:BK38">
    <cfRule type="top10" dxfId="21" priority="18" rank="5"/>
  </conditionalFormatting>
  <conditionalFormatting sqref="BB39:BK39">
    <cfRule type="top10" dxfId="20" priority="17" rank="5"/>
  </conditionalFormatting>
  <conditionalFormatting sqref="BB40:BK40">
    <cfRule type="top10" dxfId="19" priority="16" rank="5"/>
  </conditionalFormatting>
  <conditionalFormatting sqref="BB41:BK41">
    <cfRule type="top10" dxfId="18" priority="15" rank="5"/>
  </conditionalFormatting>
  <conditionalFormatting sqref="BB42:BK42">
    <cfRule type="top10" dxfId="17" priority="14" rank="5"/>
  </conditionalFormatting>
  <conditionalFormatting sqref="BB43:BK43">
    <cfRule type="top10" dxfId="16" priority="13" rank="5"/>
  </conditionalFormatting>
  <conditionalFormatting sqref="BB44:BK44">
    <cfRule type="top10" dxfId="15" priority="12" rank="5"/>
  </conditionalFormatting>
  <conditionalFormatting sqref="BB45:BK45">
    <cfRule type="top10" dxfId="14" priority="11" rank="5"/>
  </conditionalFormatting>
  <conditionalFormatting sqref="BB46:BK46">
    <cfRule type="top10" dxfId="13" priority="10" rank="5"/>
  </conditionalFormatting>
  <conditionalFormatting sqref="BB47:BK47">
    <cfRule type="top10" dxfId="12" priority="9" rank="5"/>
  </conditionalFormatting>
  <conditionalFormatting sqref="BB48:BK48">
    <cfRule type="top10" dxfId="11" priority="8" rank="5"/>
  </conditionalFormatting>
  <conditionalFormatting sqref="BB49:BK49">
    <cfRule type="top10" dxfId="10" priority="7" rank="5"/>
  </conditionalFormatting>
  <conditionalFormatting sqref="BB50:BK50">
    <cfRule type="top10" dxfId="9" priority="6" rank="5"/>
    <cfRule type="top10" dxfId="8" priority="5" rank="5"/>
  </conditionalFormatting>
  <conditionalFormatting sqref="BB51:BK51">
    <cfRule type="top10" dxfId="7" priority="4" rank="5"/>
  </conditionalFormatting>
  <conditionalFormatting sqref="BB52:BK52">
    <cfRule type="top10" dxfId="6" priority="3" rank="5"/>
  </conditionalFormatting>
  <conditionalFormatting sqref="BB53:BK53">
    <cfRule type="top10" dxfId="5" priority="1" rank="5"/>
    <cfRule type="top10" dxfId="4" priority="2" rank="5"/>
  </conditionalFormatting>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rowBreaks count="1" manualBreakCount="1">
    <brk id="53" max="9"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7">
    <tabColor theme="9"/>
  </sheetPr>
  <dimension ref="A1:V55"/>
  <sheetViews>
    <sheetView tabSelected="1" view="pageBreakPreview" zoomScaleNormal="100" zoomScaleSheetLayoutView="100" workbookViewId="0"/>
  </sheetViews>
  <sheetFormatPr defaultColWidth="9" defaultRowHeight="14" x14ac:dyDescent="0.3"/>
  <cols>
    <col min="1" max="1" width="2.83203125" style="2" customWidth="1"/>
    <col min="2" max="2" width="16" style="1" customWidth="1"/>
    <col min="3" max="3" width="10.75" style="1" customWidth="1"/>
    <col min="4" max="4" width="7.08203125" style="1" customWidth="1"/>
    <col min="5" max="5" width="4.75" style="1" customWidth="1"/>
    <col min="6" max="6" width="10.08203125" style="1" customWidth="1"/>
    <col min="7" max="7" width="6" style="1" customWidth="1"/>
    <col min="8" max="8" width="11.5" style="1" customWidth="1"/>
    <col min="9" max="9" width="5.83203125" style="1" customWidth="1"/>
    <col min="10" max="10" width="2.33203125" style="1" customWidth="1"/>
    <col min="11" max="16" width="9" style="1"/>
    <col min="17" max="18" width="11.75" style="1" customWidth="1"/>
    <col min="19" max="19" width="11.75" style="1" bestFit="1" customWidth="1"/>
    <col min="20" max="20" width="10.75" style="1" customWidth="1"/>
    <col min="21" max="21" width="19.5" style="1" bestFit="1" customWidth="1"/>
    <col min="22" max="22" width="14.58203125" style="1" bestFit="1" customWidth="1"/>
    <col min="23" max="16384" width="9" style="1"/>
  </cols>
  <sheetData>
    <row r="1" spans="1:22" x14ac:dyDescent="0.3">
      <c r="A1" s="4" t="s">
        <v>63</v>
      </c>
    </row>
    <row r="3" spans="1:22" x14ac:dyDescent="0.3">
      <c r="A3" s="2" t="s">
        <v>64</v>
      </c>
    </row>
    <row r="4" spans="1:22" ht="9" customHeight="1" x14ac:dyDescent="0.3"/>
    <row r="5" spans="1:22" ht="73.5" customHeight="1" x14ac:dyDescent="0.3">
      <c r="B5" s="1237" t="s">
        <v>928</v>
      </c>
      <c r="C5" s="1237"/>
      <c r="D5" s="1237"/>
      <c r="E5" s="1237"/>
      <c r="F5" s="1237"/>
      <c r="G5" s="1237"/>
      <c r="H5" s="1237"/>
      <c r="I5" s="1237"/>
    </row>
    <row r="6" spans="1:22" ht="14.15" customHeight="1" x14ac:dyDescent="0.3">
      <c r="B6" s="1237"/>
      <c r="C6" s="1237"/>
      <c r="D6" s="1237"/>
      <c r="E6" s="1237"/>
      <c r="F6" s="1237"/>
      <c r="G6" s="1237"/>
      <c r="H6" s="1237"/>
      <c r="I6" s="1237"/>
      <c r="O6" s="1" t="s">
        <v>229</v>
      </c>
    </row>
    <row r="7" spans="1:22" ht="13" customHeight="1" x14ac:dyDescent="0.3">
      <c r="B7" s="1237"/>
      <c r="C7" s="1237"/>
      <c r="D7" s="1237"/>
      <c r="E7" s="1237"/>
      <c r="F7" s="1237"/>
      <c r="G7" s="1237"/>
      <c r="H7" s="1237"/>
      <c r="I7" s="1237"/>
      <c r="Q7" s="99"/>
      <c r="R7" s="99"/>
      <c r="S7" s="114"/>
      <c r="U7" s="39"/>
      <c r="V7" s="74"/>
    </row>
    <row r="8" spans="1:22" ht="14.15" customHeight="1" x14ac:dyDescent="0.3">
      <c r="B8" s="1237"/>
      <c r="C8" s="1237"/>
      <c r="D8" s="1237"/>
      <c r="E8" s="1237"/>
      <c r="F8" s="1237"/>
      <c r="G8" s="1237"/>
      <c r="H8" s="1237"/>
      <c r="I8" s="1237"/>
    </row>
    <row r="9" spans="1:22" ht="14.15" customHeight="1" x14ac:dyDescent="0.3">
      <c r="B9" s="1237"/>
      <c r="C9" s="1237"/>
      <c r="D9" s="1237"/>
      <c r="E9" s="1237"/>
      <c r="F9" s="1237"/>
      <c r="G9" s="1237"/>
      <c r="H9" s="1237"/>
      <c r="I9" s="1237"/>
    </row>
    <row r="10" spans="1:22" ht="14.15" customHeight="1" x14ac:dyDescent="0.3">
      <c r="B10" s="1237"/>
      <c r="C10" s="1237"/>
      <c r="D10" s="1237"/>
      <c r="E10" s="1237"/>
      <c r="F10" s="1237"/>
      <c r="G10" s="1237"/>
      <c r="H10" s="1237"/>
      <c r="I10" s="1237"/>
      <c r="O10" s="1" t="s">
        <v>386</v>
      </c>
    </row>
    <row r="11" spans="1:22" ht="14.15" customHeight="1" x14ac:dyDescent="0.3">
      <c r="B11" s="1237"/>
      <c r="C11" s="1237"/>
      <c r="D11" s="1237"/>
      <c r="E11" s="1237"/>
      <c r="F11" s="1237"/>
      <c r="G11" s="1237"/>
      <c r="H11" s="1237"/>
      <c r="I11" s="1237"/>
      <c r="O11" s="1" t="s">
        <v>387</v>
      </c>
    </row>
    <row r="12" spans="1:22" ht="11.15" customHeight="1" x14ac:dyDescent="0.3">
      <c r="B12" s="1237"/>
      <c r="C12" s="1237"/>
      <c r="D12" s="1237"/>
      <c r="E12" s="1237"/>
      <c r="F12" s="1237"/>
      <c r="G12" s="1237"/>
      <c r="H12" s="1237"/>
      <c r="I12" s="1237"/>
    </row>
    <row r="13" spans="1:22" ht="11.15" customHeight="1" x14ac:dyDescent="0.3">
      <c r="B13" s="1237"/>
      <c r="C13" s="1237"/>
      <c r="D13" s="1237"/>
      <c r="E13" s="1237"/>
      <c r="F13" s="1237"/>
      <c r="G13" s="1237"/>
      <c r="H13" s="1237"/>
      <c r="I13" s="1237"/>
    </row>
    <row r="14" spans="1:22" x14ac:dyDescent="0.3">
      <c r="B14" s="1237"/>
      <c r="C14" s="1237"/>
      <c r="D14" s="1237"/>
      <c r="E14" s="1237"/>
      <c r="F14" s="1237"/>
      <c r="G14" s="1237"/>
      <c r="H14" s="1237"/>
      <c r="I14" s="1237"/>
      <c r="O14" s="111"/>
      <c r="U14" s="111"/>
      <c r="V14" s="39"/>
    </row>
    <row r="15" spans="1:22" ht="133.5" customHeight="1" x14ac:dyDescent="0.3">
      <c r="B15" s="1237"/>
      <c r="C15" s="1237"/>
      <c r="D15" s="1237"/>
      <c r="E15" s="1237"/>
      <c r="F15" s="1237"/>
      <c r="G15" s="1237"/>
      <c r="H15" s="1237"/>
      <c r="I15" s="1237"/>
    </row>
    <row r="16" spans="1:22" ht="6" customHeight="1" x14ac:dyDescent="0.3">
      <c r="B16" s="1237"/>
      <c r="C16" s="1237"/>
      <c r="D16" s="1237"/>
      <c r="E16" s="1237"/>
      <c r="F16" s="1237"/>
      <c r="G16" s="1237"/>
      <c r="H16" s="1237"/>
      <c r="I16" s="1237"/>
    </row>
    <row r="17" spans="2:21" ht="12" customHeight="1" x14ac:dyDescent="0.3">
      <c r="B17"/>
      <c r="C17" s="112"/>
      <c r="E17" s="53"/>
      <c r="G17" s="39"/>
      <c r="H17" s="114"/>
    </row>
    <row r="18" spans="2:21" ht="15" customHeight="1" x14ac:dyDescent="0.3">
      <c r="B18" s="921" t="s">
        <v>234</v>
      </c>
      <c r="C18" s="238"/>
      <c r="D18" s="238"/>
      <c r="E18" s="238"/>
      <c r="F18" s="927" t="s">
        <v>388</v>
      </c>
      <c r="G18" s="98"/>
      <c r="H18" s="927" t="s">
        <v>389</v>
      </c>
      <c r="O18" s="111" t="s">
        <v>390</v>
      </c>
      <c r="R18" s="38" t="s">
        <v>391</v>
      </c>
      <c r="T18" s="1" t="s">
        <v>392</v>
      </c>
    </row>
    <row r="19" spans="2:21" ht="15" customHeight="1" x14ac:dyDescent="0.3">
      <c r="B19" s="931" t="s">
        <v>393</v>
      </c>
      <c r="C19" s="239">
        <f>Q19</f>
        <v>8399920</v>
      </c>
      <c r="D19" s="238" t="s">
        <v>394</v>
      </c>
      <c r="F19" s="928">
        <f>S19</f>
        <v>0.33314288253629676</v>
      </c>
      <c r="G19" s="98"/>
      <c r="H19" s="928">
        <f>U19</f>
        <v>0.10040649927228373</v>
      </c>
      <c r="P19" s="1" t="s">
        <v>393</v>
      </c>
      <c r="Q19" s="459">
        <f>'【本】2.地域別の延べ宿泊者数（ALL）_P14、15'!P39</f>
        <v>8399920</v>
      </c>
      <c r="R19" s="459">
        <f>'【本】2.地域別の延べ宿泊者数（ALL）_P14、15'!P40</f>
        <v>6300840</v>
      </c>
      <c r="S19" s="436">
        <f>ROUND(Q19,0)/ROUND(R19,1)-1</f>
        <v>0.33314288253629676</v>
      </c>
      <c r="T19" s="74">
        <v>7633470</v>
      </c>
      <c r="U19" s="933">
        <f>ROUND(Q19,0)/ROUND(T19,1)-1</f>
        <v>0.10040649927228373</v>
      </c>
    </row>
    <row r="20" spans="2:21" ht="15" customHeight="1" x14ac:dyDescent="0.3">
      <c r="B20" s="931" t="s">
        <v>395</v>
      </c>
      <c r="C20" s="239">
        <f>Q20</f>
        <v>7399390</v>
      </c>
      <c r="D20" s="238" t="s">
        <v>394</v>
      </c>
      <c r="E20" s="71"/>
      <c r="F20" s="928">
        <f>S20</f>
        <v>0.19331911983846939</v>
      </c>
      <c r="G20" s="924"/>
      <c r="H20" s="928">
        <f t="shared" ref="H20:H21" si="0">U20</f>
        <v>0.10463717141799345</v>
      </c>
      <c r="O20" s="111"/>
      <c r="P20" s="1" t="s">
        <v>395</v>
      </c>
      <c r="Q20" s="459">
        <f>'【本】2.地域別の延べ宿泊者数（日本人）_P18、19'!P39</f>
        <v>7399390</v>
      </c>
      <c r="R20" s="459">
        <f>'【本】2.地域別の延べ宿泊者数（日本人）_P18、19'!P40</f>
        <v>6200680</v>
      </c>
      <c r="S20" s="436">
        <f>ROUND(Q20,0)/ROUND(R20,1)-1</f>
        <v>0.19331911983846939</v>
      </c>
      <c r="T20" s="74">
        <v>6698480</v>
      </c>
      <c r="U20" s="933">
        <f>ROUND(Q20,0)/ROUND(T20,1)-1</f>
        <v>0.10463717141799345</v>
      </c>
    </row>
    <row r="21" spans="2:21" ht="15" customHeight="1" x14ac:dyDescent="0.3">
      <c r="B21" s="931" t="s">
        <v>396</v>
      </c>
      <c r="C21" s="239">
        <f>Q21</f>
        <v>1000530</v>
      </c>
      <c r="D21" s="238" t="s">
        <v>394</v>
      </c>
      <c r="E21" s="71"/>
      <c r="F21" s="928">
        <f>S21</f>
        <v>8.989317092651758</v>
      </c>
      <c r="G21" s="924"/>
      <c r="H21" s="928">
        <f t="shared" si="0"/>
        <v>7.0097006385094973E-2</v>
      </c>
      <c r="P21" s="1" t="s">
        <v>396</v>
      </c>
      <c r="Q21" s="459">
        <f>'【本】2.地域別の延べ宿泊者数（外国人）_P20、21'!P39</f>
        <v>1000530</v>
      </c>
      <c r="R21" s="459">
        <f>'【本】2.地域別の延べ宿泊者数（外国人）_P20、21'!P40</f>
        <v>100160</v>
      </c>
      <c r="S21" s="436">
        <f>ROUND(Q21,0)/ROUND(R21,1)-1</f>
        <v>8.989317092651758</v>
      </c>
      <c r="T21" s="74">
        <v>934990</v>
      </c>
      <c r="U21" s="933">
        <f>ROUND(Q21,0)/ROUND(T21,1)-1</f>
        <v>7.0097006385094973E-2</v>
      </c>
    </row>
    <row r="22" spans="2:21" ht="15" customHeight="1" x14ac:dyDescent="0.3">
      <c r="B22" s="932" t="s">
        <v>397</v>
      </c>
      <c r="D22" s="238"/>
      <c r="E22" s="71"/>
      <c r="F22" s="925"/>
      <c r="G22" s="113"/>
      <c r="H22" s="925"/>
      <c r="P22" s="39"/>
      <c r="T22" s="74"/>
      <c r="U22" s="933"/>
    </row>
    <row r="23" spans="2:21" ht="7.5" customHeight="1" x14ac:dyDescent="0.15">
      <c r="B23" s="238"/>
      <c r="C23" s="241"/>
      <c r="D23" s="238"/>
      <c r="E23" s="71"/>
      <c r="F23" s="925"/>
      <c r="G23" s="113"/>
      <c r="H23" s="925"/>
      <c r="P23" s="39"/>
      <c r="T23" s="74"/>
      <c r="U23" s="933"/>
    </row>
    <row r="24" spans="2:21" ht="15" customHeight="1" x14ac:dyDescent="0.3">
      <c r="B24" s="921" t="s">
        <v>398</v>
      </c>
      <c r="C24" s="238"/>
      <c r="D24" s="238"/>
      <c r="E24" s="71"/>
      <c r="F24" s="927" t="s">
        <v>388</v>
      </c>
      <c r="G24" s="98"/>
      <c r="H24" s="927" t="s">
        <v>389</v>
      </c>
      <c r="O24" s="111" t="s">
        <v>399</v>
      </c>
      <c r="T24" s="74"/>
      <c r="U24" s="933"/>
    </row>
    <row r="25" spans="2:21" ht="15" customHeight="1" x14ac:dyDescent="0.3">
      <c r="B25" s="238"/>
      <c r="C25" s="239">
        <f>Q25</f>
        <v>47758606.411001831</v>
      </c>
      <c r="D25" s="238" t="s">
        <v>394</v>
      </c>
      <c r="E25" s="71"/>
      <c r="F25" s="928">
        <f>S25</f>
        <v>0.1861084859995874</v>
      </c>
      <c r="G25" s="924"/>
      <c r="H25" s="928">
        <f>U25</f>
        <v>-2.3214452417223419E-2</v>
      </c>
      <c r="P25" s="1" t="s">
        <v>393</v>
      </c>
      <c r="Q25" s="459">
        <f>'【本】2.地域別の延べ入込客数_P34,35'!P39</f>
        <v>47758606.411001831</v>
      </c>
      <c r="R25" s="459">
        <f>'【本】2.地域別の延べ入込客数_P34,35'!P40</f>
        <v>40264956</v>
      </c>
      <c r="S25" s="436">
        <f>ROUND(Q25,0)/ROUND(R25,1)-1</f>
        <v>0.1861084859995874</v>
      </c>
      <c r="T25" s="74">
        <v>48893645.209666662</v>
      </c>
      <c r="U25" s="933">
        <f>ROUND(Q25,0)/ROUND(T25,1)-1</f>
        <v>-2.3214452417223419E-2</v>
      </c>
    </row>
    <row r="26" spans="2:21" ht="15" customHeight="1" x14ac:dyDescent="0.3">
      <c r="B26" s="922" t="s">
        <v>400</v>
      </c>
      <c r="D26" s="238"/>
      <c r="E26" s="71"/>
      <c r="F26" s="925"/>
      <c r="G26" s="113"/>
      <c r="H26" s="925"/>
      <c r="P26" s="39"/>
      <c r="T26" s="74"/>
      <c r="U26" s="933"/>
    </row>
    <row r="27" spans="2:21" ht="12" customHeight="1" x14ac:dyDescent="0.3">
      <c r="B27" s="923" t="s">
        <v>401</v>
      </c>
      <c r="D27" s="53"/>
      <c r="E27" s="925"/>
      <c r="F27" s="926"/>
      <c r="G27" s="113"/>
      <c r="H27" s="926"/>
      <c r="T27" s="74"/>
      <c r="U27" s="933"/>
    </row>
    <row r="28" spans="2:21" ht="7.5" customHeight="1" x14ac:dyDescent="0.3">
      <c r="B28" s="112"/>
      <c r="D28" s="53"/>
      <c r="E28" s="925"/>
      <c r="F28" s="926"/>
      <c r="G28" s="113"/>
      <c r="H28" s="926"/>
      <c r="T28" s="74"/>
      <c r="U28" s="933"/>
    </row>
    <row r="29" spans="2:21" ht="15" customHeight="1" x14ac:dyDescent="0.3">
      <c r="B29" s="921" t="s">
        <v>402</v>
      </c>
      <c r="D29" s="198"/>
      <c r="E29" s="71"/>
      <c r="F29" s="927" t="s">
        <v>388</v>
      </c>
      <c r="G29" s="98"/>
      <c r="H29" s="927" t="s">
        <v>389</v>
      </c>
      <c r="O29" s="111" t="s">
        <v>403</v>
      </c>
      <c r="T29" s="74"/>
      <c r="U29" s="933"/>
    </row>
    <row r="30" spans="2:21" ht="15" customHeight="1" x14ac:dyDescent="0.3">
      <c r="B30" s="931" t="s">
        <v>393</v>
      </c>
      <c r="C30" s="239">
        <f>Q30*1000</f>
        <v>3732505.2515848982</v>
      </c>
      <c r="D30" s="238" t="s">
        <v>404</v>
      </c>
      <c r="E30" s="71"/>
      <c r="F30" s="928">
        <f>S30</f>
        <v>0.17655569135523352</v>
      </c>
      <c r="G30" s="924"/>
      <c r="H30" s="928">
        <f>U30</f>
        <v>0.15927885960747923</v>
      </c>
      <c r="P30" s="1" t="s">
        <v>393</v>
      </c>
      <c r="Q30" s="435">
        <f>'【本】4.観光消費額1_P38'!O16</f>
        <v>3732.5052515848984</v>
      </c>
      <c r="R30" s="435">
        <f>'【本】4.観光消費額1_P38'!P16</f>
        <v>3172.3999798815776</v>
      </c>
      <c r="S30" s="436">
        <f>Q30/R30-1</f>
        <v>0.17655569135523352</v>
      </c>
      <c r="T30" s="74">
        <v>3220105.2977259099</v>
      </c>
      <c r="U30" s="933">
        <f>ROUND(Q30,0)/ROUND(T30,1)*1000-1</f>
        <v>0.15927885960747923</v>
      </c>
    </row>
    <row r="31" spans="2:21" ht="15" customHeight="1" x14ac:dyDescent="0.3">
      <c r="B31" s="931" t="s">
        <v>395</v>
      </c>
      <c r="C31" s="239">
        <f>Q31*1000</f>
        <v>3224320.5253262022</v>
      </c>
      <c r="D31" s="238" t="s">
        <v>404</v>
      </c>
      <c r="E31" s="71"/>
      <c r="F31" s="928">
        <f>S31</f>
        <v>1.6366330151900588E-2</v>
      </c>
      <c r="G31" s="924"/>
      <c r="H31" s="928">
        <f>U31</f>
        <v>0.13078908594923</v>
      </c>
      <c r="O31" s="111"/>
      <c r="P31" s="1" t="s">
        <v>395</v>
      </c>
      <c r="Q31" s="435">
        <f>'【本】4.観光消費額1_P38'!O10</f>
        <v>3224.3205253262022</v>
      </c>
      <c r="R31" s="435">
        <f>'【本】4.観光消費額1_P38'!P10</f>
        <v>3172.3999798815776</v>
      </c>
      <c r="S31" s="436">
        <f>Q31/R31-1</f>
        <v>1.6366330151900588E-2</v>
      </c>
      <c r="T31" s="74">
        <v>2851106.3753687399</v>
      </c>
      <c r="U31" s="933">
        <f>ROUND(Q31,0)/ROUND(T31,1)*1000-1</f>
        <v>0.13078908594923</v>
      </c>
    </row>
    <row r="32" spans="2:21" ht="15" customHeight="1" x14ac:dyDescent="0.3">
      <c r="B32" s="931" t="s">
        <v>396</v>
      </c>
      <c r="C32" s="239">
        <f>Q32*1000</f>
        <v>508184.72625869617</v>
      </c>
      <c r="D32" s="238" t="s">
        <v>404</v>
      </c>
      <c r="E32" s="71"/>
      <c r="F32" s="929" t="s">
        <v>405</v>
      </c>
      <c r="G32" s="930"/>
      <c r="H32" s="928">
        <f>U32</f>
        <v>0.37669787091506235</v>
      </c>
      <c r="P32" s="1" t="s">
        <v>396</v>
      </c>
      <c r="Q32" s="435">
        <f>'【本】4.観光消費額1_P38'!O13</f>
        <v>508.18472625869617</v>
      </c>
      <c r="R32" s="435">
        <f>'【本】4.観光消費額1_P38'!P13</f>
        <v>0</v>
      </c>
      <c r="S32" s="436" t="e">
        <f>Q32/R32-1</f>
        <v>#DIV/0!</v>
      </c>
      <c r="T32" s="74">
        <v>368998.92235716706</v>
      </c>
      <c r="U32" s="933">
        <f>ROUND(Q32,0)/ROUND(T32,1)*1000-1</f>
        <v>0.37669787091506235</v>
      </c>
    </row>
    <row r="33" spans="2:22" ht="15" customHeight="1" x14ac:dyDescent="0.3">
      <c r="B33" s="932" t="s">
        <v>406</v>
      </c>
      <c r="D33" s="238"/>
      <c r="E33" s="71"/>
      <c r="F33" s="925"/>
      <c r="G33" s="113"/>
      <c r="H33" s="925"/>
      <c r="T33" s="74"/>
      <c r="U33" s="933"/>
    </row>
    <row r="34" spans="2:22" ht="7.5" customHeight="1" x14ac:dyDescent="0.3">
      <c r="C34" s="20"/>
      <c r="D34" s="3"/>
      <c r="E34" s="71"/>
      <c r="F34" s="925"/>
      <c r="G34" s="113"/>
      <c r="H34" s="925"/>
      <c r="T34" s="74"/>
      <c r="U34" s="933"/>
    </row>
    <row r="35" spans="2:22" ht="15" customHeight="1" x14ac:dyDescent="0.3">
      <c r="B35" s="921" t="s">
        <v>114</v>
      </c>
      <c r="E35" s="71"/>
      <c r="F35" s="927" t="s">
        <v>388</v>
      </c>
      <c r="G35" s="98"/>
      <c r="H35" s="927" t="s">
        <v>389</v>
      </c>
      <c r="O35" s="111" t="s">
        <v>407</v>
      </c>
      <c r="T35" s="74"/>
      <c r="U35" s="933"/>
    </row>
    <row r="36" spans="2:22" ht="15" customHeight="1" x14ac:dyDescent="0.3">
      <c r="B36" s="931" t="s">
        <v>408</v>
      </c>
      <c r="C36" s="394">
        <f>Q36</f>
        <v>728</v>
      </c>
      <c r="D36" s="238" t="s">
        <v>409</v>
      </c>
      <c r="E36" s="71"/>
      <c r="F36" s="928">
        <f>S36</f>
        <v>-0.23044397463002109</v>
      </c>
      <c r="G36" s="924"/>
      <c r="H36" s="928">
        <f>U36</f>
        <v>0.87628865979381443</v>
      </c>
      <c r="P36" s="1" t="s">
        <v>408</v>
      </c>
      <c r="Q36" s="435">
        <f>'【本】5.教育旅行（地域別）_P42,43'!P28</f>
        <v>728</v>
      </c>
      <c r="R36" s="435">
        <f>'【本】5.教育旅行（地域別）_P42,43'!Q28</f>
        <v>946</v>
      </c>
      <c r="S36" s="436">
        <f>Q36/R36-1</f>
        <v>-0.23044397463002109</v>
      </c>
      <c r="T36" s="74">
        <v>388</v>
      </c>
      <c r="U36" s="933">
        <f>ROUND(Q36,0)/ROUND(T36,1)-1</f>
        <v>0.87628865979381443</v>
      </c>
    </row>
    <row r="37" spans="2:22" ht="13" customHeight="1" x14ac:dyDescent="0.3">
      <c r="B37" s="931" t="s">
        <v>410</v>
      </c>
      <c r="C37" s="395">
        <f>Q37</f>
        <v>72995</v>
      </c>
      <c r="D37" s="238" t="s">
        <v>411</v>
      </c>
      <c r="E37" s="71"/>
      <c r="F37" s="928">
        <f>S37</f>
        <v>-0.27485769349214706</v>
      </c>
      <c r="G37" s="924"/>
      <c r="H37" s="928">
        <f>U37</f>
        <v>0.95147707525731851</v>
      </c>
      <c r="O37" s="111"/>
      <c r="P37" s="1" t="s">
        <v>412</v>
      </c>
      <c r="Q37" s="435">
        <f>'【本】5.教育旅行（地域別）_P42,43'!P29</f>
        <v>72995</v>
      </c>
      <c r="R37" s="435">
        <f>'【本】5.教育旅行（地域別）_P42,43'!Q29</f>
        <v>100663</v>
      </c>
      <c r="S37" s="436">
        <f>Q37/R37-1</f>
        <v>-0.27485769349214706</v>
      </c>
      <c r="T37" s="74">
        <v>37405</v>
      </c>
      <c r="U37" s="933">
        <f>ROUND(Q37,0)/ROUND(T37,1)-1</f>
        <v>0.95147707525731851</v>
      </c>
    </row>
    <row r="38" spans="2:22" ht="13" customHeight="1" x14ac:dyDescent="0.3">
      <c r="B38" s="932" t="s">
        <v>413</v>
      </c>
      <c r="D38" s="239"/>
      <c r="E38" s="238"/>
      <c r="F38" s="98"/>
      <c r="G38" s="240"/>
      <c r="H38" s="115"/>
      <c r="O38" s="111"/>
      <c r="Q38" s="168"/>
      <c r="R38" s="168"/>
      <c r="S38" s="114"/>
    </row>
    <row r="39" spans="2:22" ht="15" customHeight="1" x14ac:dyDescent="0.3">
      <c r="B39" s="932" t="s">
        <v>414</v>
      </c>
      <c r="D39" s="3"/>
      <c r="F39" s="98"/>
      <c r="Q39" s="168"/>
      <c r="R39" s="168"/>
      <c r="S39" s="114"/>
    </row>
    <row r="40" spans="2:22" ht="3" customHeight="1" x14ac:dyDescent="0.3">
      <c r="D40" s="20"/>
      <c r="E40" s="3"/>
    </row>
    <row r="41" spans="2:22" ht="36.75" customHeight="1" x14ac:dyDescent="0.3">
      <c r="C41" s="111"/>
      <c r="O41" s="111"/>
      <c r="U41" s="111"/>
    </row>
    <row r="42" spans="2:22" ht="13" customHeight="1" x14ac:dyDescent="0.3">
      <c r="E42" s="196"/>
      <c r="H42" s="195"/>
      <c r="I42" s="115"/>
      <c r="Q42" s="99"/>
      <c r="R42" s="99"/>
      <c r="S42" s="114"/>
      <c r="U42" s="39"/>
      <c r="V42" s="74"/>
    </row>
    <row r="43" spans="2:22" ht="13" customHeight="1" x14ac:dyDescent="0.3">
      <c r="C43" s="111"/>
      <c r="E43" s="196"/>
      <c r="H43" s="195"/>
      <c r="I43" s="115"/>
      <c r="O43" s="111"/>
      <c r="Q43" s="99"/>
      <c r="R43" s="99"/>
      <c r="S43" s="114"/>
      <c r="U43" s="39"/>
      <c r="V43" s="74"/>
    </row>
    <row r="44" spans="2:22" ht="13" customHeight="1" x14ac:dyDescent="0.3">
      <c r="E44" s="196"/>
      <c r="H44" s="195"/>
      <c r="I44" s="115"/>
      <c r="Q44" s="99"/>
      <c r="R44" s="99"/>
      <c r="S44" s="114"/>
      <c r="U44" s="39"/>
      <c r="V44" s="74"/>
    </row>
    <row r="45" spans="2:22" x14ac:dyDescent="0.3">
      <c r="C45" s="111"/>
      <c r="E45" s="196"/>
      <c r="H45" s="195"/>
      <c r="I45" s="115"/>
      <c r="P45" s="39"/>
    </row>
    <row r="46" spans="2:22" ht="11.15" customHeight="1" x14ac:dyDescent="0.3">
      <c r="D46" s="20"/>
      <c r="E46" s="3"/>
      <c r="P46" s="39"/>
    </row>
    <row r="47" spans="2:22" ht="11.15" customHeight="1" x14ac:dyDescent="0.3">
      <c r="C47" s="111"/>
      <c r="E47" s="198"/>
      <c r="H47" s="114"/>
      <c r="O47" s="111"/>
    </row>
    <row r="48" spans="2:22" ht="11.15" customHeight="1" x14ac:dyDescent="0.3">
      <c r="E48" s="196"/>
      <c r="H48" s="195"/>
      <c r="I48" s="115"/>
      <c r="Q48" s="168"/>
      <c r="R48" s="168"/>
      <c r="S48" s="114"/>
    </row>
    <row r="49" spans="2:19" ht="4.5" customHeight="1" x14ac:dyDescent="0.3">
      <c r="B49" s="3"/>
      <c r="C49" s="111"/>
      <c r="E49" s="196"/>
      <c r="H49" s="195"/>
      <c r="I49" s="115"/>
      <c r="O49" s="111"/>
      <c r="Q49" s="168"/>
      <c r="R49" s="168"/>
      <c r="S49" s="114"/>
    </row>
    <row r="50" spans="2:19" ht="12" customHeight="1" x14ac:dyDescent="0.15">
      <c r="B50" s="3"/>
      <c r="D50" s="19"/>
      <c r="E50" s="3"/>
    </row>
    <row r="51" spans="2:19" ht="12" customHeight="1" x14ac:dyDescent="0.3">
      <c r="B51" s="3"/>
    </row>
    <row r="52" spans="2:19" ht="12" customHeight="1" x14ac:dyDescent="0.3">
      <c r="B52" s="3"/>
      <c r="C52" s="71"/>
      <c r="D52" s="71"/>
      <c r="E52" s="113"/>
      <c r="F52" s="237"/>
      <c r="G52" s="197"/>
      <c r="H52" s="197"/>
      <c r="I52" s="71"/>
    </row>
    <row r="53" spans="2:19" ht="12" customHeight="1" x14ac:dyDescent="0.3">
      <c r="B53" s="3"/>
      <c r="C53" s="71"/>
      <c r="D53" s="71"/>
      <c r="E53" s="113"/>
      <c r="F53" s="244"/>
      <c r="H53" s="197"/>
      <c r="I53" s="71"/>
    </row>
    <row r="54" spans="2:19" ht="12" customHeight="1" x14ac:dyDescent="0.3">
      <c r="B54" s="3"/>
      <c r="C54" s="71"/>
      <c r="D54" s="71"/>
      <c r="E54" s="113"/>
      <c r="F54" s="237"/>
      <c r="G54" s="197"/>
      <c r="H54" s="197"/>
      <c r="I54" s="71"/>
    </row>
    <row r="55" spans="2:19" ht="12" customHeight="1" x14ac:dyDescent="0.3">
      <c r="B55" s="3"/>
      <c r="C55" s="113"/>
      <c r="D55" s="71"/>
      <c r="E55" s="202"/>
      <c r="F55" s="71"/>
      <c r="G55" s="71"/>
      <c r="H55" s="201"/>
      <c r="I55" s="3"/>
    </row>
  </sheetData>
  <mergeCells count="1">
    <mergeCell ref="B5:I16"/>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8">
    <tabColor theme="7"/>
  </sheetPr>
  <dimension ref="B1:AL48"/>
  <sheetViews>
    <sheetView view="pageBreakPreview" zoomScaleNormal="100" zoomScaleSheetLayoutView="100" workbookViewId="0"/>
  </sheetViews>
  <sheetFormatPr defaultColWidth="9" defaultRowHeight="14" x14ac:dyDescent="0.3"/>
  <cols>
    <col min="1" max="1" width="1" style="1" customWidth="1"/>
    <col min="2" max="2" width="1.25" style="2" customWidth="1"/>
    <col min="3" max="3" width="8.5" style="1" customWidth="1"/>
    <col min="4" max="4" width="5.75" style="1" customWidth="1"/>
    <col min="5" max="5" width="4.58203125" style="1" customWidth="1"/>
    <col min="6" max="6" width="10.58203125" style="115" customWidth="1"/>
    <col min="7" max="7" width="1.5" style="115" customWidth="1"/>
    <col min="8" max="8" width="3.25" style="1" customWidth="1"/>
    <col min="9" max="9" width="7.58203125" style="1" customWidth="1"/>
    <col min="10" max="10" width="3.58203125" style="1" customWidth="1"/>
    <col min="11" max="11" width="9.08203125" style="115" customWidth="1"/>
    <col min="12" max="12" width="1" style="115" customWidth="1"/>
    <col min="13" max="13" width="3.83203125" style="1" customWidth="1"/>
    <col min="14" max="14" width="3.58203125" style="1" customWidth="1"/>
    <col min="15" max="15" width="9.08203125" style="115" customWidth="1"/>
    <col min="16" max="16" width="2.58203125" style="1" customWidth="1"/>
    <col min="17" max="17" width="1.33203125" style="1" customWidth="1"/>
    <col min="18" max="18" width="1.33203125" style="2" customWidth="1"/>
    <col min="19" max="19" width="8.5" style="1" customWidth="1"/>
    <col min="20" max="20" width="5.75" style="1" customWidth="1"/>
    <col min="21" max="21" width="4.58203125" style="1" customWidth="1"/>
    <col min="22" max="22" width="10.58203125" style="115" customWidth="1"/>
    <col min="23" max="23" width="1.5" style="115" customWidth="1"/>
    <col min="24" max="24" width="3.25" style="1" customWidth="1"/>
    <col min="25" max="25" width="7.58203125" style="1" customWidth="1"/>
    <col min="26" max="26" width="3.58203125" style="1" customWidth="1"/>
    <col min="27" max="27" width="9.08203125" style="115" customWidth="1"/>
    <col min="28" max="28" width="1" style="115" customWidth="1"/>
    <col min="29" max="29" width="3.83203125" style="1" customWidth="1"/>
    <col min="30" max="30" width="3.58203125" style="1" customWidth="1"/>
    <col min="31" max="31" width="9.08203125" style="115" customWidth="1"/>
    <col min="32" max="32" width="2.58203125" style="1" customWidth="1"/>
    <col min="33" max="33" width="1.5" style="1" customWidth="1"/>
    <col min="34" max="34" width="2.08203125" style="1" customWidth="1"/>
    <col min="35" max="37" width="9" style="1"/>
    <col min="38" max="38" width="16.5" style="1" customWidth="1"/>
    <col min="39" max="16384" width="9" style="1"/>
  </cols>
  <sheetData>
    <row r="1" spans="2:38" ht="14.25" customHeight="1" x14ac:dyDescent="0.3">
      <c r="B1" s="2" t="s">
        <v>65</v>
      </c>
    </row>
    <row r="2" spans="2:38" ht="7.5" customHeight="1" thickBot="1" x14ac:dyDescent="0.35">
      <c r="AI2" s="1" t="s">
        <v>229</v>
      </c>
    </row>
    <row r="3" spans="2:38" ht="14.15" customHeight="1" x14ac:dyDescent="0.3">
      <c r="C3" s="657" t="s">
        <v>415</v>
      </c>
      <c r="D3" s="1260" t="s">
        <v>416</v>
      </c>
      <c r="E3" s="1261"/>
      <c r="F3" s="1261"/>
      <c r="G3" s="1261"/>
      <c r="H3" s="1261"/>
      <c r="I3" s="1261"/>
      <c r="J3" s="1261"/>
      <c r="K3" s="1261"/>
      <c r="L3" s="1261"/>
      <c r="M3" s="1261"/>
      <c r="N3" s="1261"/>
      <c r="O3" s="1261"/>
      <c r="P3" s="1262"/>
      <c r="S3" s="657" t="s">
        <v>415</v>
      </c>
      <c r="T3" s="1260" t="s">
        <v>416</v>
      </c>
      <c r="U3" s="1261"/>
      <c r="V3" s="1261"/>
      <c r="W3" s="1261"/>
      <c r="X3" s="1261"/>
      <c r="Y3" s="1261"/>
      <c r="Z3" s="1261"/>
      <c r="AA3" s="1261"/>
      <c r="AB3" s="1261"/>
      <c r="AC3" s="1261"/>
      <c r="AD3" s="1261"/>
      <c r="AE3" s="1261"/>
      <c r="AF3" s="1262"/>
      <c r="AI3" s="1" t="s">
        <v>386</v>
      </c>
    </row>
    <row r="4" spans="2:38" ht="16.5" customHeight="1" x14ac:dyDescent="0.3">
      <c r="C4" s="1247" t="s">
        <v>132</v>
      </c>
      <c r="D4" s="1257" t="s">
        <v>239</v>
      </c>
      <c r="E4" s="1258"/>
      <c r="F4" s="460" cm="1">
        <f t="array" ref="F4">SUMPRODUCT(('【本】2.地域別の延べ宿泊者数（発地区分）_P12、13'!$P$9:$P$44)*('【本】2.地域別の延べ宿泊者数（発地区分）_P12、13'!$V$9:$V$44=LEFT('【本】1.地域別概要_P10、11'!C4,2))*('【本】2.地域別の延べ宿泊者数（発地区分）_P12、13'!$C$9:$C$44="計"))</f>
        <v>3624374</v>
      </c>
      <c r="G4" s="372"/>
      <c r="H4" s="658" t="s">
        <v>417</v>
      </c>
      <c r="I4" s="1258" t="s">
        <v>898</v>
      </c>
      <c r="J4" s="1258"/>
      <c r="K4" s="1189" cm="1">
        <f t="array" ref="K4">SUMPRODUCT(('【本】2.地域別の延べ宿泊者数（発地区分）_P12、13'!$Q$9:$Q$44)*('【本】2.地域別の延べ宿泊者数（発地区分）_P12、13'!$V$9:$V$44=LEFT('【本】1.地域別概要_P10、11'!C4,2))*('【本】2.地域別の延べ宿泊者数（発地区分）_P12、13'!$C$9:$C$44="計"))</f>
        <v>0.41057620606609713</v>
      </c>
      <c r="L4" s="659"/>
      <c r="M4" s="1258" t="s">
        <v>899</v>
      </c>
      <c r="N4" s="1258"/>
      <c r="O4" s="1189" cm="1">
        <f t="array" ref="O4">SUMPRODUCT(('【本】2.地域別の延べ宿泊者数（発地区分）_P12、13'!$R$9:$R$44)*('【本】2.地域別の延べ宿泊者数（発地区分）_P12、13'!$V$9:$V$44=LEFT('【本】1.地域別概要_P10、11'!C4,2))*('【本】2.地域別の延べ宿泊者数（発地区分）_P12、13'!$C$9:$C$44="計"))</f>
        <v>0.21255250422793903</v>
      </c>
      <c r="P4" s="660"/>
      <c r="S4" s="1247" t="s">
        <v>142</v>
      </c>
      <c r="T4" s="1257" t="s">
        <v>239</v>
      </c>
      <c r="U4" s="1258"/>
      <c r="V4" s="460" cm="1">
        <f t="array" ref="V4">SUMPRODUCT(('【本】2.地域別の延べ宿泊者数（発地区分）_P12、13'!$P$9:$P$44)*('【本】2.地域別の延べ宿泊者数（発地区分）_P12、13'!$V$9:$V$44=LEFT('【本】1.地域別概要_P10、11'!S4,2))*('【本】2.地域別の延べ宿泊者数（発地区分）_P12、13'!$C$9:$C$44="計"))</f>
        <v>402751</v>
      </c>
      <c r="W4" s="372"/>
      <c r="X4" s="658" t="s">
        <v>417</v>
      </c>
      <c r="Y4" s="1258" t="s">
        <v>898</v>
      </c>
      <c r="Z4" s="1258"/>
      <c r="AA4" s="1189" cm="1">
        <f t="array" ref="AA4">SUMPRODUCT(('【本】2.地域別の延べ宿泊者数（発地区分）_P12、13'!$Q$9:$Q$44)*('【本】2.地域別の延べ宿泊者数（発地区分）_P12、13'!$V$9:$V$44=LEFT('【本】1.地域別概要_P10、11'!S4,2))*('【本】2.地域別の延べ宿泊者数（発地区分）_P12、13'!$C$9:$C$44="計"))</f>
        <v>0.27915529907227721</v>
      </c>
      <c r="AB4" s="659"/>
      <c r="AC4" s="1258" t="s">
        <v>899</v>
      </c>
      <c r="AD4" s="1258"/>
      <c r="AE4" s="1189" cm="1">
        <f t="array" ref="AE4">SUMPRODUCT(('【本】2.地域別の延べ宿泊者数（発地区分）_P12、13'!$R$9:$R$44)*('【本】2.地域別の延べ宿泊者数（発地区分）_P12、13'!$V$9:$V$44=LEFT('【本】1.地域別概要_P10、11'!S4,2))*('【本】2.地域別の延べ宿泊者数（発地区分）_P12、13'!$C$9:$C$44="計"))</f>
        <v>2.0873678127122819E-2</v>
      </c>
      <c r="AF4" s="660"/>
    </row>
    <row r="5" spans="2:38" ht="16.5" customHeight="1" x14ac:dyDescent="0.3">
      <c r="C5" s="1248"/>
      <c r="D5" s="1259" t="s">
        <v>418</v>
      </c>
      <c r="E5" s="1256"/>
      <c r="F5" s="661" cm="1">
        <f t="array" ref="F5">SUMPRODUCT(('【本】2.地域別の延べ宿泊者数（発地区分）_P12、13'!$P$9:$P$44)*('【本】2.地域別の延べ宿泊者数（発地区分）_P12、13'!$V$9:$V$44=LEFT('【本】1.地域別概要_P10、11'!C4,2))*('【本】2.地域別の延べ宿泊者数（発地区分）_P12、13'!$C$9:$C$44="日本人"))</f>
        <v>3143927</v>
      </c>
      <c r="G5" s="662"/>
      <c r="H5" s="1" t="s">
        <v>417</v>
      </c>
      <c r="I5" s="1256" t="s">
        <v>858</v>
      </c>
      <c r="J5" s="1256"/>
      <c r="K5" s="1190" cm="1">
        <f t="array" ref="K5">SUMPRODUCT(('【本】2.地域別の延べ宿泊者数（発地区分）_P12、13'!$Q$9:$Q$44)*('【本】2.地域別の延べ宿泊者数（発地区分）_P12、13'!$V$9:$V$44=LEFT('【本】1.地域別概要_P10、11'!C4,2))*('【本】2.地域別の延べ宿泊者数（発地区分）_P12、13'!$C$9:$C$44="日本人"))</f>
        <v>0.24743167534281363</v>
      </c>
      <c r="L5" s="195"/>
      <c r="M5" s="1256" t="s">
        <v>899</v>
      </c>
      <c r="N5" s="1256"/>
      <c r="O5" s="1190" cm="1">
        <f t="array" ref="O5">SUMPRODUCT(('【本】2.地域別の延べ宿泊者数（発地区分）_P12、13'!$R$9:$R$44)*('【本】2.地域別の延べ宿泊者数（発地区分）_P12、13'!$V$9:$V$44=LEFT('【本】1.地域別概要_P10、11'!C4,2))*('【本】2.地域別の延べ宿泊者数（発地区分）_P12、13'!$C$9:$C$44="日本人"))</f>
        <v>0.19746112541106542</v>
      </c>
      <c r="P5" s="663"/>
      <c r="S5" s="1248"/>
      <c r="T5" s="1259" t="s">
        <v>418</v>
      </c>
      <c r="U5" s="1256"/>
      <c r="V5" s="661" cm="1">
        <f t="array" ref="V5">SUMPRODUCT(('【本】2.地域別の延べ宿泊者数（発地区分）_P12、13'!$P$9:$P$44)*('【本】2.地域別の延べ宿泊者数（発地区分）_P12、13'!$V$9:$V$44=LEFT('【本】1.地域別概要_P10、11'!S4,2))*('【本】2.地域別の延べ宿泊者数（発地区分）_P12、13'!$C$9:$C$44="日本人"))</f>
        <v>397430</v>
      </c>
      <c r="W5" s="662"/>
      <c r="X5" s="1" t="s">
        <v>417</v>
      </c>
      <c r="Y5" s="1256" t="s">
        <v>858</v>
      </c>
      <c r="Z5" s="1256"/>
      <c r="AA5" s="1190" cm="1">
        <f t="array" ref="AA5">SUMPRODUCT(('【本】2.地域別の延べ宿泊者数（発地区分）_P12、13'!$Q$9:$Q$44)*('【本】2.地域別の延べ宿泊者数（発地区分）_P12、13'!$V$9:$V$44=LEFT('【本】1.地域別概要_P10、11'!S4,2))*('【本】2.地域別の延べ宿泊者数（発地区分）_P12、13'!$C$9:$C$44="日本人"))</f>
        <v>0.26475408531831279</v>
      </c>
      <c r="AB5" s="195"/>
      <c r="AC5" s="1256" t="s">
        <v>899</v>
      </c>
      <c r="AD5" s="1256"/>
      <c r="AE5" s="1190" cm="1">
        <f t="array" ref="AE5">SUMPRODUCT(('【本】2.地域別の延べ宿泊者数（発地区分）_P12、13'!$R$9:$R$44)*('【本】2.地域別の延べ宿泊者数（発地区分）_P12、13'!$V$9:$V$44=LEFT('【本】1.地域別概要_P10、11'!S4,2))*('【本】2.地域別の延べ宿泊者数（発地区分）_P12、13'!$C$9:$C$44="日本人"))</f>
        <v>3.1669392311086897E-2</v>
      </c>
      <c r="AF5" s="663"/>
    </row>
    <row r="6" spans="2:38" ht="16.5" customHeight="1" x14ac:dyDescent="0.3">
      <c r="C6" s="1248"/>
      <c r="D6" s="1259" t="s">
        <v>419</v>
      </c>
      <c r="E6" s="1256"/>
      <c r="F6" s="661" cm="1">
        <f t="array" ref="F6">SUMPRODUCT(('【本】2.地域別の延べ宿泊者数（発地区分）_P12、13'!$P$9:$P$44)*('【本】2.地域別の延べ宿泊者数（発地区分）_P12、13'!$V$9:$V$44=LEFT('【本】1.地域別概要_P10、11'!C4,2))*('【本】2.地域別の延べ宿泊者数（発地区分）_P12、13'!$C$9:$C$44="外国人"))</f>
        <v>480447</v>
      </c>
      <c r="G6" s="662"/>
      <c r="H6" s="1" t="s">
        <v>417</v>
      </c>
      <c r="I6" s="1256" t="s">
        <v>858</v>
      </c>
      <c r="J6" s="1256"/>
      <c r="K6" s="1190" cm="1">
        <f t="array" ref="K6">SUMPRODUCT(('【本】2.地域別の延べ宿泊者数（発地区分）_P12、13'!$Q$9:$Q$44)*('【本】2.地域別の延べ宿泊者数（発地区分）_P12、13'!$V$9:$V$44=LEFT('【本】1.地域別概要_P10、11'!C4,2))*('【本】2.地域別の延べ宿泊者数（発地区分）_P12、13'!$C$9:$C$44="外国人"))</f>
        <v>8.7834772338519187</v>
      </c>
      <c r="L6" s="195"/>
      <c r="M6" s="1256" t="s">
        <v>899</v>
      </c>
      <c r="N6" s="1256"/>
      <c r="O6" s="1190" cm="1">
        <f t="array" ref="O6">SUMPRODUCT(('【本】2.地域別の延べ宿泊者数（発地区分）_P12、13'!$R$9:$R$44)*('【本】2.地域別の延べ宿泊者数（発地区分）_P12、13'!$V$9:$V$44=LEFT('【本】1.地域別概要_P10、11'!C4,2))*('【本】2.地域別の延べ宿泊者数（発地区分）_P12、13'!$C$9:$C$44="外国人"))</f>
        <v>0.32153948139325705</v>
      </c>
      <c r="P6" s="663"/>
      <c r="S6" s="1248"/>
      <c r="T6" s="1259" t="s">
        <v>419</v>
      </c>
      <c r="U6" s="1256"/>
      <c r="V6" s="661" cm="1">
        <f t="array" ref="V6">SUMPRODUCT(('【本】2.地域別の延べ宿泊者数（発地区分）_P12、13'!$P$9:$P$44)*('【本】2.地域別の延べ宿泊者数（発地区分）_P12、13'!$V$9:$V$44=LEFT('【本】1.地域別概要_P10、11'!S4,2))*('【本】2.地域別の延べ宿泊者数（発地区分）_P12、13'!$C$9:$C$44="外国人"))</f>
        <v>5322</v>
      </c>
      <c r="W6" s="662"/>
      <c r="X6" s="1" t="s">
        <v>417</v>
      </c>
      <c r="Y6" s="1256" t="s">
        <v>858</v>
      </c>
      <c r="Z6" s="1256"/>
      <c r="AA6" s="1190" cm="1">
        <f t="array" ref="AA6">SUMPRODUCT(('【本】2.地域別の延べ宿泊者数（発地区分）_P12、13'!$Q$9:$Q$44)*('【本】2.地域別の延べ宿泊者数（発地区分）_P12、13'!$V$9:$V$44=LEFT('【本】1.地域別概要_P10、11'!S4,2))*('【本】2.地域別の延べ宿泊者数（発地区分）_P12、13'!$C$9:$C$44="外国人"))</f>
        <v>7.5562700964630221</v>
      </c>
      <c r="AB6" s="195"/>
      <c r="AC6" s="1256" t="s">
        <v>899</v>
      </c>
      <c r="AD6" s="1256"/>
      <c r="AE6" s="1190" cm="1">
        <f t="array" ref="AE6">SUMPRODUCT(('【本】2.地域別の延べ宿泊者数（発地区分）_P12、13'!$R$9:$R$44)*('【本】2.地域別の延べ宿泊者数（発地区分）_P12、13'!$V$9:$V$44=LEFT('【本】1.地域別概要_P10、11'!S4,2))*('【本】2.地域別の延べ宿泊者数（発地区分）_P12、13'!$C$9:$C$44="外国人"))</f>
        <v>-0.42687917294852462</v>
      </c>
      <c r="AF6" s="663"/>
    </row>
    <row r="7" spans="2:38" ht="16.5" customHeight="1" x14ac:dyDescent="0.3">
      <c r="C7" s="1248"/>
      <c r="D7" s="1254" t="s">
        <v>420</v>
      </c>
      <c r="E7" s="1255"/>
      <c r="F7" s="664" cm="1">
        <f t="array" ref="F7">SUMPRODUCT(('【本】2.地域別の延べ入込客数_P34,35'!$P$6:$P$41)*('【本】2.地域別の延べ入込客数_P34,35'!$T$6:$T$41=LEFT('【本】1.地域別概要_P10、11'!C4,2))*('【本】2.地域別の延べ入込客数_P34,35'!$U$6:$U$41=1))</f>
        <v>8689680</v>
      </c>
      <c r="G7" s="665"/>
      <c r="H7" s="666" t="s">
        <v>417</v>
      </c>
      <c r="I7" s="1256" t="s">
        <v>858</v>
      </c>
      <c r="J7" s="1256"/>
      <c r="K7" s="1191" cm="1">
        <f t="array" ref="K7">SUMPRODUCT(('【本】2.地域別の延べ入込客数_P34,35'!$P$6:$P$41)*('【本】2.地域別の延べ入込客数_P34,35'!$T$6:$T$41=LEFT('【本】1.地域別概要_P10、11'!C4,2))*('【本】2.地域別の延べ入込客数_P34,35'!$U$6:$U$41=3))</f>
        <v>0.87368605352686424</v>
      </c>
      <c r="L7" s="667"/>
      <c r="M7" s="1256" t="s">
        <v>899</v>
      </c>
      <c r="N7" s="1256"/>
      <c r="O7" s="1191">
        <f>ROUND(F7,0)/ROUND(SUMIFS(_xlfn.ANCHORARRAY($AL$10),$AK$10:$AK$20,C4),0)-1</f>
        <v>-5.7204718446441816E-2</v>
      </c>
      <c r="P7" s="668"/>
      <c r="S7" s="1248"/>
      <c r="T7" s="1254" t="s">
        <v>420</v>
      </c>
      <c r="U7" s="1255"/>
      <c r="V7" s="664" cm="1">
        <f t="array" ref="V7">SUMPRODUCT(('【本】2.地域別の延べ入込客数_P34,35'!$P$6:$P$41)*('【本】2.地域別の延べ入込客数_P34,35'!$T$6:$T$41=LEFT('【本】1.地域別概要_P10、11'!S4,2))*('【本】2.地域別の延べ入込客数_P34,35'!$U$6:$U$41=1))</f>
        <v>2324069</v>
      </c>
      <c r="W7" s="665"/>
      <c r="X7" s="666" t="s">
        <v>417</v>
      </c>
      <c r="Y7" s="1256" t="s">
        <v>858</v>
      </c>
      <c r="Z7" s="1256"/>
      <c r="AA7" s="1191" cm="1">
        <f t="array" ref="AA7">SUMPRODUCT(('【本】2.地域別の延べ入込客数_P34,35'!$P$6:$P$41)*('【本】2.地域別の延べ入込客数_P34,35'!$T$6:$T$41=LEFT('【本】1.地域別概要_P10、11'!S4,2))*('【本】2.地域別の延べ入込客数_P34,35'!$U$6:$U$41=3))</f>
        <v>5.9511408328770665E-2</v>
      </c>
      <c r="AB7" s="667"/>
      <c r="AC7" s="1256" t="s">
        <v>899</v>
      </c>
      <c r="AD7" s="1256"/>
      <c r="AE7" s="1191">
        <f>ROUND(V7,0)/ROUND(SUMIFS(_xlfn.ANCHORARRAY($AL$10),$AK$10:$AK$20,S4),0)-1</f>
        <v>0.20924336080586081</v>
      </c>
      <c r="AF7" s="668"/>
    </row>
    <row r="8" spans="2:38" ht="13.5" customHeight="1" x14ac:dyDescent="0.3">
      <c r="C8" s="1248"/>
      <c r="D8" s="1238" t="s">
        <v>912</v>
      </c>
      <c r="E8" s="1239"/>
      <c r="F8" s="1239"/>
      <c r="G8" s="1239"/>
      <c r="H8" s="1239"/>
      <c r="I8" s="1239"/>
      <c r="J8" s="1239"/>
      <c r="K8" s="1239"/>
      <c r="L8" s="1239"/>
      <c r="M8" s="1239"/>
      <c r="N8" s="1239"/>
      <c r="O8" s="1239"/>
      <c r="P8" s="1240"/>
      <c r="S8" s="1248"/>
      <c r="T8" s="1238" t="s">
        <v>924</v>
      </c>
      <c r="U8" s="1239"/>
      <c r="V8" s="1239"/>
      <c r="W8" s="1239"/>
      <c r="X8" s="1239"/>
      <c r="Y8" s="1239"/>
      <c r="Z8" s="1239"/>
      <c r="AA8" s="1239"/>
      <c r="AB8" s="1239"/>
      <c r="AC8" s="1239"/>
      <c r="AD8" s="1239"/>
      <c r="AE8" s="1239"/>
      <c r="AF8" s="1240"/>
      <c r="AL8" s="1" t="s">
        <v>903</v>
      </c>
    </row>
    <row r="9" spans="2:38" ht="13.5" customHeight="1" x14ac:dyDescent="0.3">
      <c r="C9" s="1248"/>
      <c r="D9" s="1241"/>
      <c r="E9" s="1242"/>
      <c r="F9" s="1242"/>
      <c r="G9" s="1242"/>
      <c r="H9" s="1242"/>
      <c r="I9" s="1242"/>
      <c r="J9" s="1242"/>
      <c r="K9" s="1242"/>
      <c r="L9" s="1242"/>
      <c r="M9" s="1242"/>
      <c r="N9" s="1242"/>
      <c r="O9" s="1242"/>
      <c r="P9" s="1243"/>
      <c r="S9" s="1248"/>
      <c r="T9" s="1241"/>
      <c r="U9" s="1242"/>
      <c r="V9" s="1242"/>
      <c r="W9" s="1242"/>
      <c r="X9" s="1242"/>
      <c r="Y9" s="1242"/>
      <c r="Z9" s="1242"/>
      <c r="AA9" s="1242"/>
      <c r="AB9" s="1242"/>
      <c r="AC9" s="1242"/>
      <c r="AD9" s="1242"/>
      <c r="AE9" s="1242"/>
      <c r="AF9" s="1243"/>
      <c r="AL9" s="1" t="s">
        <v>904</v>
      </c>
    </row>
    <row r="10" spans="2:38" ht="13.5" customHeight="1" x14ac:dyDescent="0.3">
      <c r="C10" s="1249"/>
      <c r="D10" s="1244"/>
      <c r="E10" s="1245"/>
      <c r="F10" s="1245"/>
      <c r="G10" s="1245"/>
      <c r="H10" s="1245"/>
      <c r="I10" s="1245"/>
      <c r="J10" s="1245"/>
      <c r="K10" s="1245"/>
      <c r="L10" s="1245"/>
      <c r="M10" s="1245"/>
      <c r="N10" s="1245"/>
      <c r="O10" s="1245"/>
      <c r="P10" s="1246"/>
      <c r="S10" s="1249"/>
      <c r="T10" s="1244"/>
      <c r="U10" s="1245"/>
      <c r="V10" s="1245"/>
      <c r="W10" s="1245"/>
      <c r="X10" s="1245"/>
      <c r="Y10" s="1245"/>
      <c r="Z10" s="1245"/>
      <c r="AA10" s="1245"/>
      <c r="AB10" s="1245"/>
      <c r="AC10" s="1245"/>
      <c r="AD10" s="1245"/>
      <c r="AE10" s="1245"/>
      <c r="AF10" s="1246"/>
      <c r="AK10" s="1" t="s">
        <v>442</v>
      </c>
      <c r="AL10" s="168" cm="1">
        <f t="array" ref="AL10:AL20">'【本】2.地域別の延べ入込客数（過去）_P36'!Y47:Y57</f>
        <v>9216932</v>
      </c>
    </row>
    <row r="11" spans="2:38" ht="16.5" customHeight="1" x14ac:dyDescent="0.3">
      <c r="C11" s="1247" t="s">
        <v>133</v>
      </c>
      <c r="D11" s="1257" t="s">
        <v>239</v>
      </c>
      <c r="E11" s="1258"/>
      <c r="F11" s="460" cm="1">
        <f t="array" ref="F11">SUMPRODUCT(('【本】2.地域別の延べ宿泊者数（発地区分）_P12、13'!$P$9:$P$44)*('【本】2.地域別の延べ宿泊者数（発地区分）_P12、13'!$V$9:$V$44=LEFT('【本】1.地域別概要_P10、11'!C11,2))*('【本】2.地域別の延べ宿泊者数（発地区分）_P12、13'!$C$9:$C$44="計"))</f>
        <v>1740532</v>
      </c>
      <c r="G11" s="372"/>
      <c r="H11" s="658" t="s">
        <v>417</v>
      </c>
      <c r="I11" s="1258" t="s">
        <v>898</v>
      </c>
      <c r="J11" s="1258"/>
      <c r="K11" s="1189" cm="1">
        <f t="array" ref="K11">SUMPRODUCT(('【本】2.地域別の延べ宿泊者数（発地区分）_P12、13'!$Q$9:$Q$44)*('【本】2.地域別の延べ宿泊者数（発地区分）_P12、13'!$V$9:$V$44=LEFT('【本】1.地域別概要_P10、11'!C11,2))*('【本】2.地域別の延べ宿泊者数（発地区分）_P12、13'!$C$9:$C$44="計"))</f>
        <v>0.35618296640577207</v>
      </c>
      <c r="L11" s="659"/>
      <c r="M11" s="1258" t="s">
        <v>899</v>
      </c>
      <c r="N11" s="1258"/>
      <c r="O11" s="1189" cm="1">
        <f t="array" ref="O11">SUMPRODUCT(('【本】2.地域別の延べ宿泊者数（発地区分）_P12、13'!$R$9:$R$44)*('【本】2.地域別の延べ宿泊者数（発地区分）_P12、13'!$V$9:$V$44=LEFT('【本】1.地域別概要_P10、11'!C11,2))*('【本】2.地域別の延べ宿泊者数（発地区分）_P12、13'!$C$9:$C$44="計"))</f>
        <v>6.8362265438793868E-2</v>
      </c>
      <c r="P11" s="660"/>
      <c r="S11" s="1250" t="s">
        <v>421</v>
      </c>
      <c r="T11" s="1257" t="s">
        <v>239</v>
      </c>
      <c r="U11" s="1258"/>
      <c r="V11" s="460" cm="1">
        <f t="array" ref="V11">SUMPRODUCT(('【本】2.地域別の延べ宿泊者数（発地区分）_P12、13'!$P$9:$P$44)*('【本】2.地域別の延べ宿泊者数（発地区分）_P12、13'!$V$9:$V$44=LEFT('【本】1.地域別概要_P10、11'!S11,2))*('【本】2.地域別の延べ宿泊者数（発地区分）_P12、13'!$C$9:$C$44="計"))</f>
        <v>274997</v>
      </c>
      <c r="W11" s="372"/>
      <c r="X11" s="658" t="s">
        <v>417</v>
      </c>
      <c r="Y11" s="1258" t="s">
        <v>898</v>
      </c>
      <c r="Z11" s="1258"/>
      <c r="AA11" s="1189" cm="1">
        <f t="array" ref="AA11">SUMPRODUCT(('【本】2.地域別の延べ宿泊者数（発地区分）_P12、13'!$Q$9:$Q$44)*('【本】2.地域別の延べ宿泊者数（発地区分）_P12、13'!$V$9:$V$44=LEFT('【本】1.地域別概要_P10、11'!S11,2))*('【本】2.地域別の延べ宿泊者数（発地区分）_P12、13'!$C$9:$C$44="計"))</f>
        <v>0.28529096968082368</v>
      </c>
      <c r="AB11" s="659"/>
      <c r="AC11" s="1258" t="s">
        <v>899</v>
      </c>
      <c r="AD11" s="1258"/>
      <c r="AE11" s="1189" cm="1">
        <f t="array" ref="AE11">SUMPRODUCT(('【本】2.地域別の延べ宿泊者数（発地区分）_P12、13'!$R$9:$R$44)*('【本】2.地域別の延べ宿泊者数（発地区分）_P12、13'!$V$9:$V$44=LEFT('【本】1.地域別概要_P10、11'!S11,2))*('【本】2.地域別の延べ宿泊者数（発地区分）_P12、13'!$C$9:$C$44="計"))</f>
        <v>-8.3862477929173451E-2</v>
      </c>
      <c r="AF11" s="660"/>
      <c r="AK11" s="1" t="s">
        <v>444</v>
      </c>
      <c r="AL11" s="168">
        <v>10895943</v>
      </c>
    </row>
    <row r="12" spans="2:38" ht="16.5" customHeight="1" x14ac:dyDescent="0.3">
      <c r="C12" s="1248"/>
      <c r="D12" s="1259" t="s">
        <v>418</v>
      </c>
      <c r="E12" s="1256"/>
      <c r="F12" s="661" cm="1">
        <f t="array" ref="F12">SUMPRODUCT(('【本】2.地域別の延べ宿泊者数（発地区分）_P12、13'!$P$9:$P$44)*('【本】2.地域別の延べ宿泊者数（発地区分）_P12、13'!$V$9:$V$44=LEFT('【本】1.地域別概要_P10、11'!C11,2))*('【本】2.地域別の延べ宿泊者数（発地区分）_P12、13'!$C$9:$C$44="日本人"))</f>
        <v>1349091</v>
      </c>
      <c r="G12" s="662"/>
      <c r="H12" s="1" t="s">
        <v>417</v>
      </c>
      <c r="I12" s="1256" t="s">
        <v>858</v>
      </c>
      <c r="J12" s="1256"/>
      <c r="K12" s="1190" cm="1">
        <f t="array" ref="K12">SUMPRODUCT(('【本】2.地域別の延べ宿泊者数（発地区分）_P12、13'!$Q$9:$Q$44)*('【本】2.地域別の延べ宿泊者数（発地区分）_P12、13'!$V$9:$V$44=LEFT('【本】1.地域別概要_P10、11'!C11,2))*('【本】2.地域別の延べ宿泊者数（発地区分）_P12、13'!$C$9:$C$44="日本人"))</f>
        <v>8.0218206974744355E-2</v>
      </c>
      <c r="L12" s="195"/>
      <c r="M12" s="1256" t="s">
        <v>899</v>
      </c>
      <c r="N12" s="1256"/>
      <c r="O12" s="1190" cm="1">
        <f t="array" ref="O12">SUMPRODUCT(('【本】2.地域別の延べ宿泊者数（発地区分）_P12、13'!$R$9:$R$44)*('【本】2.地域別の延べ宿泊者数（発地区分）_P12、13'!$V$9:$V$44=LEFT('【本】1.地域別概要_P10、11'!C11,2))*('【本】2.地域別の延べ宿泊者数（発地区分）_P12、13'!$C$9:$C$44="日本人"))</f>
        <v>0.11243309566196857</v>
      </c>
      <c r="P12" s="663"/>
      <c r="S12" s="1251"/>
      <c r="T12" s="1259" t="s">
        <v>418</v>
      </c>
      <c r="U12" s="1256"/>
      <c r="V12" s="661" cm="1">
        <f t="array" ref="V12">SUMPRODUCT(('【本】2.地域別の延べ宿泊者数（発地区分）_P12、13'!$P$9:$P$44)*('【本】2.地域別の延べ宿泊者数（発地区分）_P12、13'!$V$9:$V$44=LEFT('【本】1.地域別概要_P10、11'!S11,2))*('【本】2.地域別の延べ宿泊者数（発地区分）_P12、13'!$C$9:$C$44="日本人"))</f>
        <v>258524</v>
      </c>
      <c r="W12" s="662"/>
      <c r="X12" s="1" t="s">
        <v>417</v>
      </c>
      <c r="Y12" s="1256" t="s">
        <v>858</v>
      </c>
      <c r="Z12" s="1256"/>
      <c r="AA12" s="1190" cm="1">
        <f t="array" ref="AA12">SUMPRODUCT(('【本】2.地域別の延べ宿泊者数（発地区分）_P12、13'!$Q$9:$Q$44)*('【本】2.地域別の延べ宿泊者数（発地区分）_P12、13'!$V$9:$V$44=LEFT('【本】1.地域別概要_P10、11'!S11,2))*('【本】2.地域別の延べ宿泊者数（発地区分）_P12、13'!$C$9:$C$44="日本人"))</f>
        <v>0.21315244883881346</v>
      </c>
      <c r="AB12" s="195"/>
      <c r="AC12" s="1256" t="s">
        <v>899</v>
      </c>
      <c r="AD12" s="1256"/>
      <c r="AE12" s="1190" cm="1">
        <f t="array" ref="AE12">SUMPRODUCT(('【本】2.地域別の延べ宿泊者数（発地区分）_P12、13'!$R$9:$R$44)*('【本】2.地域別の延べ宿泊者数（発地区分）_P12、13'!$V$9:$V$44=LEFT('【本】1.地域別概要_P10、11'!S11,2))*('【本】2.地域別の延べ宿泊者数（発地区分）_P12、13'!$C$9:$C$44="日本人"))</f>
        <v>-8.2447809081681145E-2</v>
      </c>
      <c r="AF12" s="663"/>
      <c r="AK12" s="1" t="s">
        <v>445</v>
      </c>
      <c r="AL12" s="168">
        <v>3892905</v>
      </c>
    </row>
    <row r="13" spans="2:38" ht="16.5" customHeight="1" x14ac:dyDescent="0.3">
      <c r="C13" s="1248"/>
      <c r="D13" s="1259" t="s">
        <v>419</v>
      </c>
      <c r="E13" s="1256"/>
      <c r="F13" s="661" cm="1">
        <f t="array" ref="F13">SUMPRODUCT(('【本】2.地域別の延べ宿泊者数（発地区分）_P12、13'!$P$9:$P$44)*('【本】2.地域別の延べ宿泊者数（発地区分）_P12、13'!$V$9:$V$44=LEFT('【本】1.地域別概要_P10、11'!C11,2))*('【本】2.地域別の延べ宿泊者数（発地区分）_P12、13'!$C$9:$C$44="外国人"))</f>
        <v>391442</v>
      </c>
      <c r="G13" s="662"/>
      <c r="H13" s="1" t="s">
        <v>417</v>
      </c>
      <c r="I13" s="1256" t="s">
        <v>858</v>
      </c>
      <c r="J13" s="1256"/>
      <c r="K13" s="1190" cm="1">
        <f t="array" ref="K13">SUMPRODUCT(('【本】2.地域別の延べ宿泊者数（発地区分）_P12、13'!$Q$9:$Q$44)*('【本】2.地域別の延べ宿泊者数（発地区分）_P12、13'!$V$9:$V$44=LEFT('【本】1.地域別概要_P10、11'!C11,2))*('【本】2.地域別の延べ宿泊者数（発地区分）_P12、13'!$C$9:$C$44="外国人"))</f>
        <v>10.346802713200765</v>
      </c>
      <c r="L13" s="195"/>
      <c r="M13" s="1256" t="s">
        <v>899</v>
      </c>
      <c r="N13" s="1256"/>
      <c r="O13" s="1190" cm="1">
        <f t="array" ref="O13">SUMPRODUCT(('【本】2.地域別の延べ宿泊者数（発地区分）_P12、13'!$R$9:$R$44)*('【本】2.地域別の延べ宿泊者数（発地区分）_P12、13'!$V$9:$V$44=LEFT('【本】1.地域別概要_P10、11'!C11,2))*('【本】2.地域別の延べ宿泊者数（発地区分）_P12、13'!$C$9:$C$44="外国人"))</f>
        <v>-5.9982709764180409E-2</v>
      </c>
      <c r="P13" s="663"/>
      <c r="S13" s="1251"/>
      <c r="T13" s="1259" t="s">
        <v>419</v>
      </c>
      <c r="U13" s="1256"/>
      <c r="V13" s="661" cm="1">
        <f t="array" ref="V13">SUMPRODUCT(('【本】2.地域別の延べ宿泊者数（発地区分）_P12、13'!$P$9:$P$44)*('【本】2.地域別の延べ宿泊者数（発地区分）_P12、13'!$V$9:$V$44=LEFT('【本】1.地域別概要_P10、11'!S11,2))*('【本】2.地域別の延べ宿泊者数（発地区分）_P12、13'!$C$9:$C$44="外国人"))</f>
        <v>16473</v>
      </c>
      <c r="W13" s="662"/>
      <c r="X13" s="1" t="s">
        <v>417</v>
      </c>
      <c r="Y13" s="1256" t="s">
        <v>858</v>
      </c>
      <c r="Z13" s="1256"/>
      <c r="AA13" s="1190" cm="1">
        <f t="array" ref="AA13">SUMPRODUCT(('【本】2.地域別の延べ宿泊者数（発地区分）_P12、13'!$Q$9:$Q$44)*('【本】2.地域別の延べ宿泊者数（発地区分）_P12、13'!$V$9:$V$44=LEFT('【本】1.地域別概要_P10、11'!S11,2))*('【本】2.地域別の延べ宿泊者数（発地区分）_P12、13'!$C$9:$C$44="外国人"))</f>
        <v>18.244158878504674</v>
      </c>
      <c r="AB13" s="195"/>
      <c r="AC13" s="1256" t="s">
        <v>899</v>
      </c>
      <c r="AD13" s="1256"/>
      <c r="AE13" s="1190" cm="1">
        <f t="array" ref="AE13">SUMPRODUCT(('【本】2.地域別の延べ宿泊者数（発地区分）_P12、13'!$R$9:$R$44)*('【本】2.地域別の延べ宿泊者数（発地区分）_P12、13'!$V$9:$V$44=LEFT('【本】1.地域別概要_P10、11'!S11,2))*('【本】2.地域別の延べ宿泊者数（発地区分）_P12、13'!$C$9:$C$44="外国人"))</f>
        <v>-0.1055060816681147</v>
      </c>
      <c r="AF13" s="663"/>
      <c r="AK13" s="1" t="s">
        <v>446</v>
      </c>
      <c r="AL13" s="168">
        <v>3938718</v>
      </c>
    </row>
    <row r="14" spans="2:38" ht="16.5" customHeight="1" x14ac:dyDescent="0.3">
      <c r="C14" s="1248"/>
      <c r="D14" s="1254" t="s">
        <v>420</v>
      </c>
      <c r="E14" s="1255"/>
      <c r="F14" s="664" cm="1">
        <f t="array" ref="F14">SUMPRODUCT(('【本】2.地域別の延べ入込客数_P34,35'!$P$6:$P$41)*('【本】2.地域別の延べ入込客数_P34,35'!$T$6:$T$41=LEFT('【本】1.地域別概要_P10、11'!C11,2))*('【本】2.地域別の延べ入込客数_P34,35'!$U$6:$U$41=1))</f>
        <v>10946437</v>
      </c>
      <c r="G14" s="665"/>
      <c r="H14" s="666" t="s">
        <v>417</v>
      </c>
      <c r="I14" s="1256" t="s">
        <v>858</v>
      </c>
      <c r="J14" s="1256"/>
      <c r="K14" s="1191" cm="1">
        <f t="array" ref="K14">SUMPRODUCT(('【本】2.地域別の延べ入込客数_P34,35'!$P$6:$P$41)*('【本】2.地域別の延べ入込客数_P34,35'!$T$6:$T$41=LEFT('【本】1.地域別概要_P10、11'!C11,2))*('【本】2.地域別の延べ入込客数_P34,35'!$U$6:$U$41=3))</f>
        <v>0.2039492931672171</v>
      </c>
      <c r="L14" s="667"/>
      <c r="M14" s="1256" t="s">
        <v>899</v>
      </c>
      <c r="N14" s="1256"/>
      <c r="O14" s="1191">
        <f>ROUND(F14,0)/ROUND(SUMIFS(_xlfn.ANCHORARRAY($AL$10),$AK$10:$AK$20,C11),0)-1</f>
        <v>4.6342019226788267E-3</v>
      </c>
      <c r="P14" s="668"/>
      <c r="S14" s="1251"/>
      <c r="T14" s="1254" t="s">
        <v>420</v>
      </c>
      <c r="U14" s="1255"/>
      <c r="V14" s="664" cm="1">
        <f t="array" ref="V14">SUMPRODUCT(('【本】2.地域別の延べ入込客数_P34,35'!$P$6:$P$41)*('【本】2.地域別の延べ入込客数_P34,35'!$T$6:$T$41=LEFT('【本】1.地域別概要_P10、11'!S11,2))*('【本】2.地域別の延べ入込客数_P34,35'!$U$6:$U$41=1))</f>
        <v>1592923</v>
      </c>
      <c r="W14" s="665"/>
      <c r="X14" s="666" t="s">
        <v>417</v>
      </c>
      <c r="Y14" s="1256" t="s">
        <v>858</v>
      </c>
      <c r="Z14" s="1256"/>
      <c r="AA14" s="1191" cm="1">
        <f t="array" ref="AA14">SUMPRODUCT(('【本】2.地域別の延べ入込客数_P34,35'!$P$6:$P$41)*('【本】2.地域別の延べ入込客数_P34,35'!$T$6:$T$41=LEFT('【本】1.地域別概要_P10、11'!S11,2))*('【本】2.地域別の延べ入込客数_P34,35'!$U$6:$U$41=3))</f>
        <v>0.23054954070395772</v>
      </c>
      <c r="AB14" s="667"/>
      <c r="AC14" s="1256" t="s">
        <v>899</v>
      </c>
      <c r="AD14" s="1256"/>
      <c r="AE14" s="1191">
        <f>ROUND(V14,0)/ROUND(SUMIFS(_xlfn.ANCHORARRAY($AL$10),$AK$10:$AK$20,S11),0)-1</f>
        <v>-0.1180687817798487</v>
      </c>
      <c r="AF14" s="668"/>
      <c r="AK14" s="826" t="s">
        <v>905</v>
      </c>
      <c r="AL14" s="168">
        <v>5971021</v>
      </c>
    </row>
    <row r="15" spans="2:38" ht="13.5" customHeight="1" x14ac:dyDescent="0.3">
      <c r="C15" s="1248"/>
      <c r="D15" s="1238" t="s">
        <v>913</v>
      </c>
      <c r="E15" s="1239"/>
      <c r="F15" s="1239"/>
      <c r="G15" s="1239"/>
      <c r="H15" s="1239"/>
      <c r="I15" s="1239"/>
      <c r="J15" s="1239"/>
      <c r="K15" s="1239"/>
      <c r="L15" s="1239"/>
      <c r="M15" s="1239"/>
      <c r="N15" s="1239"/>
      <c r="O15" s="1239"/>
      <c r="P15" s="1240"/>
      <c r="S15" s="1251"/>
      <c r="T15" s="1238" t="s">
        <v>917</v>
      </c>
      <c r="U15" s="1239"/>
      <c r="V15" s="1239"/>
      <c r="W15" s="1239"/>
      <c r="X15" s="1239"/>
      <c r="Y15" s="1239"/>
      <c r="Z15" s="1239"/>
      <c r="AA15" s="1239"/>
      <c r="AB15" s="1239"/>
      <c r="AC15" s="1239"/>
      <c r="AD15" s="1239"/>
      <c r="AE15" s="1239"/>
      <c r="AF15" s="1240"/>
      <c r="AK15" s="1" t="s">
        <v>448</v>
      </c>
      <c r="AL15" s="168">
        <v>5655931</v>
      </c>
    </row>
    <row r="16" spans="2:38" ht="13.5" customHeight="1" x14ac:dyDescent="0.3">
      <c r="C16" s="1248"/>
      <c r="D16" s="1241"/>
      <c r="E16" s="1242"/>
      <c r="F16" s="1242"/>
      <c r="G16" s="1242"/>
      <c r="H16" s="1242"/>
      <c r="I16" s="1242"/>
      <c r="J16" s="1242"/>
      <c r="K16" s="1242"/>
      <c r="L16" s="1242"/>
      <c r="M16" s="1242"/>
      <c r="N16" s="1242"/>
      <c r="O16" s="1242"/>
      <c r="P16" s="1243"/>
      <c r="S16" s="1251"/>
      <c r="T16" s="1241"/>
      <c r="U16" s="1242"/>
      <c r="V16" s="1242"/>
      <c r="W16" s="1242"/>
      <c r="X16" s="1242"/>
      <c r="Y16" s="1242"/>
      <c r="Z16" s="1242"/>
      <c r="AA16" s="1242"/>
      <c r="AB16" s="1242"/>
      <c r="AC16" s="1242"/>
      <c r="AD16" s="1242"/>
      <c r="AE16" s="1242"/>
      <c r="AF16" s="1243"/>
      <c r="AK16" s="1" t="s">
        <v>449</v>
      </c>
      <c r="AL16" s="168">
        <v>1921920</v>
      </c>
    </row>
    <row r="17" spans="3:38" ht="13.5" customHeight="1" x14ac:dyDescent="0.3">
      <c r="C17" s="1249"/>
      <c r="D17" s="1244"/>
      <c r="E17" s="1245"/>
      <c r="F17" s="1245"/>
      <c r="G17" s="1245"/>
      <c r="H17" s="1245"/>
      <c r="I17" s="1245"/>
      <c r="J17" s="1245"/>
      <c r="K17" s="1245"/>
      <c r="L17" s="1245"/>
      <c r="M17" s="1245"/>
      <c r="N17" s="1245"/>
      <c r="O17" s="1245"/>
      <c r="P17" s="1246"/>
      <c r="S17" s="1252"/>
      <c r="T17" s="1244"/>
      <c r="U17" s="1245"/>
      <c r="V17" s="1245"/>
      <c r="W17" s="1245"/>
      <c r="X17" s="1245"/>
      <c r="Y17" s="1245"/>
      <c r="Z17" s="1245"/>
      <c r="AA17" s="1245"/>
      <c r="AB17" s="1245"/>
      <c r="AC17" s="1245"/>
      <c r="AD17" s="1245"/>
      <c r="AE17" s="1245"/>
      <c r="AF17" s="1246"/>
      <c r="AK17" s="826" t="s">
        <v>906</v>
      </c>
      <c r="AL17" s="168">
        <v>1806176</v>
      </c>
    </row>
    <row r="18" spans="3:38" ht="16.5" customHeight="1" x14ac:dyDescent="0.3">
      <c r="C18" s="1247" t="s">
        <v>135</v>
      </c>
      <c r="D18" s="1257" t="s">
        <v>889</v>
      </c>
      <c r="E18" s="1258"/>
      <c r="F18" s="460" cm="1">
        <f t="array" ref="F18">SUMPRODUCT(('【本】2.地域別の延べ宿泊者数（発地区分）_P12、13'!$P$9:$P$44)*('【本】2.地域別の延べ宿泊者数（発地区分）_P12、13'!$V$9:$V$44=LEFT('【本】1.地域別概要_P10、11'!C18,2))*('【本】2.地域別の延べ宿泊者数（発地区分）_P12、13'!$C$9:$C$44="計"))</f>
        <v>590655</v>
      </c>
      <c r="G18" s="372"/>
      <c r="H18" s="658" t="s">
        <v>417</v>
      </c>
      <c r="I18" s="1258" t="s">
        <v>898</v>
      </c>
      <c r="J18" s="1258"/>
      <c r="K18" s="1189" cm="1">
        <f t="array" ref="K18">SUMPRODUCT(('【本】2.地域別の延べ宿泊者数（発地区分）_P12、13'!$Q$9:$Q$44)*('【本】2.地域別の延べ宿泊者数（発地区分）_P12、13'!$V$9:$V$44=LEFT('【本】1.地域別概要_P10、11'!C18,2))*('【本】2.地域別の延べ宿泊者数（発地区分）_P12、13'!$C$9:$C$44="計"))</f>
        <v>5.2410733376095697E-2</v>
      </c>
      <c r="L18" s="659"/>
      <c r="M18" s="1258" t="s">
        <v>899</v>
      </c>
      <c r="N18" s="1258"/>
      <c r="O18" s="1189" cm="1">
        <f t="array" ref="O18">SUMPRODUCT(('【本】2.地域別の延べ宿泊者数（発地区分）_P12、13'!$R$9:$R$44)*('【本】2.地域別の延べ宿泊者数（発地区分）_P12、13'!$V$9:$V$44=LEFT('【本】1.地域別概要_P10、11'!C18,2))*('【本】2.地域別の延べ宿泊者数（発地区分）_P12、13'!$C$9:$C$44="計"))</f>
        <v>1.9932822148334139E-3</v>
      </c>
      <c r="P18" s="660"/>
      <c r="S18" s="1250" t="s">
        <v>422</v>
      </c>
      <c r="T18" s="1257" t="s">
        <v>239</v>
      </c>
      <c r="U18" s="1258"/>
      <c r="V18" s="460" cm="1">
        <f t="array" ref="V18">SUMPRODUCT(('【本】2.地域別の延べ宿泊者数（発地区分）_P12、13'!$P$9:$P$44)*('【本】2.地域別の延べ宿泊者数（発地区分）_P12、13'!$V$9:$V$44=LEFT('【本】1.地域別概要_P10、11'!S18,2))*('【本】2.地域別の延べ宿泊者数（発地区分）_P12、13'!$C$9:$C$44="計"))</f>
        <v>174075</v>
      </c>
      <c r="W18" s="372"/>
      <c r="X18" s="658" t="s">
        <v>417</v>
      </c>
      <c r="Y18" s="1258" t="s">
        <v>898</v>
      </c>
      <c r="Z18" s="1258"/>
      <c r="AA18" s="1189" cm="1">
        <f t="array" ref="AA18">SUMPRODUCT(('【本】2.地域別の延べ宿泊者数（発地区分）_P12、13'!$Q$9:$Q$44)*('【本】2.地域別の延べ宿泊者数（発地区分）_P12、13'!$V$9:$V$44=LEFT('【本】1.地域別概要_P10、11'!S18,2))*('【本】2.地域別の延べ宿泊者数（発地区分）_P12、13'!$C$9:$C$44="計"))</f>
        <v>0.37302613935732198</v>
      </c>
      <c r="AB18" s="659"/>
      <c r="AC18" s="1258" t="s">
        <v>899</v>
      </c>
      <c r="AD18" s="1258"/>
      <c r="AE18" s="1189" cm="1">
        <f t="array" ref="AE18">SUMPRODUCT(('【本】2.地域別の延べ宿泊者数（発地区分）_P12、13'!$R$9:$R$44)*('【本】2.地域別の延べ宿泊者数（発地区分）_P12、13'!$V$9:$V$44=LEFT('【本】1.地域別概要_P10、11'!S18,2))*('【本】2.地域別の延べ宿泊者数（発地区分）_P12、13'!$C$9:$C$44="計"))</f>
        <v>2.7470030279599378E-2</v>
      </c>
      <c r="AF18" s="660"/>
      <c r="AK18" s="826" t="s">
        <v>907</v>
      </c>
      <c r="AL18" s="168">
        <v>1200432</v>
      </c>
    </row>
    <row r="19" spans="3:38" ht="16.5" customHeight="1" x14ac:dyDescent="0.3">
      <c r="C19" s="1248"/>
      <c r="D19" s="1259" t="s">
        <v>418</v>
      </c>
      <c r="E19" s="1256"/>
      <c r="F19" s="661" cm="1">
        <f t="array" ref="F19">SUMPRODUCT(('【本】2.地域別の延べ宿泊者数（発地区分）_P12、13'!$P$9:$P$44)*('【本】2.地域別の延べ宿泊者数（発地区分）_P12、13'!$V$9:$V$44=LEFT('【本】1.地域別概要_P10、11'!C18,2))*('【本】2.地域別の延べ宿泊者数（発地区分）_P12、13'!$C$9:$C$44="日本人"))</f>
        <v>581730</v>
      </c>
      <c r="G19" s="662"/>
      <c r="H19" s="1" t="s">
        <v>417</v>
      </c>
      <c r="I19" s="1256" t="s">
        <v>858</v>
      </c>
      <c r="J19" s="1256"/>
      <c r="K19" s="1190" cm="1">
        <f t="array" ref="K19">SUMPRODUCT(('【本】2.地域別の延べ宿泊者数（発地区分）_P12、13'!$Q$9:$Q$44)*('【本】2.地域別の延べ宿泊者数（発地区分）_P12、13'!$V$9:$V$44=LEFT('【本】1.地域別概要_P10、11'!C18,2))*('【本】2.地域別の延べ宿泊者数（発地区分）_P12、13'!$C$9:$C$44="日本人"))</f>
        <v>3.8034313856695423E-2</v>
      </c>
      <c r="L19" s="195"/>
      <c r="M19" s="1256" t="s">
        <v>899</v>
      </c>
      <c r="N19" s="1256"/>
      <c r="O19" s="1190" cm="1">
        <f t="array" ref="O19">SUMPRODUCT(('【本】2.地域別の延べ宿泊者数（発地区分）_P12、13'!$R$9:$R$44)*('【本】2.地域別の延べ宿泊者数（発地区分）_P12、13'!$V$9:$V$44=LEFT('【本】1.地域別概要_P10、11'!C18,2))*('【本】2.地域別の延べ宿泊者数（発地区分）_P12、13'!$C$9:$C$44="日本人"))</f>
        <v>3.6870700646833843E-3</v>
      </c>
      <c r="P19" s="663"/>
      <c r="S19" s="1251"/>
      <c r="T19" s="1259" t="s">
        <v>418</v>
      </c>
      <c r="U19" s="1256"/>
      <c r="V19" s="661" cm="1">
        <f t="array" ref="V19">SUMPRODUCT(('【本】2.地域別の延べ宿泊者数（発地区分）_P12、13'!$P$9:$P$44)*('【本】2.地域別の延べ宿泊者数（発地区分）_P12、13'!$V$9:$V$44=LEFT('【本】1.地域別概要_P10、11'!S18,2))*('【本】2.地域別の延べ宿泊者数（発地区分）_P12、13'!$C$9:$C$44="日本人"))</f>
        <v>172652</v>
      </c>
      <c r="W19" s="662"/>
      <c r="X19" s="1" t="s">
        <v>417</v>
      </c>
      <c r="Y19" s="1256" t="s">
        <v>858</v>
      </c>
      <c r="Z19" s="1256"/>
      <c r="AA19" s="1190" cm="1">
        <f t="array" ref="AA19">SUMPRODUCT(('【本】2.地域別の延べ宿泊者数（発地区分）_P12、13'!$Q$9:$Q$44)*('【本】2.地域別の延べ宿泊者数（発地区分）_P12、13'!$V$9:$V$44=LEFT('【本】1.地域別概要_P10、11'!S18,2))*('【本】2.地域別の延べ宿泊者数（発地区分）_P12、13'!$C$9:$C$44="日本人"))</f>
        <v>0.3640615617988181</v>
      </c>
      <c r="AB19" s="195"/>
      <c r="AC19" s="1256" t="s">
        <v>899</v>
      </c>
      <c r="AD19" s="1256"/>
      <c r="AE19" s="1190" cm="1">
        <f t="array" ref="AE19">SUMPRODUCT(('【本】2.地域別の延べ宿泊者数（発地区分）_P12、13'!$R$9:$R$44)*('【本】2.地域別の延べ宿泊者数（発地区分）_P12、13'!$V$9:$V$44=LEFT('【本】1.地域別概要_P10、11'!S18,2))*('【本】2.地域別の延べ宿泊者数（発地区分）_P12、13'!$C$9:$C$44="日本人"))</f>
        <v>3.0524418340913684E-2</v>
      </c>
      <c r="AF19" s="663"/>
      <c r="AK19" s="1" t="s">
        <v>452</v>
      </c>
      <c r="AL19" s="168">
        <v>2688581</v>
      </c>
    </row>
    <row r="20" spans="3:38" ht="16.5" customHeight="1" x14ac:dyDescent="0.3">
      <c r="C20" s="1248"/>
      <c r="D20" s="1259" t="s">
        <v>419</v>
      </c>
      <c r="E20" s="1256"/>
      <c r="F20" s="661" cm="1">
        <f t="array" ref="F20">SUMPRODUCT(('【本】2.地域別の延べ宿泊者数（発地区分）_P12、13'!$P$9:$P$44)*('【本】2.地域別の延べ宿泊者数（発地区分）_P12、13'!$V$9:$V$44=LEFT('【本】1.地域別概要_P10、11'!C18,2))*('【本】2.地域別の延べ宿泊者数（発地区分）_P12、13'!$C$9:$C$44="外国人"))</f>
        <v>8925</v>
      </c>
      <c r="G20" s="662"/>
      <c r="H20" s="1" t="s">
        <v>417</v>
      </c>
      <c r="I20" s="1256" t="s">
        <v>858</v>
      </c>
      <c r="J20" s="1256"/>
      <c r="K20" s="1190" cm="1">
        <f t="array" ref="K20">SUMPRODUCT(('【本】2.地域別の延べ宿泊者数（発地区分）_P12、13'!$Q$9:$Q$44)*('【本】2.地域別の延べ宿泊者数（発地区分）_P12、13'!$V$9:$V$44=LEFT('【本】1.地域別概要_P10、11'!C18,2))*('【本】2.地域別の延べ宿泊者数（発地区分）_P12、13'!$C$9:$C$44="外国人"))</f>
        <v>9.8181818181818183</v>
      </c>
      <c r="L20" s="195"/>
      <c r="M20" s="1256" t="s">
        <v>899</v>
      </c>
      <c r="N20" s="1256"/>
      <c r="O20" s="1190" cm="1">
        <f t="array" ref="O20">SUMPRODUCT(('【本】2.地域別の延べ宿泊者数（発地区分）_P12、13'!$R$9:$R$44)*('【本】2.地域別の延べ宿泊者数（発地区分）_P12、13'!$V$9:$V$44=LEFT('【本】1.地域別概要_P10、11'!C18,2))*('【本】2.地域別の延べ宿泊者数（発地区分）_P12、13'!$C$9:$C$44="外国人"))</f>
        <v>-9.7299484171133765E-2</v>
      </c>
      <c r="P20" s="663"/>
      <c r="S20" s="1251"/>
      <c r="T20" s="1259" t="s">
        <v>419</v>
      </c>
      <c r="U20" s="1256"/>
      <c r="V20" s="661" cm="1">
        <f t="array" ref="V20">SUMPRODUCT(('【本】2.地域別の延べ宿泊者数（発地区分）_P12、13'!$P$9:$P$44)*('【本】2.地域別の延べ宿泊者数（発地区分）_P12、13'!$V$9:$V$44=LEFT('【本】1.地域別概要_P10、11'!S18,2))*('【本】2.地域別の延べ宿泊者数（発地区分）_P12、13'!$C$9:$C$44="外国人"))</f>
        <v>1423</v>
      </c>
      <c r="W20" s="662"/>
      <c r="X20" s="1" t="s">
        <v>417</v>
      </c>
      <c r="Y20" s="1256" t="s">
        <v>858</v>
      </c>
      <c r="Z20" s="1256"/>
      <c r="AA20" s="1190" cm="1">
        <f t="array" ref="AA20">SUMPRODUCT(('【本】2.地域別の延べ宿泊者数（発地区分）_P12、13'!$Q$9:$Q$44)*('【本】2.地域別の延べ宿泊者数（発地区分）_P12、13'!$V$9:$V$44=LEFT('【本】1.地域別概要_P10、11'!S18,2))*('【本】2.地域別の延べ宿泊者数（発地区分）_P12、13'!$C$9:$C$44="外国人"))</f>
        <v>5.7761904761904761</v>
      </c>
      <c r="AB20" s="195"/>
      <c r="AC20" s="1256" t="s">
        <v>899</v>
      </c>
      <c r="AD20" s="1256"/>
      <c r="AE20" s="1190" cm="1">
        <f t="array" ref="AE20">SUMPRODUCT(('【本】2.地域別の延べ宿泊者数（発地区分）_P12、13'!$R$9:$R$44)*('【本】2.地域別の延べ宿泊者数（発地区分）_P12、13'!$V$9:$V$44=LEFT('【本】1.地域別概要_P10、11'!S18,2))*('【本】2.地域別の延べ宿泊者数（発地区分）_P12、13'!$C$9:$C$44="外国人"))</f>
        <v>-0.24429102496016997</v>
      </c>
      <c r="AF20" s="663"/>
      <c r="AK20" s="1" t="s">
        <v>453</v>
      </c>
      <c r="AL20" s="168">
        <v>1705086</v>
      </c>
    </row>
    <row r="21" spans="3:38" ht="16.5" customHeight="1" x14ac:dyDescent="0.3">
      <c r="C21" s="1248"/>
      <c r="D21" s="1254" t="s">
        <v>420</v>
      </c>
      <c r="E21" s="1255"/>
      <c r="F21" s="664" cm="1">
        <f t="array" ref="F21">SUMPRODUCT(('【本】2.地域別の延べ入込客数_P34,35'!$P$6:$P$41)*('【本】2.地域別の延べ入込客数_P34,35'!$T$6:$T$41=LEFT('【本】1.地域別概要_P10、11'!C18,2))*('【本】2.地域別の延べ入込客数_P34,35'!$U$6:$U$41=1))</f>
        <v>3319547</v>
      </c>
      <c r="G21" s="665"/>
      <c r="H21" s="666" t="s">
        <v>417</v>
      </c>
      <c r="I21" s="1256" t="s">
        <v>858</v>
      </c>
      <c r="J21" s="1256"/>
      <c r="K21" s="1191" cm="1">
        <f t="array" ref="K21">SUMPRODUCT(('【本】2.地域別の延べ入込客数_P34,35'!$P$6:$P$41)*('【本】2.地域別の延べ入込客数_P34,35'!$T$6:$T$41=LEFT('【本】1.地域別概要_P10、11'!C18,2))*('【本】2.地域別の延べ入込客数_P34,35'!$U$6:$U$41=3))</f>
        <v>0.15437850838116662</v>
      </c>
      <c r="L21" s="667"/>
      <c r="M21" s="1256" t="s">
        <v>899</v>
      </c>
      <c r="N21" s="1256"/>
      <c r="O21" s="1191">
        <f>ROUND(F21,0)/ROUND(SUMIFS(_xlfn.ANCHORARRAY($AL$10),$AK$10:$AK$20,C18),0)-1</f>
        <v>-0.14728281322046133</v>
      </c>
      <c r="P21" s="668"/>
      <c r="S21" s="1251"/>
      <c r="T21" s="1254" t="s">
        <v>420</v>
      </c>
      <c r="U21" s="1255"/>
      <c r="V21" s="664" cm="1">
        <f t="array" ref="V21">SUMPRODUCT(('【本】2.地域別の延べ入込客数_P34,35'!$P$6:$P$41)*('【本】2.地域別の延べ入込客数_P34,35'!$T$6:$T$41=LEFT('【本】1.地域別概要_P10、11'!S18,2))*('【本】2.地域別の延べ入込客数_P34,35'!$U$6:$U$41=1))</f>
        <v>1565242</v>
      </c>
      <c r="W21" s="665"/>
      <c r="X21" s="666" t="s">
        <v>417</v>
      </c>
      <c r="Y21" s="1256" t="s">
        <v>858</v>
      </c>
      <c r="Z21" s="1256"/>
      <c r="AA21" s="1191" cm="1">
        <f t="array" ref="AA21">SUMPRODUCT(('【本】2.地域別の延べ入込客数_P34,35'!$P$6:$P$41)*('【本】2.地域別の延べ入込客数_P34,35'!$T$6:$T$41=LEFT('【本】1.地域別概要_P10、11'!S18,2))*('【本】2.地域別の延べ入込客数_P34,35'!$U$6:$U$41=3))</f>
        <v>0.12910572061514847</v>
      </c>
      <c r="AB21" s="667"/>
      <c r="AC21" s="1256" t="s">
        <v>899</v>
      </c>
      <c r="AD21" s="1256"/>
      <c r="AE21" s="1191">
        <f>ROUND(V21,0)/ROUND(SUMIFS(_xlfn.ANCHORARRAY($AL$10),$AK$10:$AK$20,S18),0)-1</f>
        <v>0.30389892971863453</v>
      </c>
      <c r="AF21" s="668"/>
    </row>
    <row r="22" spans="3:38" ht="13.5" customHeight="1" x14ac:dyDescent="0.3">
      <c r="C22" s="1248"/>
      <c r="D22" s="1238" t="s">
        <v>914</v>
      </c>
      <c r="E22" s="1239"/>
      <c r="F22" s="1239"/>
      <c r="G22" s="1239"/>
      <c r="H22" s="1239"/>
      <c r="I22" s="1239"/>
      <c r="J22" s="1239"/>
      <c r="K22" s="1239"/>
      <c r="L22" s="1239"/>
      <c r="M22" s="1239"/>
      <c r="N22" s="1239"/>
      <c r="O22" s="1239"/>
      <c r="P22" s="1240"/>
      <c r="S22" s="1251"/>
      <c r="T22" s="1238" t="s">
        <v>918</v>
      </c>
      <c r="U22" s="1239"/>
      <c r="V22" s="1239"/>
      <c r="W22" s="1239"/>
      <c r="X22" s="1239"/>
      <c r="Y22" s="1239"/>
      <c r="Z22" s="1239"/>
      <c r="AA22" s="1239"/>
      <c r="AB22" s="1239"/>
      <c r="AC22" s="1239"/>
      <c r="AD22" s="1239"/>
      <c r="AE22" s="1239"/>
      <c r="AF22" s="1240"/>
    </row>
    <row r="23" spans="3:38" ht="13.5" customHeight="1" x14ac:dyDescent="0.3">
      <c r="C23" s="1248"/>
      <c r="D23" s="1241"/>
      <c r="E23" s="1242"/>
      <c r="F23" s="1242"/>
      <c r="G23" s="1242"/>
      <c r="H23" s="1242"/>
      <c r="I23" s="1242"/>
      <c r="J23" s="1242"/>
      <c r="K23" s="1242"/>
      <c r="L23" s="1242"/>
      <c r="M23" s="1242"/>
      <c r="N23" s="1242"/>
      <c r="O23" s="1242"/>
      <c r="P23" s="1243"/>
      <c r="S23" s="1251"/>
      <c r="T23" s="1241"/>
      <c r="U23" s="1242"/>
      <c r="V23" s="1242"/>
      <c r="W23" s="1242"/>
      <c r="X23" s="1242"/>
      <c r="Y23" s="1242"/>
      <c r="Z23" s="1242"/>
      <c r="AA23" s="1242"/>
      <c r="AB23" s="1242"/>
      <c r="AC23" s="1242"/>
      <c r="AD23" s="1242"/>
      <c r="AE23" s="1242"/>
      <c r="AF23" s="1243"/>
    </row>
    <row r="24" spans="3:38" ht="13.5" customHeight="1" x14ac:dyDescent="0.3">
      <c r="C24" s="1249"/>
      <c r="D24" s="1244"/>
      <c r="E24" s="1245"/>
      <c r="F24" s="1245"/>
      <c r="G24" s="1245"/>
      <c r="H24" s="1245"/>
      <c r="I24" s="1245"/>
      <c r="J24" s="1245"/>
      <c r="K24" s="1245"/>
      <c r="L24" s="1245"/>
      <c r="M24" s="1245"/>
      <c r="N24" s="1245"/>
      <c r="O24" s="1245"/>
      <c r="P24" s="1246"/>
      <c r="S24" s="1252"/>
      <c r="T24" s="1244"/>
      <c r="U24" s="1245"/>
      <c r="V24" s="1245"/>
      <c r="W24" s="1245"/>
      <c r="X24" s="1245"/>
      <c r="Y24" s="1245"/>
      <c r="Z24" s="1245"/>
      <c r="AA24" s="1245"/>
      <c r="AB24" s="1245"/>
      <c r="AC24" s="1245"/>
      <c r="AD24" s="1245"/>
      <c r="AE24" s="1245"/>
      <c r="AF24" s="1246"/>
    </row>
    <row r="25" spans="3:38" ht="16.5" customHeight="1" x14ac:dyDescent="0.3">
      <c r="C25" s="1247" t="s">
        <v>137</v>
      </c>
      <c r="D25" s="1257" t="s">
        <v>239</v>
      </c>
      <c r="E25" s="1258"/>
      <c r="F25" s="460" cm="1">
        <f t="array" ref="F25">SUMPRODUCT(('【本】2.地域別の延べ宿泊者数（発地区分）_P12、13'!$P$9:$P$44)*('【本】2.地域別の延べ宿泊者数（発地区分）_P12、13'!$V$9:$V$44=LEFT('【本】1.地域別概要_P10、11'!C25,2))*('【本】2.地域別の延べ宿泊者数（発地区分）_P12、13'!$C$9:$C$44="計"))</f>
        <v>242183</v>
      </c>
      <c r="G25" s="372"/>
      <c r="H25" s="658" t="s">
        <v>417</v>
      </c>
      <c r="I25" s="1258" t="s">
        <v>898</v>
      </c>
      <c r="J25" s="1258"/>
      <c r="K25" s="1189" cm="1">
        <f t="array" ref="K25">SUMPRODUCT(('【本】2.地域別の延べ宿泊者数（発地区分）_P12、13'!$Q$9:$Q$44)*('【本】2.地域別の延べ宿泊者数（発地区分）_P12、13'!$V$9:$V$44=LEFT('【本】1.地域別概要_P10、11'!C25,2))*('【本】2.地域別の延べ宿泊者数（発地区分）_P12、13'!$C$9:$C$44="計"))</f>
        <v>0.16405033357045351</v>
      </c>
      <c r="L25" s="659"/>
      <c r="M25" s="1258" t="s">
        <v>899</v>
      </c>
      <c r="N25" s="1258"/>
      <c r="O25" s="1189" cm="1">
        <f t="array" ref="O25">SUMPRODUCT(('【本】2.地域別の延べ宿泊者数（発地区分）_P12、13'!$R$9:$R$44)*('【本】2.地域別の延べ宿泊者数（発地区分）_P12、13'!$V$9:$V$44=LEFT('【本】1.地域別概要_P10、11'!C25,2))*('【本】2.地域別の延べ宿泊者数（発地区分）_P12、13'!$C$9:$C$44="計"))</f>
        <v>-9.1644403349929737E-3</v>
      </c>
      <c r="P25" s="660"/>
      <c r="S25" s="1247" t="s">
        <v>149</v>
      </c>
      <c r="T25" s="1257" t="s">
        <v>239</v>
      </c>
      <c r="U25" s="1258"/>
      <c r="V25" s="460" cm="1">
        <f t="array" ref="V25">SUMPRODUCT(('【本】2.地域別の延べ宿泊者数（発地区分）_P12、13'!$P$9:$P$44)*('【本】2.地域別の延べ宿泊者数（発地区分）_P12、13'!$V$9:$V$44=LEFT('【本】1.地域別概要_P10、11'!S25,2))*('【本】2.地域別の延べ宿泊者数（発地区分）_P12、13'!$C$9:$C$44="計"))</f>
        <v>107102</v>
      </c>
      <c r="W25" s="372"/>
      <c r="X25" s="658" t="s">
        <v>417</v>
      </c>
      <c r="Y25" s="1258" t="s">
        <v>898</v>
      </c>
      <c r="Z25" s="1258"/>
      <c r="AA25" s="1189" cm="1">
        <f t="array" ref="AA25">SUMPRODUCT(('【本】2.地域別の延べ宿泊者数（発地区分）_P12、13'!$Q$9:$Q$44)*('【本】2.地域別の延べ宿泊者数（発地区分）_P12、13'!$V$9:$V$44=LEFT('【本】1.地域別概要_P10、11'!S25,2))*('【本】2.地域別の延べ宿泊者数（発地区分）_P12、13'!$C$9:$C$44="計"))</f>
        <v>0.2675092901607139</v>
      </c>
      <c r="AB25" s="659"/>
      <c r="AC25" s="1258" t="s">
        <v>899</v>
      </c>
      <c r="AD25" s="1258"/>
      <c r="AE25" s="1189" cm="1">
        <f t="array" ref="AE25">SUMPRODUCT(('【本】2.地域別の延べ宿泊者数（発地区分）_P12、13'!$R$9:$R$44)*('【本】2.地域別の延べ宿泊者数（発地区分）_P12、13'!$V$9:$V$44=LEFT('【本】1.地域別概要_P10、11'!S25,2))*('【本】2.地域別の延べ宿泊者数（発地区分）_P12、13'!$C$9:$C$44="計"))</f>
        <v>6.7444062390990211E-2</v>
      </c>
      <c r="AF25" s="660"/>
    </row>
    <row r="26" spans="3:38" ht="16.5" customHeight="1" x14ac:dyDescent="0.3">
      <c r="C26" s="1248"/>
      <c r="D26" s="1259" t="s">
        <v>418</v>
      </c>
      <c r="E26" s="1256"/>
      <c r="F26" s="661" cm="1">
        <f t="array" ref="F26">SUMPRODUCT(('【本】2.地域別の延べ宿泊者数（発地区分）_P12、13'!$P$9:$P$44)*('【本】2.地域別の延べ宿泊者数（発地区分）_P12、13'!$V$9:$V$44=LEFT('【本】1.地域別概要_P10、11'!C25,2))*('【本】2.地域別の延べ宿泊者数（発地区分）_P12、13'!$C$9:$C$44="日本人"))</f>
        <v>233426</v>
      </c>
      <c r="G26" s="662"/>
      <c r="H26" s="1" t="s">
        <v>417</v>
      </c>
      <c r="I26" s="1256" t="s">
        <v>858</v>
      </c>
      <c r="J26" s="1256"/>
      <c r="K26" s="1190" cm="1">
        <f t="array" ref="K26">SUMPRODUCT(('【本】2.地域別の延べ宿泊者数（発地区分）_P12、13'!$Q$9:$Q$44)*('【本】2.地域別の延べ宿泊者数（発地区分）_P12、13'!$V$9:$V$44=LEFT('【本】1.地域別概要_P10、11'!C25,2))*('【本】2.地域別の延べ宿泊者数（発地区分）_P12、13'!$C$9:$C$44="日本人"))</f>
        <v>0.13639616569867918</v>
      </c>
      <c r="L26" s="195"/>
      <c r="M26" s="1256" t="s">
        <v>899</v>
      </c>
      <c r="N26" s="1256"/>
      <c r="O26" s="1190" cm="1">
        <f t="array" ref="O26">SUMPRODUCT(('【本】2.地域別の延べ宿泊者数（発地区分）_P12、13'!$R$9:$R$44)*('【本】2.地域別の延べ宿泊者数（発地区分）_P12、13'!$V$9:$V$44=LEFT('【本】1.地域別概要_P10、11'!C25,2))*('【本】2.地域別の延べ宿泊者数（発地区分）_P12、13'!$C$9:$C$44="日本人"))</f>
        <v>3.8316812522845023E-3</v>
      </c>
      <c r="P26" s="663"/>
      <c r="S26" s="1248"/>
      <c r="T26" s="1259" t="s">
        <v>418</v>
      </c>
      <c r="U26" s="1256"/>
      <c r="V26" s="661" cm="1">
        <f t="array" ref="V26">SUMPRODUCT(('【本】2.地域別の延べ宿泊者数（発地区分）_P12、13'!$P$9:$P$44)*('【本】2.地域別の延べ宿泊者数（発地区分）_P12、13'!$V$9:$V$44=LEFT('【本】1.地域別概要_P10、11'!S25,2))*('【本】2.地域別の延べ宿泊者数（発地区分）_P12、13'!$C$9:$C$44="日本人"))</f>
        <v>105466</v>
      </c>
      <c r="W26" s="662"/>
      <c r="X26" s="1" t="s">
        <v>417</v>
      </c>
      <c r="Y26" s="1256" t="s">
        <v>858</v>
      </c>
      <c r="Z26" s="1256"/>
      <c r="AA26" s="1190" cm="1">
        <f t="array" ref="AA26">SUMPRODUCT(('【本】2.地域別の延べ宿泊者数（発地区分）_P12、13'!$Q$9:$Q$44)*('【本】2.地域別の延べ宿泊者数（発地区分）_P12、13'!$V$9:$V$44=LEFT('【本】1.地域別概要_P10、11'!S25,2))*('【本】2.地域別の延べ宿泊者数（発地区分）_P12、13'!$C$9:$C$44="日本人"))</f>
        <v>0.253488316812855</v>
      </c>
      <c r="AB26" s="195"/>
      <c r="AC26" s="1256" t="s">
        <v>899</v>
      </c>
      <c r="AD26" s="1256"/>
      <c r="AE26" s="1190" cm="1">
        <f t="array" ref="AE26">SUMPRODUCT(('【本】2.地域別の延べ宿泊者数（発地区分）_P12、13'!$R$9:$R$44)*('【本】2.地域別の延べ宿泊者数（発地区分）_P12、13'!$V$9:$V$44=LEFT('【本】1.地域別概要_P10、11'!S25,2))*('【本】2.地域別の延べ宿泊者数（発地区分）_P12、13'!$C$9:$C$44="日本人"))</f>
        <v>6.6045364492782976E-2</v>
      </c>
      <c r="AF26" s="663"/>
    </row>
    <row r="27" spans="3:38" ht="16.5" customHeight="1" x14ac:dyDescent="0.3">
      <c r="C27" s="1248"/>
      <c r="D27" s="1259" t="s">
        <v>419</v>
      </c>
      <c r="E27" s="1256"/>
      <c r="F27" s="661" cm="1">
        <f t="array" ref="F27">SUMPRODUCT(('【本】2.地域別の延べ宿泊者数（発地区分）_P12、13'!$P$9:$P$44)*('【本】2.地域別の延べ宿泊者数（発地区分）_P12、13'!$V$9:$V$44=LEFT('【本】1.地域別概要_P10、11'!C25,2))*('【本】2.地域別の延べ宿泊者数（発地区分）_P12、13'!$C$9:$C$44="外国人"))</f>
        <v>8758</v>
      </c>
      <c r="G27" s="662"/>
      <c r="H27" s="1" t="s">
        <v>417</v>
      </c>
      <c r="I27" s="1256" t="s">
        <v>858</v>
      </c>
      <c r="J27" s="1256"/>
      <c r="K27" s="1190" cm="1">
        <f t="array" ref="K27">SUMPRODUCT(('【本】2.地域別の延べ宿泊者数（発地区分）_P12、13'!$Q$9:$Q$44)*('【本】2.地域別の延べ宿泊者数（発地区分）_P12、13'!$V$9:$V$44=LEFT('【本】1.地域別概要_P10、11'!C25,2))*('【本】2.地域別の延べ宿泊者数（発地区分）_P12、13'!$C$9:$C$44="外国人"))</f>
        <v>2.3136587211502082</v>
      </c>
      <c r="L27" s="195"/>
      <c r="M27" s="1256" t="s">
        <v>899</v>
      </c>
      <c r="N27" s="1256"/>
      <c r="O27" s="1190" cm="1">
        <f t="array" ref="O27">SUMPRODUCT(('【本】2.地域別の延べ宿泊者数（発地区分）_P12、13'!$R$9:$R$44)*('【本】2.地域別の延べ宿泊者数（発地区分）_P12、13'!$V$9:$V$44=LEFT('【本】1.地域別概要_P10、11'!C25,2))*('【本】2.地域別の延べ宿泊者数（発地区分）_P12、13'!$C$9:$C$44="外国人"))</f>
        <v>-0.26322873727601581</v>
      </c>
      <c r="P27" s="663"/>
      <c r="S27" s="1248"/>
      <c r="T27" s="1259" t="s">
        <v>419</v>
      </c>
      <c r="U27" s="1256"/>
      <c r="V27" s="661" cm="1">
        <f t="array" ref="V27">SUMPRODUCT(('【本】2.地域別の延べ宿泊者数（発地区分）_P12、13'!$P$9:$P$44)*('【本】2.地域別の延べ宿泊者数（発地区分）_P12、13'!$V$9:$V$44=LEFT('【本】1.地域別概要_P10、11'!S25,2))*('【本】2.地域別の延べ宿泊者数（発地区分）_P12、13'!$C$9:$C$44="外国人"))</f>
        <v>1637</v>
      </c>
      <c r="W27" s="662"/>
      <c r="X27" s="1" t="s">
        <v>417</v>
      </c>
      <c r="Y27" s="1256" t="s">
        <v>858</v>
      </c>
      <c r="Z27" s="1256"/>
      <c r="AA27" s="1190" cm="1">
        <f t="array" ref="AA27">SUMPRODUCT(('【本】2.地域別の延べ宿泊者数（発地区分）_P12、13'!$Q$9:$Q$44)*('【本】2.地域別の延べ宿泊者数（発地区分）_P12、13'!$V$9:$V$44=LEFT('【本】1.地域別概要_P10、11'!S25,2))*('【本】2.地域別の延べ宿泊者数（発地区分）_P12、13'!$C$9:$C$44="外国人"))</f>
        <v>3.5346260387811634</v>
      </c>
      <c r="AB27" s="195"/>
      <c r="AC27" s="1256" t="s">
        <v>899</v>
      </c>
      <c r="AD27" s="1256"/>
      <c r="AE27" s="1190" cm="1">
        <f t="array" ref="AE27">SUMPRODUCT(('【本】2.地域別の延べ宿泊者数（発地区分）_P12、13'!$R$9:$R$44)*('【本】2.地域別の延べ宿泊者数（発地区分）_P12、13'!$V$9:$V$44=LEFT('【本】1.地域別概要_P10、11'!S25,2))*('【本】2.地域別の延べ宿泊者数（発地区分）_P12、13'!$C$9:$C$44="外国人"))</f>
        <v>0.16678545972915182</v>
      </c>
      <c r="AF27" s="663"/>
    </row>
    <row r="28" spans="3:38" ht="16.5" customHeight="1" x14ac:dyDescent="0.3">
      <c r="C28" s="1248"/>
      <c r="D28" s="1254" t="s">
        <v>420</v>
      </c>
      <c r="E28" s="1255"/>
      <c r="F28" s="664" cm="1">
        <f t="array" ref="F28">SUMPRODUCT(('【本】2.地域別の延べ入込客数_P34,35'!$P$6:$P$41)*('【本】2.地域別の延べ入込客数_P34,35'!$T$6:$T$41=LEFT('【本】1.地域別概要_P10、11'!C25,2))*('【本】2.地域別の延べ入込客数_P34,35'!$U$6:$U$41=1))</f>
        <v>2758356</v>
      </c>
      <c r="G28" s="665"/>
      <c r="H28" s="666" t="s">
        <v>417</v>
      </c>
      <c r="I28" s="1256" t="s">
        <v>858</v>
      </c>
      <c r="J28" s="1256"/>
      <c r="K28" s="1191" cm="1">
        <f t="array" ref="K28">SUMPRODUCT(('【本】2.地域別の延べ入込客数_P34,35'!$P$6:$P$41)*('【本】2.地域別の延べ入込客数_P34,35'!$T$6:$T$41=LEFT('【本】1.地域別概要_P10、11'!C25,2))*('【本】2.地域別の延べ入込客数_P34,35'!$U$6:$U$41=3))</f>
        <v>0.13947374508825439</v>
      </c>
      <c r="L28" s="667"/>
      <c r="M28" s="1256" t="s">
        <v>899</v>
      </c>
      <c r="N28" s="1256"/>
      <c r="O28" s="1191">
        <f>ROUND(F28,0)/ROUND(SUMIFS(_xlfn.ANCHORARRAY($AL$10),$AK$10:$AK$20,C25),0)-1</f>
        <v>-0.29968177462819123</v>
      </c>
      <c r="P28" s="668"/>
      <c r="S28" s="1248"/>
      <c r="T28" s="1254" t="s">
        <v>420</v>
      </c>
      <c r="U28" s="1255"/>
      <c r="V28" s="664" cm="1">
        <f t="array" ref="V28">SUMPRODUCT(('【本】2.地域別の延べ入込客数_P34,35'!$P$6:$P$41)*('【本】2.地域別の延べ入込客数_P34,35'!$T$6:$T$41=LEFT('【本】1.地域別概要_P10、11'!S25,2))*('【本】2.地域別の延べ入込客数_P34,35'!$U$6:$U$41=1))</f>
        <v>2783914</v>
      </c>
      <c r="W28" s="665"/>
      <c r="X28" s="666" t="s">
        <v>417</v>
      </c>
      <c r="Y28" s="1256" t="s">
        <v>858</v>
      </c>
      <c r="Z28" s="1256"/>
      <c r="AA28" s="1191" cm="1">
        <f t="array" ref="AA28">SUMPRODUCT(('【本】2.地域別の延べ入込客数_P34,35'!$P$6:$P$41)*('【本】2.地域別の延べ入込客数_P34,35'!$T$6:$T$41=LEFT('【本】1.地域別概要_P10、11'!S25,2))*('【本】2.地域別の延べ入込客数_P34,35'!$U$6:$U$41=3))</f>
        <v>7.7870607583325757E-3</v>
      </c>
      <c r="AB28" s="667"/>
      <c r="AC28" s="1256" t="s">
        <v>899</v>
      </c>
      <c r="AD28" s="1256"/>
      <c r="AE28" s="1191">
        <f>ROUND(V28,0)/ROUND(SUMIFS(_xlfn.ANCHORARRAY($AL$10),$AK$10:$AK$20,S25),0)-1</f>
        <v>3.5458481630272543E-2</v>
      </c>
      <c r="AF28" s="668"/>
    </row>
    <row r="29" spans="3:38" ht="13.5" customHeight="1" x14ac:dyDescent="0.3">
      <c r="C29" s="1248"/>
      <c r="D29" s="1238" t="s">
        <v>915</v>
      </c>
      <c r="E29" s="1239"/>
      <c r="F29" s="1239"/>
      <c r="G29" s="1239"/>
      <c r="H29" s="1239"/>
      <c r="I29" s="1239"/>
      <c r="J29" s="1239"/>
      <c r="K29" s="1239"/>
      <c r="L29" s="1239"/>
      <c r="M29" s="1239"/>
      <c r="N29" s="1239"/>
      <c r="O29" s="1239"/>
      <c r="P29" s="1240"/>
      <c r="S29" s="1248"/>
      <c r="T29" s="1238" t="s">
        <v>919</v>
      </c>
      <c r="U29" s="1239"/>
      <c r="V29" s="1239"/>
      <c r="W29" s="1239"/>
      <c r="X29" s="1239"/>
      <c r="Y29" s="1239"/>
      <c r="Z29" s="1239"/>
      <c r="AA29" s="1239"/>
      <c r="AB29" s="1239"/>
      <c r="AC29" s="1239"/>
      <c r="AD29" s="1239"/>
      <c r="AE29" s="1239"/>
      <c r="AF29" s="1240"/>
    </row>
    <row r="30" spans="3:38" ht="13.5" customHeight="1" x14ac:dyDescent="0.3">
      <c r="C30" s="1248"/>
      <c r="D30" s="1241"/>
      <c r="E30" s="1242"/>
      <c r="F30" s="1242"/>
      <c r="G30" s="1242"/>
      <c r="H30" s="1242"/>
      <c r="I30" s="1242"/>
      <c r="J30" s="1242"/>
      <c r="K30" s="1242"/>
      <c r="L30" s="1242"/>
      <c r="M30" s="1242"/>
      <c r="N30" s="1242"/>
      <c r="O30" s="1242"/>
      <c r="P30" s="1243"/>
      <c r="S30" s="1248"/>
      <c r="T30" s="1241"/>
      <c r="U30" s="1242"/>
      <c r="V30" s="1242"/>
      <c r="W30" s="1242"/>
      <c r="X30" s="1242"/>
      <c r="Y30" s="1242"/>
      <c r="Z30" s="1242"/>
      <c r="AA30" s="1242"/>
      <c r="AB30" s="1242"/>
      <c r="AC30" s="1242"/>
      <c r="AD30" s="1242"/>
      <c r="AE30" s="1242"/>
      <c r="AF30" s="1243"/>
    </row>
    <row r="31" spans="3:38" ht="13.5" customHeight="1" x14ac:dyDescent="0.3">
      <c r="C31" s="1249"/>
      <c r="D31" s="1244"/>
      <c r="E31" s="1245"/>
      <c r="F31" s="1245"/>
      <c r="G31" s="1245"/>
      <c r="H31" s="1245"/>
      <c r="I31" s="1245"/>
      <c r="J31" s="1245"/>
      <c r="K31" s="1245"/>
      <c r="L31" s="1245"/>
      <c r="M31" s="1245"/>
      <c r="N31" s="1245"/>
      <c r="O31" s="1245"/>
      <c r="P31" s="1246"/>
      <c r="S31" s="1249"/>
      <c r="T31" s="1244"/>
      <c r="U31" s="1245"/>
      <c r="V31" s="1245"/>
      <c r="W31" s="1245"/>
      <c r="X31" s="1245"/>
      <c r="Y31" s="1245"/>
      <c r="Z31" s="1245"/>
      <c r="AA31" s="1245"/>
      <c r="AB31" s="1245"/>
      <c r="AC31" s="1245"/>
      <c r="AD31" s="1245"/>
      <c r="AE31" s="1245"/>
      <c r="AF31" s="1246"/>
    </row>
    <row r="32" spans="3:38" ht="16.5" customHeight="1" x14ac:dyDescent="0.3">
      <c r="C32" s="1250" t="s">
        <v>423</v>
      </c>
      <c r="D32" s="1257" t="s">
        <v>239</v>
      </c>
      <c r="E32" s="1258"/>
      <c r="F32" s="460" cm="1">
        <f t="array" ref="F32">SUMPRODUCT(('【本】2.地域別の延べ宿泊者数（発地区分）_P12、13'!$P$9:$P$44)*('【本】2.地域別の延べ宿泊者数（発地区分）_P12、13'!$V$9:$V$44=LEFT('【本】1.地域別概要_P10、11'!C32,2))*('【本】2.地域別の延べ宿泊者数（発地区分）_P12、13'!$C$9:$C$44="計"))</f>
        <v>427075</v>
      </c>
      <c r="G32" s="372"/>
      <c r="H32" s="658" t="s">
        <v>417</v>
      </c>
      <c r="I32" s="1258" t="s">
        <v>898</v>
      </c>
      <c r="J32" s="1258"/>
      <c r="K32" s="1189" cm="1">
        <f t="array" ref="K32">SUMPRODUCT(('【本】2.地域別の延べ宿泊者数（発地区分）_P12、13'!$Q$9:$Q$44)*('【本】2.地域別の延べ宿泊者数（発地区分）_P12、13'!$V$9:$V$44=LEFT('【本】1.地域別概要_P10、11'!C32,2))*('【本】2.地域別の延べ宿泊者数（発地区分）_P12、13'!$C$9:$C$44="計"))</f>
        <v>0.26723222180680928</v>
      </c>
      <c r="L32" s="659"/>
      <c r="M32" s="1258" t="s">
        <v>899</v>
      </c>
      <c r="N32" s="1258"/>
      <c r="O32" s="1189" cm="1">
        <f t="array" ref="O32">SUMPRODUCT(('【本】2.地域別の延べ宿泊者数（発地区分）_P12、13'!$R$9:$R$44)*('【本】2.地域別の延べ宿泊者数（発地区分）_P12、13'!$V$9:$V$44=LEFT('【本】1.地域別概要_P10、11'!C32,2))*('【本】2.地域別の延べ宿泊者数（発地区分）_P12、13'!$C$9:$C$44="計"))</f>
        <v>-7.1452953543839515E-2</v>
      </c>
      <c r="P32" s="660"/>
      <c r="S32" s="1247" t="s">
        <v>151</v>
      </c>
      <c r="T32" s="1257" t="s">
        <v>239</v>
      </c>
      <c r="U32" s="1258"/>
      <c r="V32" s="460" cm="1">
        <f t="array" ref="V32">SUMPRODUCT(('【本】2.地域別の延べ宿泊者数（発地区分）_P12、13'!$P$9:$P$44)*('【本】2.地域別の延べ宿泊者数（発地区分）_P12、13'!$V$9:$V$44=LEFT('【本】1.地域別概要_P10、11'!S32,2))*('【本】2.地域別の延べ宿泊者数（発地区分）_P12、13'!$C$9:$C$44="計"))</f>
        <v>114297</v>
      </c>
      <c r="W32" s="372"/>
      <c r="X32" s="658" t="s">
        <v>417</v>
      </c>
      <c r="Y32" s="1258" t="s">
        <v>898</v>
      </c>
      <c r="Z32" s="1258"/>
      <c r="AA32" s="1189" cm="1">
        <f t="array" ref="AA32">SUMPRODUCT(('【本】2.地域別の延べ宿泊者数（発地区分）_P12、13'!$Q$9:$Q$44)*('【本】2.地域別の延べ宿泊者数（発地区分）_P12、13'!$V$9:$V$44=LEFT('【本】1.地域別概要_P10、11'!S32,2))*('【本】2.地域別の延べ宿泊者数（発地区分）_P12、13'!$C$9:$C$44="計"))</f>
        <v>0.20038438514130874</v>
      </c>
      <c r="AB32" s="659"/>
      <c r="AC32" s="1258" t="s">
        <v>899</v>
      </c>
      <c r="AD32" s="1258"/>
      <c r="AE32" s="1189" cm="1">
        <f t="array" ref="AE32">SUMPRODUCT(('【本】2.地域別の延べ宿泊者数（発地区分）_P12、13'!$R$9:$R$44)*('【本】2.地域別の延べ宿泊者数（発地区分）_P12、13'!$V$9:$V$44=LEFT('【本】1.地域別概要_P10、11'!S32,2))*('【本】2.地域別の延べ宿泊者数（発地区分）_P12、13'!$C$9:$C$44="計"))</f>
        <v>0.35920609815556959</v>
      </c>
      <c r="AF32" s="660"/>
    </row>
    <row r="33" spans="3:32" ht="16.5" customHeight="1" x14ac:dyDescent="0.3">
      <c r="C33" s="1251"/>
      <c r="D33" s="1259" t="s">
        <v>418</v>
      </c>
      <c r="E33" s="1256"/>
      <c r="F33" s="661" cm="1">
        <f t="array" ref="F33">SUMPRODUCT(('【本】2.地域別の延べ宿泊者数（発地区分）_P12、13'!$P$9:$P$44)*('【本】2.地域別の延べ宿泊者数（発地区分）_P12、13'!$V$9:$V$44=LEFT('【本】1.地域別概要_P10、11'!C32,2))*('【本】2.地域別の延べ宿泊者数（発地区分）_P12、13'!$C$9:$C$44="日本人"))</f>
        <v>378566</v>
      </c>
      <c r="G33" s="662"/>
      <c r="H33" s="1" t="s">
        <v>417</v>
      </c>
      <c r="I33" s="1256" t="s">
        <v>858</v>
      </c>
      <c r="J33" s="1256"/>
      <c r="K33" s="1190" cm="1">
        <f t="array" ref="K33">SUMPRODUCT(('【本】2.地域別の延べ宿泊者数（発地区分）_P12、13'!$Q$9:$Q$44)*('【本】2.地域別の延べ宿泊者数（発地区分）_P12、13'!$V$9:$V$44=LEFT('【本】1.地域別概要_P10、11'!C32,2))*('【本】2.地域別の延べ宿泊者数（発地区分）_P12、13'!$C$9:$C$44="日本人"))</f>
        <v>0.14127655982442167</v>
      </c>
      <c r="L33" s="195"/>
      <c r="M33" s="1256" t="s">
        <v>899</v>
      </c>
      <c r="N33" s="1256"/>
      <c r="O33" s="1190" cm="1">
        <f t="array" ref="O33">SUMPRODUCT(('【本】2.地域別の延べ宿泊者数（発地区分）_P12、13'!$R$9:$R$44)*('【本】2.地域別の延べ宿泊者数（発地区分）_P12、13'!$V$9:$V$44=LEFT('【本】1.地域別概要_P10、11'!C32,2))*('【本】2.地域別の延べ宿泊者数（発地区分）_P12、13'!$C$9:$C$44="日本人"))</f>
        <v>-4.121912364724023E-2</v>
      </c>
      <c r="P33" s="663"/>
      <c r="S33" s="1248"/>
      <c r="T33" s="1259" t="s">
        <v>418</v>
      </c>
      <c r="U33" s="1256"/>
      <c r="V33" s="661" cm="1">
        <f t="array" ref="V33">SUMPRODUCT(('【本】2.地域別の延べ宿泊者数（発地区分）_P12、13'!$P$9:$P$44)*('【本】2.地域別の延べ宿泊者数（発地区分）_P12、13'!$V$9:$V$44=LEFT('【本】1.地域別概要_P10、11'!S32,2))*('【本】2.地域別の延べ宿泊者数（発地区分）_P12、13'!$C$9:$C$44="日本人"))</f>
        <v>112523</v>
      </c>
      <c r="W33" s="662"/>
      <c r="X33" s="1" t="s">
        <v>417</v>
      </c>
      <c r="Y33" s="1256" t="s">
        <v>858</v>
      </c>
      <c r="Z33" s="1256"/>
      <c r="AA33" s="1190" cm="1">
        <f t="array" ref="AA33">SUMPRODUCT(('【本】2.地域別の延べ宿泊者数（発地区分）_P12、13'!$Q$9:$Q$44)*('【本】2.地域別の延べ宿泊者数（発地区分）_P12、13'!$V$9:$V$44=LEFT('【本】1.地域別概要_P10、11'!S32,2))*('【本】2.地域別の延べ宿泊者数（発地区分）_P12、13'!$C$9:$C$44="日本人"))</f>
        <v>0.18606318052935045</v>
      </c>
      <c r="AB33" s="195"/>
      <c r="AC33" s="1256" t="s">
        <v>899</v>
      </c>
      <c r="AD33" s="1256"/>
      <c r="AE33" s="1190" cm="1">
        <f t="array" ref="AE33">SUMPRODUCT(('【本】2.地域別の延べ宿泊者数（発地区分）_P12、13'!$R$9:$R$44)*('【本】2.地域別の延べ宿泊者数（発地区分）_P12、13'!$V$9:$V$44=LEFT('【本】1.地域別概要_P10、11'!S32,2))*('【本】2.地域別の延べ宿泊者数（発地区分）_P12、13'!$C$9:$C$44="日本人"))</f>
        <v>0.36634973832161544</v>
      </c>
      <c r="AF33" s="663"/>
    </row>
    <row r="34" spans="3:32" ht="16.5" customHeight="1" x14ac:dyDescent="0.3">
      <c r="C34" s="1251"/>
      <c r="D34" s="1259" t="s">
        <v>419</v>
      </c>
      <c r="E34" s="1256"/>
      <c r="F34" s="661" cm="1">
        <f t="array" ref="F34">SUMPRODUCT(('【本】2.地域別の延べ宿泊者数（発地区分）_P12、13'!$P$9:$P$44)*('【本】2.地域別の延べ宿泊者数（発地区分）_P12、13'!$V$9:$V$44=LEFT('【本】1.地域別概要_P10、11'!C32,2))*('【本】2.地域別の延べ宿泊者数（発地区分）_P12、13'!$C$9:$C$44="外国人"))</f>
        <v>48509</v>
      </c>
      <c r="G34" s="662"/>
      <c r="H34" s="1" t="s">
        <v>417</v>
      </c>
      <c r="I34" s="1256" t="s">
        <v>858</v>
      </c>
      <c r="J34" s="1256"/>
      <c r="K34" s="1190" cm="1">
        <f t="array" ref="K34">SUMPRODUCT(('【本】2.地域別の延べ宿泊者数（発地区分）_P12、13'!$Q$9:$Q$44)*('【本】2.地域別の延べ宿泊者数（発地区分）_P12、13'!$V$9:$V$44=LEFT('【本】1.地域別概要_P10、11'!C32,2))*('【本】2.地域別の延べ宿泊者数（発地区分）_P12、13'!$C$9:$C$44="外国人"))</f>
        <v>8.1354048964218464</v>
      </c>
      <c r="L34" s="195"/>
      <c r="M34" s="1256" t="s">
        <v>899</v>
      </c>
      <c r="N34" s="1256"/>
      <c r="O34" s="1190" cm="1">
        <f t="array" ref="O34">SUMPRODUCT(('【本】2.地域別の延べ宿泊者数（発地区分）_P12、13'!$R$9:$R$44)*('【本】2.地域別の延べ宿泊者数（発地区分）_P12、13'!$V$9:$V$44=LEFT('【本】1.地域別概要_P10、11'!C32,2))*('【本】2.地域別の延べ宿泊者数（発地区分）_P12、13'!$C$9:$C$44="外国人"))</f>
        <v>-0.25483117760914309</v>
      </c>
      <c r="P34" s="663"/>
      <c r="S34" s="1248"/>
      <c r="T34" s="1259" t="s">
        <v>419</v>
      </c>
      <c r="U34" s="1256"/>
      <c r="V34" s="661" cm="1">
        <f t="array" ref="V34">SUMPRODUCT(('【本】2.地域別の延べ宿泊者数（発地区分）_P12、13'!$P$9:$P$44)*('【本】2.地域別の延べ宿泊者数（発地区分）_P12、13'!$V$9:$V$44=LEFT('【本】1.地域別概要_P10、11'!S32,2))*('【本】2.地域別の延べ宿泊者数（発地区分）_P12、13'!$C$9:$C$44="外国人"))</f>
        <v>1774</v>
      </c>
      <c r="W34" s="662"/>
      <c r="X34" s="1" t="s">
        <v>417</v>
      </c>
      <c r="Y34" s="1256" t="s">
        <v>858</v>
      </c>
      <c r="Z34" s="1256"/>
      <c r="AA34" s="1190" cm="1">
        <f t="array" ref="AA34">SUMPRODUCT(('【本】2.地域別の延べ宿泊者数（発地区分）_P12、13'!$Q$9:$Q$44)*('【本】2.地域別の延べ宿泊者数（発地区分）_P12、13'!$V$9:$V$44=LEFT('【本】1.地域別概要_P10、11'!S32,2))*('【本】2.地域別の延べ宿泊者数（発地区分）_P12、13'!$C$9:$C$44="外国人"))</f>
        <v>4.1123919308357353</v>
      </c>
      <c r="AB34" s="195"/>
      <c r="AC34" s="1256" t="s">
        <v>899</v>
      </c>
      <c r="AD34" s="1256"/>
      <c r="AE34" s="1190" cm="1">
        <f t="array" ref="AE34">SUMPRODUCT(('【本】2.地域別の延べ宿泊者数（発地区分）_P12、13'!$R$9:$R$44)*('【本】2.地域別の延べ宿泊者数（発地区分）_P12、13'!$V$9:$V$44=LEFT('【本】1.地域別概要_P10、11'!S32,2))*('【本】2.地域別の延べ宿泊者数（発地区分）_P12、13'!$C$9:$C$44="外国人"))</f>
        <v>2.0713463751438344E-2</v>
      </c>
      <c r="AF34" s="663"/>
    </row>
    <row r="35" spans="3:32" ht="16.5" customHeight="1" x14ac:dyDescent="0.3">
      <c r="C35" s="1251"/>
      <c r="D35" s="1254" t="s">
        <v>420</v>
      </c>
      <c r="E35" s="1255"/>
      <c r="F35" s="664" cm="1">
        <f t="array" ref="F35">SUMPRODUCT(('【本】2.地域別の延べ入込客数_P34,35'!$P$6:$P$41)*('【本】2.地域別の延べ入込客数_P34,35'!$T$6:$T$41=LEFT('【本】1.地域別概要_P10、11'!C32,2))*('【本】2.地域別の延べ入込客数_P34,35'!$U$6:$U$41=1))</f>
        <v>5271386.4110018397</v>
      </c>
      <c r="G35" s="665"/>
      <c r="H35" s="666" t="s">
        <v>417</v>
      </c>
      <c r="I35" s="1256" t="s">
        <v>858</v>
      </c>
      <c r="J35" s="1256"/>
      <c r="K35" s="1191" cm="1">
        <f t="array" ref="K35">SUMPRODUCT(('【本】2.地域別の延べ入込客数_P34,35'!$P$6:$P$41)*('【本】2.地域別の延べ入込客数_P34,35'!$T$6:$T$41=LEFT('【本】1.地域別概要_P10、11'!C32,2))*('【本】2.地域別の延べ入込客数_P34,35'!$U$6:$U$41=3))</f>
        <v>-2.5584888151954033E-2</v>
      </c>
      <c r="L35" s="667"/>
      <c r="M35" s="1256" t="s">
        <v>899</v>
      </c>
      <c r="N35" s="1256"/>
      <c r="O35" s="1191">
        <f>ROUND(F35,0)/ROUND(SUMIFS(_xlfn.ANCHORARRAY($AL$10),$AK$10:$AK$20,C32),0)-1</f>
        <v>-0.11717175337350183</v>
      </c>
      <c r="P35" s="668"/>
      <c r="S35" s="1248"/>
      <c r="T35" s="1254" t="s">
        <v>420</v>
      </c>
      <c r="U35" s="1255"/>
      <c r="V35" s="664" cm="1">
        <f t="array" ref="V35">SUMPRODUCT(('【本】2.地域別の延べ入込客数_P34,35'!$P$6:$P$41)*('【本】2.地域別の延べ入込客数_P34,35'!$T$6:$T$41=LEFT('【本】1.地域別概要_P10、11'!S32,2))*('【本】2.地域別の延べ入込客数_P34,35'!$U$6:$U$41=1))</f>
        <v>2004165</v>
      </c>
      <c r="W35" s="665"/>
      <c r="X35" s="666" t="s">
        <v>417</v>
      </c>
      <c r="Y35" s="1256" t="s">
        <v>858</v>
      </c>
      <c r="Z35" s="1256"/>
      <c r="AA35" s="1191" cm="1">
        <f t="array" ref="AA35">SUMPRODUCT(('【本】2.地域別の延べ入込客数_P34,35'!$P$6:$P$41)*('【本】2.地域別の延べ入込客数_P34,35'!$T$6:$T$41=LEFT('【本】1.地域別概要_P10、11'!S32,2))*('【本】2.地域別の延べ入込客数_P34,35'!$U$6:$U$41=3))</f>
        <v>9.6711122493203572E-2</v>
      </c>
      <c r="AB35" s="667"/>
      <c r="AC35" s="1256" t="s">
        <v>899</v>
      </c>
      <c r="AD35" s="1256"/>
      <c r="AE35" s="1191">
        <f>ROUND(V35,0)/ROUND(SUMIFS(_xlfn.ANCHORARRAY($AL$10),$AK$10:$AK$20,S32),0)-1</f>
        <v>0.17540405586580388</v>
      </c>
      <c r="AF35" s="668"/>
    </row>
    <row r="36" spans="3:32" ht="13.5" customHeight="1" x14ac:dyDescent="0.3">
      <c r="C36" s="1251"/>
      <c r="D36" s="1238" t="s">
        <v>927</v>
      </c>
      <c r="E36" s="1239"/>
      <c r="F36" s="1239"/>
      <c r="G36" s="1239"/>
      <c r="H36" s="1239"/>
      <c r="I36" s="1239"/>
      <c r="J36" s="1239"/>
      <c r="K36" s="1239"/>
      <c r="L36" s="1239"/>
      <c r="M36" s="1239"/>
      <c r="N36" s="1239"/>
      <c r="O36" s="1239"/>
      <c r="P36" s="1240"/>
      <c r="S36" s="1248"/>
      <c r="T36" s="1238" t="s">
        <v>920</v>
      </c>
      <c r="U36" s="1239"/>
      <c r="V36" s="1239"/>
      <c r="W36" s="1239"/>
      <c r="X36" s="1239"/>
      <c r="Y36" s="1239"/>
      <c r="Z36" s="1239"/>
      <c r="AA36" s="1239"/>
      <c r="AB36" s="1239"/>
      <c r="AC36" s="1239"/>
      <c r="AD36" s="1239"/>
      <c r="AE36" s="1239"/>
      <c r="AF36" s="1240"/>
    </row>
    <row r="37" spans="3:32" ht="13.5" customHeight="1" x14ac:dyDescent="0.3">
      <c r="C37" s="1251"/>
      <c r="D37" s="1241"/>
      <c r="E37" s="1242"/>
      <c r="F37" s="1242"/>
      <c r="G37" s="1242"/>
      <c r="H37" s="1242"/>
      <c r="I37" s="1242"/>
      <c r="J37" s="1242"/>
      <c r="K37" s="1242"/>
      <c r="L37" s="1242"/>
      <c r="M37" s="1242"/>
      <c r="N37" s="1242"/>
      <c r="O37" s="1242"/>
      <c r="P37" s="1243"/>
      <c r="S37" s="1248"/>
      <c r="T37" s="1241"/>
      <c r="U37" s="1242"/>
      <c r="V37" s="1242"/>
      <c r="W37" s="1242"/>
      <c r="X37" s="1242"/>
      <c r="Y37" s="1242"/>
      <c r="Z37" s="1242"/>
      <c r="AA37" s="1242"/>
      <c r="AB37" s="1242"/>
      <c r="AC37" s="1242"/>
      <c r="AD37" s="1242"/>
      <c r="AE37" s="1242"/>
      <c r="AF37" s="1243"/>
    </row>
    <row r="38" spans="3:32" ht="13.5" customHeight="1" thickBot="1" x14ac:dyDescent="0.35">
      <c r="C38" s="1252"/>
      <c r="D38" s="1244"/>
      <c r="E38" s="1245"/>
      <c r="F38" s="1245"/>
      <c r="G38" s="1245"/>
      <c r="H38" s="1245"/>
      <c r="I38" s="1245"/>
      <c r="J38" s="1245"/>
      <c r="K38" s="1245"/>
      <c r="L38" s="1245"/>
      <c r="M38" s="1245"/>
      <c r="N38" s="1245"/>
      <c r="O38" s="1245"/>
      <c r="P38" s="1246"/>
      <c r="S38" s="1253"/>
      <c r="T38" s="1263"/>
      <c r="U38" s="1264"/>
      <c r="V38" s="1264"/>
      <c r="W38" s="1264"/>
      <c r="X38" s="1264"/>
      <c r="Y38" s="1264"/>
      <c r="Z38" s="1264"/>
      <c r="AA38" s="1264"/>
      <c r="AB38" s="1264"/>
      <c r="AC38" s="1264"/>
      <c r="AD38" s="1264"/>
      <c r="AE38" s="1264"/>
      <c r="AF38" s="1265"/>
    </row>
    <row r="39" spans="3:32" ht="16.5" customHeight="1" x14ac:dyDescent="0.3">
      <c r="C39" s="1247" t="s">
        <v>140</v>
      </c>
      <c r="D39" s="1257" t="s">
        <v>239</v>
      </c>
      <c r="E39" s="1258"/>
      <c r="F39" s="1159" cm="1">
        <f t="array" ref="F39">SUMPRODUCT(('【本】2.地域別の延べ宿泊者数（発地区分）_P12、13'!$P$9:$P$44)*('【本】2.地域別の延べ宿泊者数（発地区分）_P12、13'!$V$9:$V$44=LEFT('【本】1.地域別概要_P10、11'!C39,2))*('【本】2.地域別の延べ宿泊者数（発地区分）_P12、13'!$C$9:$C$44="計"))</f>
        <v>701879</v>
      </c>
      <c r="G39" s="1160"/>
      <c r="H39" s="1161" t="s">
        <v>417</v>
      </c>
      <c r="I39" s="1258" t="s">
        <v>898</v>
      </c>
      <c r="J39" s="1258"/>
      <c r="K39" s="1192" cm="1">
        <f t="array" ref="K39">SUMPRODUCT(('【本】2.地域別の延べ宿泊者数（発地区分）_P12、13'!$Q$9:$Q$44)*('【本】2.地域別の延べ宿泊者数（発地区分）_P12、13'!$V$9:$V$44=LEFT('【本】1.地域別概要_P10、11'!C39,2))*('【本】2.地域別の延べ宿泊者数（発地区分）_P12、13'!$C$9:$C$44="計"))</f>
        <v>0.38604435316653163</v>
      </c>
      <c r="L39" s="1163"/>
      <c r="M39" s="1258" t="s">
        <v>899</v>
      </c>
      <c r="N39" s="1258"/>
      <c r="O39" s="1189" cm="1">
        <f t="array" ref="O39">SUMPRODUCT(('【本】2.地域別の延べ宿泊者数（発地区分）_P12、13'!$R$9:$R$44)*('【本】2.地域別の延べ宿泊者数（発地区分）_P12、13'!$V$9:$V$44=LEFT('【本】1.地域別概要_P10、11'!C39,2))*('【本】2.地域別の延べ宿泊者数（発地区分）_P12、13'!$C$9:$C$44="計"))</f>
        <v>4.3079785581914498E-2</v>
      </c>
      <c r="P39" s="660"/>
      <c r="AC39" s="1258" t="s">
        <v>898</v>
      </c>
      <c r="AD39" s="1258"/>
      <c r="AE39" s="1162" cm="1">
        <f t="array" ref="AE39">SUMPRODUCT(('【本】2.地域別の延べ宿泊者数（発地区分）_P12、13'!$Q$9:$Q$44)*('【本】2.地域別の延べ宿泊者数（発地区分）_P12、13'!$V$9:$V$44=LEFT('【本】1.地域別概要_P10、11'!W39,2))*('【本】2.地域別の延べ宿泊者数（発地区分）_P12、13'!$C$9:$C$44="計"))</f>
        <v>0</v>
      </c>
    </row>
    <row r="40" spans="3:32" ht="16.5" customHeight="1" x14ac:dyDescent="0.3">
      <c r="C40" s="1248"/>
      <c r="D40" s="1259" t="s">
        <v>418</v>
      </c>
      <c r="E40" s="1256"/>
      <c r="F40" s="1164" cm="1">
        <f t="array" ref="F40">SUMPRODUCT(('【本】2.地域別の延べ宿泊者数（発地区分）_P12、13'!$P$9:$P$44)*('【本】2.地域別の延べ宿泊者数（発地区分）_P12、13'!$V$9:$V$44=LEFT('【本】1.地域別概要_P10、11'!C39,2))*('【本】2.地域別の延べ宿泊者数（発地区分）_P12、13'!$C$9:$C$44="日本人"))</f>
        <v>666057</v>
      </c>
      <c r="G40" s="1165"/>
      <c r="H40" s="71" t="s">
        <v>417</v>
      </c>
      <c r="I40" s="1256" t="s">
        <v>858</v>
      </c>
      <c r="J40" s="1256"/>
      <c r="K40" s="1193" cm="1">
        <f t="array" ref="K40">SUMPRODUCT(('【本】2.地域別の延べ宿泊者数（発地区分）_P12、13'!$Q$9:$Q$44)*('【本】2.地域別の延べ宿泊者数（発地区分）_P12、13'!$V$9:$V$44=LEFT('【本】1.地域別概要_P10、11'!C39,2))*('【本】2.地域別の延べ宿泊者数（発地区分）_P12、13'!$C$9:$C$44="日本人"))</f>
        <v>0.32943120782261404</v>
      </c>
      <c r="L40" s="1167"/>
      <c r="M40" s="1256" t="s">
        <v>899</v>
      </c>
      <c r="N40" s="1256"/>
      <c r="O40" s="1190" cm="1">
        <f t="array" ref="O40">SUMPRODUCT(('【本】2.地域別の延べ宿泊者数（発地区分）_P12、13'!$R$9:$R$44)*('【本】2.地域別の延べ宿泊者数（発地区分）_P12、13'!$V$9:$V$44=LEFT('【本】1.地域別概要_P10、11'!C39,2))*('【本】2.地域別の延べ宿泊者数（発地区分）_P12、13'!$C$9:$C$44="日本人"))</f>
        <v>4.4826434042740004E-2</v>
      </c>
      <c r="P40" s="663"/>
      <c r="S40" s="3"/>
      <c r="AC40" s="1256" t="s">
        <v>858</v>
      </c>
      <c r="AD40" s="1256"/>
      <c r="AE40" s="1166" cm="1">
        <f t="array" ref="AE40">SUMPRODUCT(('【本】2.地域別の延べ宿泊者数（発地区分）_P12、13'!$Q$9:$Q$44)*('【本】2.地域別の延べ宿泊者数（発地区分）_P12、13'!$V$9:$V$44=LEFT('【本】1.地域別概要_P10、11'!W39,2))*('【本】2.地域別の延べ宿泊者数（発地区分）_P12、13'!$C$9:$C$44="日本人"))</f>
        <v>0</v>
      </c>
    </row>
    <row r="41" spans="3:32" ht="16.5" customHeight="1" x14ac:dyDescent="0.3">
      <c r="C41" s="1248"/>
      <c r="D41" s="1259" t="s">
        <v>419</v>
      </c>
      <c r="E41" s="1256"/>
      <c r="F41" s="1164" cm="1">
        <f t="array" ref="F41">SUMPRODUCT(('【本】2.地域別の延べ宿泊者数（発地区分）_P12、13'!$P$9:$P$44)*('【本】2.地域別の延べ宿泊者数（発地区分）_P12、13'!$V$9:$V$44=LEFT('【本】1.地域別概要_P10、11'!C39,2))*('【本】2.地域別の延べ宿泊者数（発地区分）_P12、13'!$C$9:$C$44="外国人"))</f>
        <v>35821</v>
      </c>
      <c r="G41" s="1165"/>
      <c r="H41" s="71" t="s">
        <v>417</v>
      </c>
      <c r="I41" s="1256" t="s">
        <v>858</v>
      </c>
      <c r="J41" s="1256"/>
      <c r="K41" s="1193" cm="1">
        <f t="array" ref="K41">SUMPRODUCT(('【本】2.地域別の延べ宿泊者数（発地区分）_P12、13'!$Q$9:$Q$44)*('【本】2.地域別の延べ宿泊者数（発地区分）_P12、13'!$V$9:$V$44=LEFT('【本】1.地域別概要_P10、11'!C39,2))*('【本】2.地域別の延べ宿泊者数（発地区分）_P12、13'!$C$9:$C$44="外国人"))</f>
        <v>5.656941089016911</v>
      </c>
      <c r="L41" s="1167"/>
      <c r="M41" s="1256" t="s">
        <v>899</v>
      </c>
      <c r="N41" s="1256"/>
      <c r="O41" s="1190" cm="1">
        <f t="array" ref="O41">SUMPRODUCT(('【本】2.地域別の延べ宿泊者数（発地区分）_P12、13'!$R$9:$R$44)*('【本】2.地域別の延べ宿泊者数（発地区分）_P12、13'!$V$9:$V$44=LEFT('【本】1.地域別概要_P10、11'!C39,2))*('【本】2.地域別の延べ宿泊者数（発地区分）_P12、13'!$C$9:$C$44="外国人"))</f>
        <v>1.1606890708839357E-2</v>
      </c>
      <c r="P41" s="663"/>
      <c r="S41" s="3"/>
      <c r="AC41" s="1256" t="s">
        <v>858</v>
      </c>
      <c r="AD41" s="1256"/>
      <c r="AE41" s="1166" cm="1">
        <f t="array" ref="AE41">SUMPRODUCT(('【本】2.地域別の延べ宿泊者数（発地区分）_P12、13'!$Q$9:$Q$44)*('【本】2.地域別の延べ宿泊者数（発地区分）_P12、13'!$V$9:$V$44=LEFT('【本】1.地域別概要_P10、11'!W39,2))*('【本】2.地域別の延べ宿泊者数（発地区分）_P12、13'!$C$9:$C$44="外国人"))</f>
        <v>0</v>
      </c>
    </row>
    <row r="42" spans="3:32" ht="16.5" customHeight="1" x14ac:dyDescent="0.3">
      <c r="C42" s="1248"/>
      <c r="D42" s="1254" t="s">
        <v>420</v>
      </c>
      <c r="E42" s="1255"/>
      <c r="F42" s="1168" cm="1">
        <f t="array" ref="F42">SUMPRODUCT(('【本】2.地域別の延べ入込客数_P34,35'!$P$6:$P$41)*('【本】2.地域別の延べ入込客数_P34,35'!$T$6:$T$41=LEFT('【本】1.地域別概要_P10、11'!C39,2))*('【本】2.地域別の延べ入込客数_P34,35'!$U$6:$U$41=1))</f>
        <v>6502887</v>
      </c>
      <c r="G42" s="1169"/>
      <c r="H42" s="1170" t="s">
        <v>417</v>
      </c>
      <c r="I42" s="1256" t="s">
        <v>858</v>
      </c>
      <c r="J42" s="1256"/>
      <c r="K42" s="1194" cm="1">
        <f t="array" ref="K42">SUMPRODUCT(('【本】2.地域別の延べ入込客数_P34,35'!$P$6:$P$41)*('【本】2.地域別の延べ入込客数_P34,35'!$T$6:$T$41=LEFT('【本】1.地域別概要_P10、11'!C39,2))*('【本】2.地域別の延べ入込客数_P34,35'!$U$6:$U$41=3))</f>
        <v>2.1686910915303059E-2</v>
      </c>
      <c r="L42" s="1172"/>
      <c r="M42" s="1256" t="s">
        <v>899</v>
      </c>
      <c r="N42" s="1256"/>
      <c r="O42" s="1191">
        <f>ROUND(F42,0)/ROUND(SUMIFS(_xlfn.ANCHORARRAY($AL$10),$AK$10:$AK$20,C39),0)-1</f>
        <v>0.14974652272101618</v>
      </c>
      <c r="P42" s="668"/>
      <c r="S42" s="3"/>
      <c r="AC42" s="1256" t="s">
        <v>858</v>
      </c>
      <c r="AD42" s="1256"/>
      <c r="AE42" s="1171" cm="1">
        <f t="array" ref="AE42">SUMPRODUCT(('【本】2.地域別の延べ入込客数_P34,35'!$P$6:$P$41)*('【本】2.地域別の延べ入込客数_P34,35'!$T$6:$T$41=LEFT('【本】1.地域別概要_P10、11'!W39,2))*('【本】2.地域別の延べ入込客数_P34,35'!$U$6:$U$41=3))</f>
        <v>0</v>
      </c>
    </row>
    <row r="43" spans="3:32" ht="13.5" customHeight="1" x14ac:dyDescent="0.3">
      <c r="C43" s="1248"/>
      <c r="D43" s="1238" t="s">
        <v>916</v>
      </c>
      <c r="E43" s="1239"/>
      <c r="F43" s="1239"/>
      <c r="G43" s="1239"/>
      <c r="H43" s="1239"/>
      <c r="I43" s="1239"/>
      <c r="J43" s="1239"/>
      <c r="K43" s="1239"/>
      <c r="L43" s="1239"/>
      <c r="M43" s="1239"/>
      <c r="N43" s="1239"/>
      <c r="O43" s="1239"/>
      <c r="P43" s="1240"/>
      <c r="S43" s="3"/>
      <c r="AC43" s="115"/>
      <c r="AD43" s="115"/>
    </row>
    <row r="44" spans="3:32" ht="13.5" customHeight="1" x14ac:dyDescent="0.3">
      <c r="C44" s="1248"/>
      <c r="D44" s="1241"/>
      <c r="E44" s="1242"/>
      <c r="F44" s="1242"/>
      <c r="G44" s="1242"/>
      <c r="H44" s="1242"/>
      <c r="I44" s="1242"/>
      <c r="J44" s="1242"/>
      <c r="K44" s="1242"/>
      <c r="L44" s="1242"/>
      <c r="M44" s="1242"/>
      <c r="N44" s="1242"/>
      <c r="O44" s="1242"/>
      <c r="P44" s="1243"/>
      <c r="S44" s="3"/>
      <c r="AC44" s="115"/>
      <c r="AD44" s="115"/>
    </row>
    <row r="45" spans="3:32" ht="13.5" customHeight="1" thickBot="1" x14ac:dyDescent="0.35">
      <c r="C45" s="1253"/>
      <c r="D45" s="1263"/>
      <c r="E45" s="1264"/>
      <c r="F45" s="1264"/>
      <c r="G45" s="1264"/>
      <c r="H45" s="1264"/>
      <c r="I45" s="1264"/>
      <c r="J45" s="1264"/>
      <c r="K45" s="1264"/>
      <c r="L45" s="1264"/>
      <c r="M45" s="1264"/>
      <c r="N45" s="1264"/>
      <c r="O45" s="1264"/>
      <c r="P45" s="1265"/>
      <c r="S45" s="3"/>
      <c r="AC45" s="115"/>
      <c r="AD45" s="115"/>
    </row>
    <row r="46" spans="3:32" x14ac:dyDescent="0.3">
      <c r="S46" s="3"/>
    </row>
    <row r="47" spans="3:32" x14ac:dyDescent="0.3">
      <c r="S47" s="3"/>
    </row>
    <row r="48" spans="3:32" ht="23.25" customHeight="1" x14ac:dyDescent="0.3"/>
  </sheetData>
  <mergeCells count="160">
    <mergeCell ref="AC41:AD41"/>
    <mergeCell ref="AC42:AD42"/>
    <mergeCell ref="M41:N41"/>
    <mergeCell ref="M42:N42"/>
    <mergeCell ref="AC4:AD4"/>
    <mergeCell ref="AC5:AD5"/>
    <mergeCell ref="AC6:AD6"/>
    <mergeCell ref="AC7:AD7"/>
    <mergeCell ref="AC11:AD11"/>
    <mergeCell ref="AC12:AD12"/>
    <mergeCell ref="AC13:AD13"/>
    <mergeCell ref="AC14:AD14"/>
    <mergeCell ref="AC18:AD18"/>
    <mergeCell ref="AC19:AD19"/>
    <mergeCell ref="AC20:AD20"/>
    <mergeCell ref="AC21:AD21"/>
    <mergeCell ref="AC25:AD25"/>
    <mergeCell ref="AC26:AD26"/>
    <mergeCell ref="AC27:AD27"/>
    <mergeCell ref="AC28:AD28"/>
    <mergeCell ref="AC32:AD32"/>
    <mergeCell ref="AC33:AD33"/>
    <mergeCell ref="AC34:AD34"/>
    <mergeCell ref="AC35:AD35"/>
    <mergeCell ref="AC39:AD39"/>
    <mergeCell ref="AC40:AD40"/>
    <mergeCell ref="M11:N11"/>
    <mergeCell ref="M12:N12"/>
    <mergeCell ref="M13:N13"/>
    <mergeCell ref="M14:N14"/>
    <mergeCell ref="M18:N18"/>
    <mergeCell ref="M19:N19"/>
    <mergeCell ref="M20:N20"/>
    <mergeCell ref="M21:N21"/>
    <mergeCell ref="M25:N25"/>
    <mergeCell ref="T11:U11"/>
    <mergeCell ref="T12:U12"/>
    <mergeCell ref="T15:AF17"/>
    <mergeCell ref="T13:U13"/>
    <mergeCell ref="Y11:Z11"/>
    <mergeCell ref="Y12:Z12"/>
    <mergeCell ref="Y13:Z13"/>
    <mergeCell ref="T14:U14"/>
    <mergeCell ref="Y14:Z14"/>
    <mergeCell ref="T18:U18"/>
    <mergeCell ref="T22:AF24"/>
    <mergeCell ref="T19:U19"/>
    <mergeCell ref="T20:U20"/>
    <mergeCell ref="T3:AF3"/>
    <mergeCell ref="T4:U4"/>
    <mergeCell ref="T5:U5"/>
    <mergeCell ref="T6:U6"/>
    <mergeCell ref="Y4:Z4"/>
    <mergeCell ref="Y5:Z5"/>
    <mergeCell ref="Y6:Z6"/>
    <mergeCell ref="T7:U7"/>
    <mergeCell ref="Y7:Z7"/>
    <mergeCell ref="Y18:Z18"/>
    <mergeCell ref="Y19:Z19"/>
    <mergeCell ref="Y20:Z20"/>
    <mergeCell ref="T21:U21"/>
    <mergeCell ref="Y21:Z21"/>
    <mergeCell ref="T32:U32"/>
    <mergeCell ref="T36:AF38"/>
    <mergeCell ref="T33:U33"/>
    <mergeCell ref="T34:U34"/>
    <mergeCell ref="Y32:Z32"/>
    <mergeCell ref="Y33:Z33"/>
    <mergeCell ref="Y34:Z34"/>
    <mergeCell ref="T25:U25"/>
    <mergeCell ref="T26:U26"/>
    <mergeCell ref="T27:U27"/>
    <mergeCell ref="T29:AF31"/>
    <mergeCell ref="Y25:Z25"/>
    <mergeCell ref="Y26:Z26"/>
    <mergeCell ref="Y27:Z27"/>
    <mergeCell ref="T28:U28"/>
    <mergeCell ref="Y28:Z28"/>
    <mergeCell ref="D34:E34"/>
    <mergeCell ref="I27:J27"/>
    <mergeCell ref="D28:E28"/>
    <mergeCell ref="I28:J28"/>
    <mergeCell ref="D35:E35"/>
    <mergeCell ref="D39:E39"/>
    <mergeCell ref="D40:E40"/>
    <mergeCell ref="D43:P45"/>
    <mergeCell ref="D41:E41"/>
    <mergeCell ref="I32:J32"/>
    <mergeCell ref="I33:J33"/>
    <mergeCell ref="I34:J34"/>
    <mergeCell ref="I39:J39"/>
    <mergeCell ref="I40:J40"/>
    <mergeCell ref="I41:J41"/>
    <mergeCell ref="I35:J35"/>
    <mergeCell ref="M27:N27"/>
    <mergeCell ref="M28:N28"/>
    <mergeCell ref="M32:N32"/>
    <mergeCell ref="M33:N33"/>
    <mergeCell ref="M34:N34"/>
    <mergeCell ref="M35:N35"/>
    <mergeCell ref="M39:N39"/>
    <mergeCell ref="M40:N40"/>
    <mergeCell ref="D21:E21"/>
    <mergeCell ref="I21:J21"/>
    <mergeCell ref="I25:J25"/>
    <mergeCell ref="I26:J26"/>
    <mergeCell ref="D27:E27"/>
    <mergeCell ref="D32:E32"/>
    <mergeCell ref="D25:E25"/>
    <mergeCell ref="D29:P31"/>
    <mergeCell ref="D33:E33"/>
    <mergeCell ref="D26:E26"/>
    <mergeCell ref="M26:N26"/>
    <mergeCell ref="I12:J12"/>
    <mergeCell ref="I13:J13"/>
    <mergeCell ref="D14:E14"/>
    <mergeCell ref="I14:J14"/>
    <mergeCell ref="D19:E19"/>
    <mergeCell ref="D20:E20"/>
    <mergeCell ref="D18:E18"/>
    <mergeCell ref="I18:J18"/>
    <mergeCell ref="I19:J19"/>
    <mergeCell ref="I20:J20"/>
    <mergeCell ref="D3:P3"/>
    <mergeCell ref="D6:E6"/>
    <mergeCell ref="D5:E5"/>
    <mergeCell ref="D4:E4"/>
    <mergeCell ref="D7:E7"/>
    <mergeCell ref="I7:J7"/>
    <mergeCell ref="I4:J4"/>
    <mergeCell ref="I5:J5"/>
    <mergeCell ref="I6:J6"/>
    <mergeCell ref="M4:N4"/>
    <mergeCell ref="M5:N5"/>
    <mergeCell ref="M6:N6"/>
    <mergeCell ref="M7:N7"/>
    <mergeCell ref="T8:AF10"/>
    <mergeCell ref="S4:S10"/>
    <mergeCell ref="S11:S17"/>
    <mergeCell ref="S18:S24"/>
    <mergeCell ref="S25:S31"/>
    <mergeCell ref="S32:S38"/>
    <mergeCell ref="C39:C45"/>
    <mergeCell ref="C32:C38"/>
    <mergeCell ref="C25:C31"/>
    <mergeCell ref="C18:C24"/>
    <mergeCell ref="C11:C17"/>
    <mergeCell ref="C4:C10"/>
    <mergeCell ref="D8:P10"/>
    <mergeCell ref="D22:P24"/>
    <mergeCell ref="D36:P38"/>
    <mergeCell ref="T35:U35"/>
    <mergeCell ref="Y35:Z35"/>
    <mergeCell ref="D42:E42"/>
    <mergeCell ref="I42:J42"/>
    <mergeCell ref="D11:E11"/>
    <mergeCell ref="D12:E12"/>
    <mergeCell ref="D15:P17"/>
    <mergeCell ref="D13:E13"/>
    <mergeCell ref="I11:J1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colBreaks count="1" manualBreakCount="1">
    <brk id="17" max="48"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6">
    <tabColor theme="7"/>
  </sheetPr>
  <dimension ref="A1:AI53"/>
  <sheetViews>
    <sheetView view="pageBreakPreview" zoomScaleNormal="100" zoomScaleSheetLayoutView="100" workbookViewId="0"/>
  </sheetViews>
  <sheetFormatPr defaultColWidth="9" defaultRowHeight="14" x14ac:dyDescent="0.3"/>
  <cols>
    <col min="1" max="1" width="1.83203125" style="2" customWidth="1"/>
    <col min="2" max="2" width="9.58203125" style="1" customWidth="1"/>
    <col min="3" max="3" width="6.83203125" style="1" customWidth="1"/>
    <col min="4" max="15" width="8.08203125" style="1" customWidth="1"/>
    <col min="16" max="16" width="10" style="1" customWidth="1"/>
    <col min="17" max="19" width="8.08203125" style="1" customWidth="1"/>
    <col min="20" max="20" width="1.58203125" style="1" customWidth="1"/>
    <col min="21" max="22" width="9" style="1"/>
    <col min="23" max="23" width="9.58203125" style="1" bestFit="1" customWidth="1"/>
    <col min="24" max="26" width="9" style="1"/>
    <col min="27" max="28" width="16.83203125" style="1" customWidth="1"/>
    <col min="29" max="29" width="9" style="1"/>
    <col min="30" max="30" width="9.5" style="1" bestFit="1" customWidth="1"/>
    <col min="31" max="16384" width="9" style="1"/>
  </cols>
  <sheetData>
    <row r="1" spans="1:35" ht="14.25" customHeight="1" x14ac:dyDescent="0.3">
      <c r="A1" s="4" t="s">
        <v>424</v>
      </c>
    </row>
    <row r="2" spans="1:35" ht="14.25" customHeight="1" x14ac:dyDescent="0.3">
      <c r="V2" s="1" t="s">
        <v>229</v>
      </c>
    </row>
    <row r="3" spans="1:35" ht="14.25" customHeight="1" x14ac:dyDescent="0.3">
      <c r="A3" s="2" t="s">
        <v>67</v>
      </c>
      <c r="V3" s="1" t="s">
        <v>386</v>
      </c>
    </row>
    <row r="4" spans="1:35" ht="13.5" customHeight="1" x14ac:dyDescent="0.3"/>
    <row r="5" spans="1:35" ht="17.149999999999999" customHeight="1" x14ac:dyDescent="0.3">
      <c r="B5" s="1" t="s">
        <v>425</v>
      </c>
    </row>
    <row r="6" spans="1:35" ht="13.5" customHeight="1" thickBot="1" x14ac:dyDescent="0.35">
      <c r="P6" s="39" t="s">
        <v>426</v>
      </c>
      <c r="AA6" s="1" t="s">
        <v>863</v>
      </c>
    </row>
    <row r="7" spans="1:35" ht="13.5" customHeight="1" thickBot="1" x14ac:dyDescent="0.35">
      <c r="B7" s="1277" t="s">
        <v>415</v>
      </c>
      <c r="C7" s="1279" t="s">
        <v>427</v>
      </c>
      <c r="D7" s="1281" t="s">
        <v>428</v>
      </c>
      <c r="E7" s="1271" t="s">
        <v>429</v>
      </c>
      <c r="F7" s="1271" t="s">
        <v>430</v>
      </c>
      <c r="G7" s="1271" t="s">
        <v>431</v>
      </c>
      <c r="H7" s="1271" t="s">
        <v>432</v>
      </c>
      <c r="I7" s="1271" t="s">
        <v>433</v>
      </c>
      <c r="J7" s="1268" t="s">
        <v>434</v>
      </c>
      <c r="K7" s="1266" t="s">
        <v>435</v>
      </c>
      <c r="L7" s="1271" t="s">
        <v>436</v>
      </c>
      <c r="M7" s="1271" t="s">
        <v>437</v>
      </c>
      <c r="N7" s="1271" t="s">
        <v>438</v>
      </c>
      <c r="O7" s="1274" t="s">
        <v>439</v>
      </c>
      <c r="P7" s="1272" t="s">
        <v>440</v>
      </c>
      <c r="Q7" s="1270" t="s">
        <v>861</v>
      </c>
      <c r="R7" s="1271"/>
      <c r="S7" s="1268"/>
    </row>
    <row r="8" spans="1:35" ht="13.5" customHeight="1" x14ac:dyDescent="0.3">
      <c r="B8" s="1278"/>
      <c r="C8" s="1280"/>
      <c r="D8" s="1282"/>
      <c r="E8" s="1276"/>
      <c r="F8" s="1276"/>
      <c r="G8" s="1276"/>
      <c r="H8" s="1276"/>
      <c r="I8" s="1276"/>
      <c r="J8" s="1269"/>
      <c r="K8" s="1267"/>
      <c r="L8" s="1276"/>
      <c r="M8" s="1276"/>
      <c r="N8" s="1276"/>
      <c r="O8" s="1275"/>
      <c r="P8" s="1273"/>
      <c r="Q8" s="1135" t="s">
        <v>858</v>
      </c>
      <c r="R8" s="1136" t="s">
        <v>859</v>
      </c>
      <c r="S8" s="1137" t="s">
        <v>860</v>
      </c>
      <c r="Z8" s="41" t="s">
        <v>415</v>
      </c>
      <c r="AA8" s="45" t="s">
        <v>392</v>
      </c>
      <c r="AB8" s="45" t="s">
        <v>862</v>
      </c>
    </row>
    <row r="9" spans="1:35" ht="13.5" customHeight="1" x14ac:dyDescent="0.3">
      <c r="B9" s="1248" t="s">
        <v>132</v>
      </c>
      <c r="C9" s="47" t="s">
        <v>441</v>
      </c>
      <c r="D9" s="1039">
        <f>ROUND(INDEX('【本】2.地域別の延べ宿泊者数（日本人）_P18、19'!V$7:V$18,MATCH($U9,'【本】2.地域別の延べ宿泊者数（日本人）_P18、19'!$U$7:$U$18,0)),0)</f>
        <v>204981</v>
      </c>
      <c r="E9" s="1040">
        <f>ROUND(INDEX('【本】2.地域別の延べ宿泊者数（日本人）_P18、19'!W$7:W$18,MATCH($U9,'【本】2.地域別の延べ宿泊者数（日本人）_P18、19'!$U$7:$U$18,0)),0)</f>
        <v>223510</v>
      </c>
      <c r="F9" s="1040">
        <f>ROUND(INDEX('【本】2.地域別の延べ宿泊者数（日本人）_P18、19'!X$7:X$18,MATCH($U9,'【本】2.地域別の延べ宿泊者数（日本人）_P18、19'!$U$7:$U$18,0)),0)</f>
        <v>284077</v>
      </c>
      <c r="G9" s="1040">
        <f>ROUND(INDEX('【本】2.地域別の延べ宿泊者数（日本人）_P18、19'!Y$7:Y$18,MATCH($U9,'【本】2.地域別の延べ宿泊者数（日本人）_P18、19'!$U$7:$U$18,0)),0)</f>
        <v>252437</v>
      </c>
      <c r="H9" s="1040">
        <f>ROUND(INDEX('【本】2.地域別の延べ宿泊者数（日本人）_P18、19'!Z$7:Z$18,MATCH($U9,'【本】2.地域別の延べ宿泊者数（日本人）_P18、19'!$U$7:$U$18,0)),0)</f>
        <v>284913</v>
      </c>
      <c r="I9" s="1040">
        <f>ROUND(INDEX('【本】2.地域別の延べ宿泊者数（日本人）_P18、19'!AA$7:AA$18,MATCH($U9,'【本】2.地域別の延べ宿泊者数（日本人）_P18、19'!$U$7:$U$18,0)),0)</f>
        <v>240089</v>
      </c>
      <c r="J9" s="1119">
        <f>ROUND(INDEX('【本】2.地域別の延べ宿泊者数（日本人）_P18、19'!AB$7:AB$18,MATCH($U9,'【本】2.地域別の延べ宿泊者数（日本人）_P18、19'!$U$7:$U$18,0)),0)</f>
        <v>266008</v>
      </c>
      <c r="K9" s="1129">
        <f>ROUND(INDEX('【本】2.地域別の延べ宿泊者数（日本人）_P18、19'!AC$7:AC$18,MATCH($U9,'【本】2.地域別の延べ宿泊者数（日本人）_P18、19'!$U$7:$U$18,0)),0)</f>
        <v>300964</v>
      </c>
      <c r="L9" s="1040">
        <f>ROUND(INDEX('【本】2.地域別の延べ宿泊者数（日本人）_P18、19'!AD$7:AD$18,MATCH($U9,'【本】2.地域別の延べ宿泊者数（日本人）_P18、19'!$U$7:$U$18,0)),0)</f>
        <v>282313</v>
      </c>
      <c r="M9" s="1040">
        <f>ROUND(INDEX('【本】2.地域別の延べ宿泊者数（日本人）_P18、19'!AE$7:AE$18,MATCH($U9,'【本】2.地域別の延べ宿泊者数（日本人）_P18、19'!$U$7:$U$18,0)),0)</f>
        <v>277017</v>
      </c>
      <c r="N9" s="1040">
        <f>ROUND(INDEX('【本】2.地域別の延べ宿泊者数（日本人）_P18、19'!AF$7:AF$18,MATCH($U9,'【本】2.地域別の延べ宿泊者数（日本人）_P18、19'!$U$7:$U$18,0)),0)</f>
        <v>276465</v>
      </c>
      <c r="O9" s="1041">
        <f>ROUND(INDEX('【本】2.地域別の延べ宿泊者数（日本人）_P18、19'!AG$7:AG$18,MATCH($U9,'【本】2.地域別の延べ宿泊者数（日本人）_P18、19'!$U$7:$U$18,0)),0)</f>
        <v>251152</v>
      </c>
      <c r="P9" s="1050">
        <f>ROUND(INDEX('【本】2.地域別の延べ宿泊者数（日本人）_P18、19'!AH$7:AH$18,MATCH($U9,'【本】2.地域別の延べ宿泊者数（日本人）_P18、19'!$U$7:$U$18,0)),0)</f>
        <v>3143927</v>
      </c>
      <c r="Q9" s="1109">
        <f>'【本】2.地域別の延べ宿泊者数（日本人）_P18、19'!P8</f>
        <v>0.24743167534281363</v>
      </c>
      <c r="R9" s="1110">
        <f>P9/ROUND(AA9,0)-1</f>
        <v>0.19746112541106542</v>
      </c>
      <c r="S9" s="1111">
        <f>P9/ROUND(AB9,0)-1</f>
        <v>0.15735283994255811</v>
      </c>
      <c r="U9" s="1" t="s">
        <v>442</v>
      </c>
      <c r="V9" s="1" t="str">
        <f>LEFT(U9,2)</f>
        <v>熊本</v>
      </c>
      <c r="Z9" s="472" t="s">
        <v>132</v>
      </c>
      <c r="AA9" s="1102">
        <v>2625493.9080842203</v>
      </c>
      <c r="AB9" s="1102">
        <f>AB11-AB10</f>
        <v>2716481.4399450021</v>
      </c>
    </row>
    <row r="10" spans="1:35" ht="13.5" customHeight="1" x14ac:dyDescent="0.3">
      <c r="B10" s="1248"/>
      <c r="C10" s="134" t="s">
        <v>443</v>
      </c>
      <c r="D10" s="417">
        <f>ROUND(INDEX('【本】2.地域別の延べ宿泊者数（外国人）_P20、21'!V$7:V$18,MATCH($U10,'【本】2.地域別の延べ宿泊者数（外国人）_P20、21'!$U$7:$U$18,0)),0)</f>
        <v>17922</v>
      </c>
      <c r="E10" s="418">
        <f>ROUND(INDEX('【本】2.地域別の延べ宿泊者数（外国人）_P20、21'!W$7:W$18,MATCH($U10,'【本】2.地域別の延べ宿泊者数（外国人）_P20、21'!$U$7:$U$18,0)),0)</f>
        <v>14906</v>
      </c>
      <c r="F10" s="418">
        <f>ROUND(INDEX('【本】2.地域別の延べ宿泊者数（外国人）_P20、21'!X$7:X$18,MATCH($U10,'【本】2.地域別の延べ宿泊者数（外国人）_P20、21'!$U$7:$U$18,0)),0)</f>
        <v>31138</v>
      </c>
      <c r="G10" s="418">
        <f>ROUND(INDEX('【本】2.地域別の延べ宿泊者数（外国人）_P20、21'!Y$7:Y$18,MATCH($U10,'【本】2.地域別の延べ宿泊者数（外国人）_P20、21'!$U$7:$U$18,0)),0)</f>
        <v>37702</v>
      </c>
      <c r="H10" s="418">
        <f>ROUND(INDEX('【本】2.地域別の延べ宿泊者数（外国人）_P20、21'!Z$7:Z$18,MATCH($U10,'【本】2.地域別の延べ宿泊者数（外国人）_P20、21'!$U$7:$U$18,0)),0)</f>
        <v>35802</v>
      </c>
      <c r="I10" s="418">
        <f>ROUND(INDEX('【本】2.地域別の延べ宿泊者数（外国人）_P20、21'!AA$7:AA$18,MATCH($U10,'【本】2.地域別の延べ宿泊者数（外国人）_P20、21'!$U$7:$U$18,0)),0)</f>
        <v>36242</v>
      </c>
      <c r="J10" s="1120">
        <f>ROUND(INDEX('【本】2.地域別の延べ宿泊者数（外国人）_P20、21'!AB$7:AB$18,MATCH($U10,'【本】2.地域別の延べ宿泊者数（外国人）_P20、21'!$U$7:$U$18,0)),0)</f>
        <v>38408</v>
      </c>
      <c r="K10" s="1130">
        <f>ROUND(INDEX('【本】2.地域別の延べ宿泊者数（外国人）_P20、21'!AC$7:AC$18,MATCH($U10,'【本】2.地域別の延べ宿泊者数（外国人）_P20、21'!$U$7:$U$18,0)),0)</f>
        <v>52643</v>
      </c>
      <c r="L10" s="418">
        <f>ROUND(INDEX('【本】2.地域別の延べ宿泊者数（外国人）_P20、21'!AD$7:AD$18,MATCH($U10,'【本】2.地域別の延べ宿泊者数（外国人）_P20、21'!$U$7:$U$18,0)),0)</f>
        <v>38557</v>
      </c>
      <c r="M10" s="418">
        <f>ROUND(INDEX('【本】2.地域別の延べ宿泊者数（外国人）_P20、21'!AE$7:AE$18,MATCH($U10,'【本】2.地域別の延べ宿泊者数（外国人）_P20、21'!$U$7:$U$18,0)),0)</f>
        <v>55717</v>
      </c>
      <c r="N10" s="418">
        <f>ROUND(INDEX('【本】2.地域別の延べ宿泊者数（外国人）_P20、21'!AF$7:AF$18,MATCH($U10,'【本】2.地域別の延べ宿泊者数（外国人）_P20、21'!$U$7:$U$18,0)),0)</f>
        <v>57303</v>
      </c>
      <c r="O10" s="1035">
        <f>ROUND(INDEX('【本】2.地域別の延べ宿泊者数（外国人）_P20、21'!AG$7:AG$18,MATCH($U10,'【本】2.地域別の延べ宿泊者数（外国人）_P20、21'!$U$7:$U$18,0)),0)</f>
        <v>64113</v>
      </c>
      <c r="P10" s="1051">
        <f>ROUND(INDEX('【本】2.地域別の延べ宿泊者数（外国人）_P20、21'!AH$7:AH$18,MATCH($U10,'【本】2.地域別の延べ宿泊者数（外国人）_P20、21'!$U$7:$U$18,0)),0)</f>
        <v>480447</v>
      </c>
      <c r="Q10" s="1112">
        <f>'【本】2.地域別の延べ宿泊者数（外国人）_P20、21'!$P8</f>
        <v>8.7834772338519187</v>
      </c>
      <c r="R10" s="1043">
        <f t="shared" ref="R10:R44" si="0">P10/ROUND(AA10,0)-1</f>
        <v>0.32153948139325705</v>
      </c>
      <c r="S10" s="1023">
        <f t="shared" ref="S10:S44" si="1">P10/ROUND(AB10,0)-1</f>
        <v>0.33500887788531264</v>
      </c>
      <c r="U10" s="1" t="s">
        <v>442</v>
      </c>
      <c r="V10" s="1" t="str">
        <f t="shared" ref="V10:V44" si="2">LEFT(U10,2)</f>
        <v>熊本</v>
      </c>
      <c r="Z10" s="473"/>
      <c r="AA10" s="1103">
        <v>363551.1461491505</v>
      </c>
      <c r="AB10" s="1103">
        <v>359882.58392567112</v>
      </c>
    </row>
    <row r="11" spans="1:35" ht="13.5" customHeight="1" x14ac:dyDescent="0.3">
      <c r="B11" s="1249"/>
      <c r="C11" s="135" t="s">
        <v>440</v>
      </c>
      <c r="D11" s="419">
        <f>ROUND(INDEX('【本】2.地域別の延べ宿泊者数（ALL）_P14、15'!V$7:V$18,MATCH($U11,'【本】2.地域別の延べ宿泊者数（ALL）_P14、15'!$U$7:$U$18,0)),0)</f>
        <v>222902</v>
      </c>
      <c r="E11" s="420">
        <f>ROUND(INDEX('【本】2.地域別の延べ宿泊者数（ALL）_P14、15'!W$7:W$18,MATCH($U11,'【本】2.地域別の延べ宿泊者数（ALL）_P14、15'!$U$7:$U$18,0)),0)</f>
        <v>238417</v>
      </c>
      <c r="F11" s="420">
        <f>ROUND(INDEX('【本】2.地域別の延べ宿泊者数（ALL）_P14、15'!X$7:X$18,MATCH($U11,'【本】2.地域別の延べ宿泊者数（ALL）_P14、15'!$U$7:$U$18,0)),0)</f>
        <v>315214</v>
      </c>
      <c r="G11" s="420">
        <f>ROUND(INDEX('【本】2.地域別の延べ宿泊者数（ALL）_P14、15'!Y$7:Y$18,MATCH($U11,'【本】2.地域別の延べ宿泊者数（ALL）_P14、15'!$U$7:$U$18,0)),0)</f>
        <v>290139</v>
      </c>
      <c r="H11" s="420">
        <f>ROUND(INDEX('【本】2.地域別の延べ宿泊者数（ALL）_P14、15'!Z$7:Z$18,MATCH($U11,'【本】2.地域別の延べ宿泊者数（ALL）_P14、15'!$U$7:$U$18,0)),0)</f>
        <v>320714</v>
      </c>
      <c r="I11" s="420">
        <f>ROUND(INDEX('【本】2.地域別の延べ宿泊者数（ALL）_P14、15'!AA$7:AA$18,MATCH($U11,'【本】2.地域別の延べ宿泊者数（ALL）_P14、15'!$U$7:$U$18,0)),0)</f>
        <v>276332</v>
      </c>
      <c r="J11" s="1121">
        <f>ROUND(INDEX('【本】2.地域別の延べ宿泊者数（ALL）_P14、15'!AB$7:AB$18,MATCH($U11,'【本】2.地域別の延べ宿泊者数（ALL）_P14、15'!$U$7:$U$18,0)),0)</f>
        <v>304416</v>
      </c>
      <c r="K11" s="1131">
        <f>ROUND(INDEX('【本】2.地域別の延べ宿泊者数（ALL）_P14、15'!AC$7:AC$18,MATCH($U11,'【本】2.地域別の延べ宿泊者数（ALL）_P14、15'!$U$7:$U$18,0)),0)</f>
        <v>353606</v>
      </c>
      <c r="L11" s="420">
        <f>ROUND(INDEX('【本】2.地域別の延べ宿泊者数（ALL）_P14、15'!AD$7:AD$18,MATCH($U11,'【本】2.地域別の延べ宿泊者数（ALL）_P14、15'!$U$7:$U$18,0)),0)</f>
        <v>320870</v>
      </c>
      <c r="M11" s="420">
        <f>ROUND(INDEX('【本】2.地域別の延べ宿泊者数（ALL）_P14、15'!AE$7:AE$18,MATCH($U11,'【本】2.地域別の延べ宿泊者数（ALL）_P14、15'!$U$7:$U$18,0)),0)</f>
        <v>332734</v>
      </c>
      <c r="N11" s="420">
        <f>ROUND(INDEX('【本】2.地域別の延べ宿泊者数（ALL）_P14、15'!AF$7:AF$18,MATCH($U11,'【本】2.地域別の延べ宿泊者数（ALL）_P14、15'!$U$7:$U$18,0)),0)</f>
        <v>333768</v>
      </c>
      <c r="O11" s="1036">
        <f>ROUND(INDEX('【本】2.地域別の延べ宿泊者数（ALL）_P14、15'!AG$7:AG$18,MATCH($U11,'【本】2.地域別の延べ宿泊者数（ALL）_P14、15'!$U$7:$U$18,0)),0)</f>
        <v>315265</v>
      </c>
      <c r="P11" s="1052">
        <f>ROUND(INDEX('【本】2.地域別の延べ宿泊者数（ALL）_P14、15'!AH$7:AH$18,MATCH($U11,'【本】2.地域別の延べ宿泊者数（ALL）_P14、15'!$U$7:$U$18,0)),0)</f>
        <v>3624374</v>
      </c>
      <c r="Q11" s="1047">
        <f>'【本】2.地域別の延べ宿泊者数（ALL）_P14、15'!P8</f>
        <v>0.41057620606609713</v>
      </c>
      <c r="R11" s="1045">
        <f t="shared" si="0"/>
        <v>0.21255250422793903</v>
      </c>
      <c r="S11" s="1042">
        <f t="shared" si="1"/>
        <v>0.17813561724165283</v>
      </c>
      <c r="U11" s="1" t="s">
        <v>442</v>
      </c>
      <c r="V11" s="1" t="str">
        <f t="shared" si="2"/>
        <v>熊本</v>
      </c>
      <c r="W11" s="1">
        <f>P10/P11</f>
        <v>0.13255999518813455</v>
      </c>
      <c r="Z11" s="1029"/>
      <c r="AA11" s="1104">
        <v>2989045.0542333703</v>
      </c>
      <c r="AB11" s="1105">
        <v>3076364.023870673</v>
      </c>
      <c r="AH11" s="1">
        <f>AA10/AA11</f>
        <v>0.12162785757754127</v>
      </c>
      <c r="AI11" s="1">
        <f>AB10/AB11</f>
        <v>0.11698309469659829</v>
      </c>
    </row>
    <row r="12" spans="1:35" ht="13.5" customHeight="1" x14ac:dyDescent="0.3">
      <c r="B12" s="1247" t="s">
        <v>133</v>
      </c>
      <c r="C12" s="5" t="s">
        <v>441</v>
      </c>
      <c r="D12" s="415">
        <f>ROUND(INDEX('【本】2.地域別の延べ宿泊者数（日本人）_P18、19'!V$7:V$18,MATCH($U12,'【本】2.地域別の延べ宿泊者数（日本人）_P18、19'!$U$7:$U$18,0)),0)</f>
        <v>70080</v>
      </c>
      <c r="E12" s="416">
        <f>ROUND(INDEX('【本】2.地域別の延べ宿泊者数（日本人）_P18、19'!W$7:W$18,MATCH($U12,'【本】2.地域別の延べ宿泊者数（日本人）_P18、19'!$U$7:$U$18,0)),0)</f>
        <v>78067</v>
      </c>
      <c r="F12" s="416">
        <f>ROUND(INDEX('【本】2.地域別の延べ宿泊者数（日本人）_P18、19'!X$7:X$18,MATCH($U12,'【本】2.地域別の延べ宿泊者数（日本人）_P18、19'!$U$7:$U$18,0)),0)</f>
        <v>139430</v>
      </c>
      <c r="G12" s="416">
        <f>ROUND(INDEX('【本】2.地域別の延べ宿泊者数（日本人）_P18、19'!Y$7:Y$18,MATCH($U12,'【本】2.地域別の延べ宿泊者数（日本人）_P18、19'!$U$7:$U$18,0)),0)</f>
        <v>103664</v>
      </c>
      <c r="H12" s="416">
        <f>ROUND(INDEX('【本】2.地域別の延べ宿泊者数（日本人）_P18、19'!Z$7:Z$18,MATCH($U12,'【本】2.地域別の延べ宿泊者数（日本人）_P18、19'!$U$7:$U$18,0)),0)</f>
        <v>137290</v>
      </c>
      <c r="I12" s="416">
        <f>ROUND(INDEX('【本】2.地域別の延べ宿泊者数（日本人）_P18、19'!AA$7:AA$18,MATCH($U12,'【本】2.地域別の延べ宿泊者数（日本人）_P18、19'!$U$7:$U$18,0)),0)</f>
        <v>86840</v>
      </c>
      <c r="J12" s="1122">
        <f>ROUND(INDEX('【本】2.地域別の延べ宿泊者数（日本人）_P18、19'!AB$7:AB$18,MATCH($U12,'【本】2.地域別の延べ宿泊者数（日本人）_P18、19'!$U$7:$U$18,0)),0)</f>
        <v>109044</v>
      </c>
      <c r="K12" s="1132">
        <f>ROUND(INDEX('【本】2.地域別の延べ宿泊者数（日本人）_P18、19'!AC$7:AC$18,MATCH($U12,'【本】2.地域別の延べ宿泊者数（日本人）_P18、19'!$U$7:$U$18,0)),0)</f>
        <v>167407</v>
      </c>
      <c r="L12" s="416">
        <f>ROUND(INDEX('【本】2.地域別の延べ宿泊者数（日本人）_P18、19'!AD$7:AD$18,MATCH($U12,'【本】2.地域別の延べ宿泊者数（日本人）_P18、19'!$U$7:$U$18,0)),0)</f>
        <v>111528</v>
      </c>
      <c r="M12" s="416">
        <f>ROUND(INDEX('【本】2.地域別の延べ宿泊者数（日本人）_P18、19'!AE$7:AE$18,MATCH($U12,'【本】2.地域別の延べ宿泊者数（日本人）_P18、19'!$U$7:$U$18,0)),0)</f>
        <v>114336</v>
      </c>
      <c r="N12" s="416">
        <f>ROUND(INDEX('【本】2.地域別の延べ宿泊者数（日本人）_P18、19'!AF$7:AF$18,MATCH($U12,'【本】2.地域別の延べ宿泊者数（日本人）_P18、19'!$U$7:$U$18,0)),0)</f>
        <v>125349</v>
      </c>
      <c r="O12" s="1034">
        <f>ROUND(INDEX('【本】2.地域別の延べ宿泊者数（日本人）_P18、19'!AG$7:AG$18,MATCH($U12,'【本】2.地域別の延べ宿泊者数（日本人）_P18、19'!$U$7:$U$18,0)),0)</f>
        <v>106054</v>
      </c>
      <c r="P12" s="1053">
        <f>ROUND(INDEX('【本】2.地域別の延べ宿泊者数（日本人）_P18、19'!AH$7:AH$18,MATCH($U12,'【本】2.地域別の延べ宿泊者数（日本人）_P18、19'!$U$7:$U$18,0)),0)</f>
        <v>1349091</v>
      </c>
      <c r="Q12" s="1109">
        <f>'【本】2.地域別の延べ宿泊者数（日本人）_P18、19'!P11</f>
        <v>8.0218206974744355E-2</v>
      </c>
      <c r="R12" s="1110">
        <f t="shared" si="0"/>
        <v>0.11243309566196857</v>
      </c>
      <c r="S12" s="1111">
        <f t="shared" si="1"/>
        <v>-3.1075318937141883E-2</v>
      </c>
      <c r="U12" s="1" t="s">
        <v>444</v>
      </c>
      <c r="V12" s="1" t="str">
        <f t="shared" si="2"/>
        <v>阿蘇</v>
      </c>
      <c r="Z12" s="472" t="s">
        <v>133</v>
      </c>
      <c r="AA12" s="1102">
        <v>1212738.6645323203</v>
      </c>
      <c r="AB12" s="1102">
        <f>AB14-AB13</f>
        <v>1392359.2511553846</v>
      </c>
    </row>
    <row r="13" spans="1:35" ht="13.5" customHeight="1" x14ac:dyDescent="0.3">
      <c r="B13" s="1248"/>
      <c r="C13" s="134" t="s">
        <v>443</v>
      </c>
      <c r="D13" s="417">
        <f>ROUND(INDEX('【本】2.地域別の延べ宿泊者数（外国人）_P20、21'!V$7:V$18,MATCH($U13,'【本】2.地域別の延べ宿泊者数（外国人）_P20、21'!$U$7:$U$18,0)),0)</f>
        <v>19388</v>
      </c>
      <c r="E13" s="418">
        <f>ROUND(INDEX('【本】2.地域別の延べ宿泊者数（外国人）_P20、21'!W$7:W$18,MATCH($U13,'【本】2.地域別の延べ宿泊者数（外国人）_P20、21'!$U$7:$U$18,0)),0)</f>
        <v>24504</v>
      </c>
      <c r="F13" s="418">
        <f>ROUND(INDEX('【本】2.地域別の延べ宿泊者数（外国人）_P20、21'!X$7:X$18,MATCH($U13,'【本】2.地域別の延べ宿泊者数（外国人）_P20、21'!$U$7:$U$18,0)),0)</f>
        <v>26137</v>
      </c>
      <c r="G13" s="418">
        <f>ROUND(INDEX('【本】2.地域別の延べ宿泊者数（外国人）_P20、21'!Y$7:Y$18,MATCH($U13,'【本】2.地域別の延べ宿泊者数（外国人）_P20、21'!$U$7:$U$18,0)),0)</f>
        <v>35786</v>
      </c>
      <c r="H13" s="418">
        <f>ROUND(INDEX('【本】2.地域別の延べ宿泊者数（外国人）_P20、21'!Z$7:Z$18,MATCH($U13,'【本】2.地域別の延べ宿泊者数（外国人）_P20、21'!$U$7:$U$18,0)),0)</f>
        <v>31322</v>
      </c>
      <c r="I13" s="418">
        <f>ROUND(INDEX('【本】2.地域別の延べ宿泊者数（外国人）_P20、21'!AA$7:AA$18,MATCH($U13,'【本】2.地域別の延べ宿泊者数（外国人）_P20、21'!$U$7:$U$18,0)),0)</f>
        <v>29078</v>
      </c>
      <c r="J13" s="1120">
        <f>ROUND(INDEX('【本】2.地域別の延べ宿泊者数（外国人）_P20、21'!AB$7:AB$18,MATCH($U13,'【本】2.地域別の延べ宿泊者数（外国人）_P20、21'!$U$7:$U$18,0)),0)</f>
        <v>23121</v>
      </c>
      <c r="K13" s="1130">
        <f>ROUND(INDEX('【本】2.地域別の延べ宿泊者数（外国人）_P20、21'!AC$7:AC$18,MATCH($U13,'【本】2.地域別の延べ宿泊者数（外国人）_P20、21'!$U$7:$U$18,0)),0)</f>
        <v>28883</v>
      </c>
      <c r="L13" s="418">
        <f>ROUND(INDEX('【本】2.地域別の延べ宿泊者数（外国人）_P20、21'!AD$7:AD$18,MATCH($U13,'【本】2.地域別の延べ宿泊者数（外国人）_P20、21'!$U$7:$U$18,0)),0)</f>
        <v>28423</v>
      </c>
      <c r="M13" s="418">
        <f>ROUND(INDEX('【本】2.地域別の延べ宿泊者数（外国人）_P20、21'!AE$7:AE$18,MATCH($U13,'【本】2.地域別の延べ宿泊者数（外国人）_P20、21'!$U$7:$U$18,0)),0)</f>
        <v>50617</v>
      </c>
      <c r="N13" s="418">
        <f>ROUND(INDEX('【本】2.地域別の延べ宿泊者数（外国人）_P20、21'!AF$7:AF$18,MATCH($U13,'【本】2.地域別の延べ宿泊者数（外国人）_P20、21'!$U$7:$U$18,0)),0)</f>
        <v>53370</v>
      </c>
      <c r="O13" s="1035">
        <f>ROUND(INDEX('【本】2.地域別の延べ宿泊者数（外国人）_P20、21'!AG$7:AG$18,MATCH($U13,'【本】2.地域別の延べ宿泊者数（外国人）_P20、21'!$U$7:$U$18,0)),0)</f>
        <v>40817</v>
      </c>
      <c r="P13" s="1051">
        <f>ROUND(INDEX('【本】2.地域別の延べ宿泊者数（外国人）_P20、21'!AH$7:AH$18,MATCH($U13,'【本】2.地域別の延べ宿泊者数（外国人）_P20、21'!$U$7:$U$18,0)),0)</f>
        <v>391442</v>
      </c>
      <c r="Q13" s="1112">
        <f>'【本】2.地域別の延べ宿泊者数（外国人）_P20、21'!$P11</f>
        <v>10.346802713200765</v>
      </c>
      <c r="R13" s="1043">
        <f t="shared" si="0"/>
        <v>-5.9982709764180409E-2</v>
      </c>
      <c r="S13" s="1023">
        <f t="shared" si="1"/>
        <v>-0.14315483942991103</v>
      </c>
      <c r="U13" s="1" t="s">
        <v>444</v>
      </c>
      <c r="V13" s="1" t="str">
        <f t="shared" si="2"/>
        <v>阿蘇</v>
      </c>
      <c r="Z13" s="473"/>
      <c r="AA13" s="1103">
        <v>416420.41131898953</v>
      </c>
      <c r="AB13" s="1103">
        <v>456841.23214271147</v>
      </c>
    </row>
    <row r="14" spans="1:35" ht="13.5" customHeight="1" x14ac:dyDescent="0.3">
      <c r="B14" s="1249"/>
      <c r="C14" s="135" t="s">
        <v>440</v>
      </c>
      <c r="D14" s="419">
        <f>ROUND(INDEX('【本】2.地域別の延べ宿泊者数（ALL）_P14、15'!V$7:V$18,MATCH($U14,'【本】2.地域別の延べ宿泊者数（ALL）_P14、15'!$U$7:$U$18,0)),0)</f>
        <v>89468</v>
      </c>
      <c r="E14" s="420">
        <f>ROUND(INDEX('【本】2.地域別の延べ宿泊者数（ALL）_P14、15'!W$7:W$18,MATCH($U14,'【本】2.地域別の延べ宿泊者数（ALL）_P14、15'!$U$7:$U$18,0)),0)</f>
        <v>102571</v>
      </c>
      <c r="F14" s="420">
        <f>ROUND(INDEX('【本】2.地域別の延べ宿泊者数（ALL）_P14、15'!X$7:X$18,MATCH($U14,'【本】2.地域別の延べ宿泊者数（ALL）_P14、15'!$U$7:$U$18,0)),0)</f>
        <v>165567</v>
      </c>
      <c r="G14" s="420">
        <f>ROUND(INDEX('【本】2.地域別の延べ宿泊者数（ALL）_P14、15'!Y$7:Y$18,MATCH($U14,'【本】2.地域別の延べ宿泊者数（ALL）_P14、15'!$U$7:$U$18,0)),0)</f>
        <v>139449</v>
      </c>
      <c r="H14" s="420">
        <f>ROUND(INDEX('【本】2.地域別の延べ宿泊者数（ALL）_P14、15'!Z$7:Z$18,MATCH($U14,'【本】2.地域別の延べ宿泊者数（ALL）_P14、15'!$U$7:$U$18,0)),0)</f>
        <v>168613</v>
      </c>
      <c r="I14" s="420">
        <f>ROUND(INDEX('【本】2.地域別の延べ宿泊者数（ALL）_P14、15'!AA$7:AA$18,MATCH($U14,'【本】2.地域別の延べ宿泊者数（ALL）_P14、15'!$U$7:$U$18,0)),0)</f>
        <v>115918</v>
      </c>
      <c r="J14" s="1121">
        <f>ROUND(INDEX('【本】2.地域別の延べ宿泊者数（ALL）_P14、15'!AB$7:AB$18,MATCH($U14,'【本】2.地域別の延べ宿泊者数（ALL）_P14、15'!$U$7:$U$18,0)),0)</f>
        <v>132165</v>
      </c>
      <c r="K14" s="1131">
        <f>ROUND(INDEX('【本】2.地域別の延べ宿泊者数（ALL）_P14、15'!AC$7:AC$18,MATCH($U14,'【本】2.地域別の延べ宿泊者数（ALL）_P14、15'!$U$7:$U$18,0)),0)</f>
        <v>196290</v>
      </c>
      <c r="L14" s="420">
        <f>ROUND(INDEX('【本】2.地域別の延べ宿泊者数（ALL）_P14、15'!AD$7:AD$18,MATCH($U14,'【本】2.地域別の延べ宿泊者数（ALL）_P14、15'!$U$7:$U$18,0)),0)</f>
        <v>139951</v>
      </c>
      <c r="M14" s="420">
        <f>ROUND(INDEX('【本】2.地域別の延べ宿泊者数（ALL）_P14、15'!AE$7:AE$18,MATCH($U14,'【本】2.地域別の延べ宿泊者数（ALL）_P14、15'!$U$7:$U$18,0)),0)</f>
        <v>164953</v>
      </c>
      <c r="N14" s="420">
        <f>ROUND(INDEX('【本】2.地域別の延べ宿泊者数（ALL）_P14、15'!AF$7:AF$18,MATCH($U14,'【本】2.地域別の延べ宿泊者数（ALL）_P14、15'!$U$7:$U$18,0)),0)</f>
        <v>178719</v>
      </c>
      <c r="O14" s="1036">
        <f>ROUND(INDEX('【本】2.地域別の延べ宿泊者数（ALL）_P14、15'!AG$7:AG$18,MATCH($U14,'【本】2.地域別の延べ宿泊者数（ALL）_P14、15'!$U$7:$U$18,0)),0)</f>
        <v>146872</v>
      </c>
      <c r="P14" s="1052">
        <f>ROUND(INDEX('【本】2.地域別の延べ宿泊者数（ALL）_P14、15'!AH$7:AH$18,MATCH($U14,'【本】2.地域別の延べ宿泊者数（ALL）_P14、15'!$U$7:$U$18,0)),0)</f>
        <v>1740532</v>
      </c>
      <c r="Q14" s="1048">
        <f>'【本】2.地域別の延べ宿泊者数（ALL）_P14、15'!P11</f>
        <v>0.35618296640577207</v>
      </c>
      <c r="R14" s="1044">
        <f t="shared" si="0"/>
        <v>6.8362265438793868E-2</v>
      </c>
      <c r="S14" s="1024">
        <f t="shared" si="1"/>
        <v>-5.8764871295695409E-2</v>
      </c>
      <c r="U14" s="1" t="s">
        <v>444</v>
      </c>
      <c r="V14" s="1" t="str">
        <f t="shared" si="2"/>
        <v>阿蘇</v>
      </c>
      <c r="W14" s="1">
        <f>P13/P14</f>
        <v>0.22489790477853897</v>
      </c>
      <c r="Z14" s="1029"/>
      <c r="AA14" s="1104">
        <v>1629159.0758513096</v>
      </c>
      <c r="AB14" s="1105">
        <v>1849200.4832980961</v>
      </c>
      <c r="AH14" s="1">
        <f>AA13/AA14</f>
        <v>0.25560451246996302</v>
      </c>
      <c r="AI14" s="1">
        <f>AB13/AB14</f>
        <v>0.24704797358041108</v>
      </c>
    </row>
    <row r="15" spans="1:35" ht="13.5" customHeight="1" x14ac:dyDescent="0.3">
      <c r="B15" s="1247" t="s">
        <v>135</v>
      </c>
      <c r="C15" s="5" t="s">
        <v>441</v>
      </c>
      <c r="D15" s="415">
        <f>ROUND(INDEX('【本】2.地域別の延べ宿泊者数（日本人）_P18、19'!V$7:V$18,MATCH($U15,'【本】2.地域別の延べ宿泊者数（日本人）_P18、19'!$U$7:$U$18,0)),0)</f>
        <v>33332</v>
      </c>
      <c r="E15" s="416">
        <f>ROUND(INDEX('【本】2.地域別の延べ宿泊者数（日本人）_P18、19'!W$7:W$18,MATCH($U15,'【本】2.地域別の延べ宿泊者数（日本人）_P18、19'!$U$7:$U$18,0)),0)</f>
        <v>36851</v>
      </c>
      <c r="F15" s="416">
        <f>ROUND(INDEX('【本】2.地域別の延べ宿泊者数（日本人）_P18、19'!X$7:X$18,MATCH($U15,'【本】2.地域別の延べ宿泊者数（日本人）_P18、19'!$U$7:$U$18,0)),0)</f>
        <v>53304</v>
      </c>
      <c r="G15" s="416">
        <f>ROUND(INDEX('【本】2.地域別の延べ宿泊者数（日本人）_P18、19'!Y$7:Y$18,MATCH($U15,'【本】2.地域別の延べ宿泊者数（日本人）_P18、19'!$U$7:$U$18,0)),0)</f>
        <v>42127</v>
      </c>
      <c r="H15" s="416">
        <f>ROUND(INDEX('【本】2.地域別の延べ宿泊者数（日本人）_P18、19'!Z$7:Z$18,MATCH($U15,'【本】2.地域別の延べ宿泊者数（日本人）_P18、19'!$U$7:$U$18,0)),0)</f>
        <v>53608</v>
      </c>
      <c r="I15" s="416">
        <f>ROUND(INDEX('【本】2.地域別の延べ宿泊者数（日本人）_P18、19'!AA$7:AA$18,MATCH($U15,'【本】2.地域別の延べ宿泊者数（日本人）_P18、19'!$U$7:$U$18,0)),0)</f>
        <v>38016</v>
      </c>
      <c r="J15" s="1122">
        <f>ROUND(INDEX('【本】2.地域別の延べ宿泊者数（日本人）_P18、19'!AB$7:AB$18,MATCH($U15,'【本】2.地域別の延べ宿泊者数（日本人）_P18、19'!$U$7:$U$18,0)),0)</f>
        <v>47159</v>
      </c>
      <c r="K15" s="1132">
        <f>ROUND(INDEX('【本】2.地域別の延べ宿泊者数（日本人）_P18、19'!AC$7:AC$18,MATCH($U15,'【本】2.地域別の延べ宿泊者数（日本人）_P18、19'!$U$7:$U$18,0)),0)</f>
        <v>69149</v>
      </c>
      <c r="L15" s="416">
        <f>ROUND(INDEX('【本】2.地域別の延べ宿泊者数（日本人）_P18、19'!AD$7:AD$18,MATCH($U15,'【本】2.地域別の延べ宿泊者数（日本人）_P18、19'!$U$7:$U$18,0)),0)</f>
        <v>48877</v>
      </c>
      <c r="M15" s="416">
        <f>ROUND(INDEX('【本】2.地域別の延べ宿泊者数（日本人）_P18、19'!AE$7:AE$18,MATCH($U15,'【本】2.地域別の延べ宿泊者数（日本人）_P18、19'!$U$7:$U$18,0)),0)</f>
        <v>55760</v>
      </c>
      <c r="N15" s="416">
        <f>ROUND(INDEX('【本】2.地域別の延べ宿泊者数（日本人）_P18、19'!AF$7:AF$18,MATCH($U15,'【本】2.地域別の延べ宿泊者数（日本人）_P18、19'!$U$7:$U$18,0)),0)</f>
        <v>58642</v>
      </c>
      <c r="O15" s="1034">
        <f>ROUND(INDEX('【本】2.地域別の延べ宿泊者数（日本人）_P18、19'!AG$7:AG$18,MATCH($U15,'【本】2.地域別の延べ宿泊者数（日本人）_P18、19'!$U$7:$U$18,0)),0)</f>
        <v>44906</v>
      </c>
      <c r="P15" s="1053">
        <f>ROUND(INDEX('【本】2.地域別の延べ宿泊者数（日本人）_P18、19'!AH$7:AH$18,MATCH($U15,'【本】2.地域別の延べ宿泊者数（日本人）_P18、19'!$U$7:$U$18,0)),0)</f>
        <v>581730</v>
      </c>
      <c r="Q15" s="1113">
        <f>'【本】2.地域別の延べ宿泊者数（日本人）_P18、19'!P14</f>
        <v>3.8034313856695423E-2</v>
      </c>
      <c r="R15" s="1114">
        <f t="shared" si="0"/>
        <v>3.6870700646833843E-3</v>
      </c>
      <c r="S15" s="1115">
        <f t="shared" si="1"/>
        <v>-3.3220883754320196E-3</v>
      </c>
      <c r="U15" s="1" t="s">
        <v>445</v>
      </c>
      <c r="V15" s="1" t="str">
        <f t="shared" si="2"/>
        <v>天草</v>
      </c>
      <c r="Z15" s="472" t="s">
        <v>135</v>
      </c>
      <c r="AA15" s="1102">
        <v>579593.0104657968</v>
      </c>
      <c r="AB15" s="1102">
        <f>AB17-AB16</f>
        <v>583668.71003660711</v>
      </c>
    </row>
    <row r="16" spans="1:35" ht="13.5" customHeight="1" x14ac:dyDescent="0.3">
      <c r="B16" s="1248"/>
      <c r="C16" s="134" t="s">
        <v>443</v>
      </c>
      <c r="D16" s="417">
        <f>ROUND(INDEX('【本】2.地域別の延べ宿泊者数（外国人）_P20、21'!V$7:V$18,MATCH($U16,'【本】2.地域別の延べ宿泊者数（外国人）_P20、21'!$U$7:$U$18,0)),0)</f>
        <v>462</v>
      </c>
      <c r="E16" s="418">
        <f>ROUND(INDEX('【本】2.地域別の延べ宿泊者数（外国人）_P20、21'!W$7:W$18,MATCH($U16,'【本】2.地域別の延べ宿泊者数（外国人）_P20、21'!$U$7:$U$18,0)),0)</f>
        <v>725</v>
      </c>
      <c r="F16" s="418">
        <f>ROUND(INDEX('【本】2.地域別の延べ宿泊者数（外国人）_P20、21'!X$7:X$18,MATCH($U16,'【本】2.地域別の延べ宿泊者数（外国人）_P20、21'!$U$7:$U$18,0)),0)</f>
        <v>798</v>
      </c>
      <c r="G16" s="418">
        <f>ROUND(INDEX('【本】2.地域別の延べ宿泊者数（外国人）_P20、21'!Y$7:Y$18,MATCH($U16,'【本】2.地域別の延べ宿泊者数（外国人）_P20、21'!$U$7:$U$18,0)),0)</f>
        <v>506</v>
      </c>
      <c r="H16" s="418">
        <f>ROUND(INDEX('【本】2.地域別の延べ宿泊者数（外国人）_P20、21'!Z$7:Z$18,MATCH($U16,'【本】2.地域別の延べ宿泊者数（外国人）_P20、21'!$U$7:$U$18,0)),0)</f>
        <v>571</v>
      </c>
      <c r="I16" s="418">
        <f>ROUND(INDEX('【本】2.地域別の延べ宿泊者数（外国人）_P20、21'!AA$7:AA$18,MATCH($U16,'【本】2.地域別の延べ宿泊者数（外国人）_P20、21'!$U$7:$U$18,0)),0)</f>
        <v>350</v>
      </c>
      <c r="J16" s="1120">
        <f>ROUND(INDEX('【本】2.地域別の延べ宿泊者数（外国人）_P20、21'!AB$7:AB$18,MATCH($U16,'【本】2.地域別の延べ宿泊者数（外国人）_P20、21'!$U$7:$U$18,0)),0)</f>
        <v>419</v>
      </c>
      <c r="K16" s="1130">
        <f>ROUND(INDEX('【本】2.地域別の延べ宿泊者数（外国人）_P20、21'!AC$7:AC$18,MATCH($U16,'【本】2.地域別の延べ宿泊者数（外国人）_P20、21'!$U$7:$U$18,0)),0)</f>
        <v>325</v>
      </c>
      <c r="L16" s="418">
        <f>ROUND(INDEX('【本】2.地域別の延べ宿泊者数（外国人）_P20、21'!AD$7:AD$18,MATCH($U16,'【本】2.地域別の延べ宿泊者数（外国人）_P20、21'!$U$7:$U$18,0)),0)</f>
        <v>738</v>
      </c>
      <c r="M16" s="418">
        <f>ROUND(INDEX('【本】2.地域別の延べ宿泊者数（外国人）_P20、21'!AE$7:AE$18,MATCH($U16,'【本】2.地域別の延べ宿泊者数（外国人）_P20、21'!$U$7:$U$18,0)),0)</f>
        <v>1151</v>
      </c>
      <c r="N16" s="418">
        <f>ROUND(INDEX('【本】2.地域別の延べ宿泊者数（外国人）_P20、21'!AF$7:AF$18,MATCH($U16,'【本】2.地域別の延べ宿泊者数（外国人）_P20、21'!$U$7:$U$18,0)),0)</f>
        <v>1331</v>
      </c>
      <c r="O16" s="1035">
        <f>ROUND(INDEX('【本】2.地域別の延べ宿泊者数（外国人）_P20、21'!AG$7:AG$18,MATCH($U16,'【本】2.地域別の延べ宿泊者数（外国人）_P20、21'!$U$7:$U$18,0)),0)</f>
        <v>1548</v>
      </c>
      <c r="P16" s="1051">
        <f>ROUND(INDEX('【本】2.地域別の延べ宿泊者数（外国人）_P20、21'!AH$7:AH$18,MATCH($U16,'【本】2.地域別の延べ宿泊者数（外国人）_P20、21'!$U$7:$U$18,0)),0)</f>
        <v>8925</v>
      </c>
      <c r="Q16" s="1112">
        <f>'【本】2.地域別の延べ宿泊者数（外国人）_P20、21'!$P14</f>
        <v>9.8181818181818183</v>
      </c>
      <c r="R16" s="1043">
        <f t="shared" si="0"/>
        <v>-9.7299484171133765E-2</v>
      </c>
      <c r="S16" s="1023">
        <f t="shared" si="1"/>
        <v>-0.11528548770816816</v>
      </c>
      <c r="U16" s="1" t="s">
        <v>445</v>
      </c>
      <c r="V16" s="1" t="str">
        <f t="shared" si="2"/>
        <v>天草</v>
      </c>
      <c r="Z16" s="473"/>
      <c r="AA16" s="1103">
        <v>9887.4190254834393</v>
      </c>
      <c r="AB16" s="1103">
        <v>10087.662670154345</v>
      </c>
    </row>
    <row r="17" spans="2:35" ht="13.5" customHeight="1" x14ac:dyDescent="0.3">
      <c r="B17" s="1249"/>
      <c r="C17" s="135" t="s">
        <v>440</v>
      </c>
      <c r="D17" s="419">
        <f>ROUND(INDEX('【本】2.地域別の延べ宿泊者数（ALL）_P14、15'!V$7:V$18,MATCH($U17,'【本】2.地域別の延べ宿泊者数（ALL）_P14、15'!$U$7:$U$18,0)),0)</f>
        <v>33794</v>
      </c>
      <c r="E17" s="420">
        <f>ROUND(INDEX('【本】2.地域別の延べ宿泊者数（ALL）_P14、15'!W$7:W$18,MATCH($U17,'【本】2.地域別の延べ宿泊者数（ALL）_P14、15'!$U$7:$U$18,0)),0)</f>
        <v>37577</v>
      </c>
      <c r="F17" s="420">
        <f>ROUND(INDEX('【本】2.地域別の延べ宿泊者数（ALL）_P14、15'!X$7:X$18,MATCH($U17,'【本】2.地域別の延べ宿泊者数（ALL）_P14、15'!$U$7:$U$18,0)),0)</f>
        <v>54102</v>
      </c>
      <c r="G17" s="420">
        <f>ROUND(INDEX('【本】2.地域別の延べ宿泊者数（ALL）_P14、15'!Y$7:Y$18,MATCH($U17,'【本】2.地域別の延べ宿泊者数（ALL）_P14、15'!$U$7:$U$18,0)),0)</f>
        <v>42632</v>
      </c>
      <c r="H17" s="420">
        <f>ROUND(INDEX('【本】2.地域別の延べ宿泊者数（ALL）_P14、15'!Z$7:Z$18,MATCH($U17,'【本】2.地域別の延べ宿泊者数（ALL）_P14、15'!$U$7:$U$18,0)),0)</f>
        <v>54179</v>
      </c>
      <c r="I17" s="420">
        <f>ROUND(INDEX('【本】2.地域別の延べ宿泊者数（ALL）_P14、15'!AA$7:AA$18,MATCH($U17,'【本】2.地域別の延べ宿泊者数（ALL）_P14、15'!$U$7:$U$18,0)),0)</f>
        <v>38367</v>
      </c>
      <c r="J17" s="1121">
        <f>ROUND(INDEX('【本】2.地域別の延べ宿泊者数（ALL）_P14、15'!AB$7:AB$18,MATCH($U17,'【本】2.地域別の延べ宿泊者数（ALL）_P14、15'!$U$7:$U$18,0)),0)</f>
        <v>47577</v>
      </c>
      <c r="K17" s="1131">
        <f>ROUND(INDEX('【本】2.地域別の延べ宿泊者数（ALL）_P14、15'!AC$7:AC$18,MATCH($U17,'【本】2.地域別の延べ宿泊者数（ALL）_P14、15'!$U$7:$U$18,0)),0)</f>
        <v>69474</v>
      </c>
      <c r="L17" s="420">
        <f>ROUND(INDEX('【本】2.地域別の延べ宿泊者数（ALL）_P14、15'!AD$7:AD$18,MATCH($U17,'【本】2.地域別の延べ宿泊者数（ALL）_P14、15'!$U$7:$U$18,0)),0)</f>
        <v>49615</v>
      </c>
      <c r="M17" s="420">
        <f>ROUND(INDEX('【本】2.地域別の延べ宿泊者数（ALL）_P14、15'!AE$7:AE$18,MATCH($U17,'【本】2.地域別の延べ宿泊者数（ALL）_P14、15'!$U$7:$U$18,0)),0)</f>
        <v>56911</v>
      </c>
      <c r="N17" s="420">
        <f>ROUND(INDEX('【本】2.地域別の延べ宿泊者数（ALL）_P14、15'!AF$7:AF$18,MATCH($U17,'【本】2.地域別の延べ宿泊者数（ALL）_P14、15'!$U$7:$U$18,0)),0)</f>
        <v>59973</v>
      </c>
      <c r="O17" s="1036">
        <f>ROUND(INDEX('【本】2.地域別の延べ宿泊者数（ALL）_P14、15'!AG$7:AG$18,MATCH($U17,'【本】2.地域別の延べ宿泊者数（ALL）_P14、15'!$U$7:$U$18,0)),0)</f>
        <v>46454</v>
      </c>
      <c r="P17" s="1052">
        <f>ROUND(INDEX('【本】2.地域別の延べ宿泊者数（ALL）_P14、15'!AH$7:AH$18,MATCH($U17,'【本】2.地域別の延べ宿泊者数（ALL）_P14、15'!$U$7:$U$18,0)),0)</f>
        <v>590655</v>
      </c>
      <c r="Q17" s="1047">
        <f>'【本】2.地域別の延べ宿泊者数（ALL）_P14、15'!P14</f>
        <v>5.2410733376095697E-2</v>
      </c>
      <c r="R17" s="1045">
        <f t="shared" si="0"/>
        <v>1.9932822148334139E-3</v>
      </c>
      <c r="S17" s="1042">
        <f t="shared" si="1"/>
        <v>-5.2226840655084095E-3</v>
      </c>
      <c r="U17" s="1" t="s">
        <v>445</v>
      </c>
      <c r="V17" s="1" t="str">
        <f t="shared" si="2"/>
        <v>天草</v>
      </c>
      <c r="W17" s="1">
        <f>P16/P17</f>
        <v>1.511034360159484E-2</v>
      </c>
      <c r="Z17" s="1029"/>
      <c r="AA17" s="1104">
        <v>589480.42949128023</v>
      </c>
      <c r="AB17" s="1105">
        <v>593756.37270676147</v>
      </c>
      <c r="AH17" s="1">
        <f>AA16/AA17</f>
        <v>1.6773108199734894E-2</v>
      </c>
      <c r="AI17" s="1">
        <f>AB16/AB17</f>
        <v>1.69895653063354E-2</v>
      </c>
    </row>
    <row r="18" spans="2:35" ht="13.5" customHeight="1" x14ac:dyDescent="0.3">
      <c r="B18" s="1247" t="s">
        <v>137</v>
      </c>
      <c r="C18" s="5" t="s">
        <v>441</v>
      </c>
      <c r="D18" s="415">
        <f>ROUND(INDEX('【本】2.地域別の延べ宿泊者数（日本人）_P18、19'!V$7:V$18,MATCH($U18,'【本】2.地域別の延べ宿泊者数（日本人）_P18、19'!$U$7:$U$18,0)),0)</f>
        <v>15726</v>
      </c>
      <c r="E18" s="416">
        <f>ROUND(INDEX('【本】2.地域別の延べ宿泊者数（日本人）_P18、19'!W$7:W$18,MATCH($U18,'【本】2.地域別の延べ宿泊者数（日本人）_P18、19'!$U$7:$U$18,0)),0)</f>
        <v>16440</v>
      </c>
      <c r="F18" s="416">
        <f>ROUND(INDEX('【本】2.地域別の延べ宿泊者数（日本人）_P18、19'!X$7:X$18,MATCH($U18,'【本】2.地域別の延べ宿泊者数（日本人）_P18、19'!$U$7:$U$18,0)),0)</f>
        <v>23211</v>
      </c>
      <c r="G18" s="416">
        <f>ROUND(INDEX('【本】2.地域別の延べ宿泊者数（日本人）_P18、19'!Y$7:Y$18,MATCH($U18,'【本】2.地域別の延べ宿泊者数（日本人）_P18、19'!$U$7:$U$18,0)),0)</f>
        <v>18016</v>
      </c>
      <c r="H18" s="416">
        <f>ROUND(INDEX('【本】2.地域別の延べ宿泊者数（日本人）_P18、19'!Z$7:Z$18,MATCH($U18,'【本】2.地域別の延べ宿泊者数（日本人）_P18、19'!$U$7:$U$18,0)),0)</f>
        <v>18260</v>
      </c>
      <c r="I18" s="416">
        <f>ROUND(INDEX('【本】2.地域別の延べ宿泊者数（日本人）_P18、19'!AA$7:AA$18,MATCH($U18,'【本】2.地域別の延べ宿泊者数（日本人）_P18、19'!$U$7:$U$18,0)),0)</f>
        <v>15756</v>
      </c>
      <c r="J18" s="1122">
        <f>ROUND(INDEX('【本】2.地域別の延べ宿泊者数（日本人）_P18、19'!AB$7:AB$18,MATCH($U18,'【本】2.地域別の延べ宿泊者数（日本人）_P18、19'!$U$7:$U$18,0)),0)</f>
        <v>20210</v>
      </c>
      <c r="K18" s="1132">
        <f>ROUND(INDEX('【本】2.地域別の延べ宿泊者数（日本人）_P18、19'!AC$7:AC$18,MATCH($U18,'【本】2.地域別の延べ宿泊者数（日本人）_P18、19'!$U$7:$U$18,0)),0)</f>
        <v>22844</v>
      </c>
      <c r="L18" s="416">
        <f>ROUND(INDEX('【本】2.地域別の延べ宿泊者数（日本人）_P18、19'!AD$7:AD$18,MATCH($U18,'【本】2.地域別の延べ宿泊者数（日本人）_P18、19'!$U$7:$U$18,0)),0)</f>
        <v>17699</v>
      </c>
      <c r="M18" s="416">
        <f>ROUND(INDEX('【本】2.地域別の延べ宿泊者数（日本人）_P18、19'!AE$7:AE$18,MATCH($U18,'【本】2.地域別の延べ宿泊者数（日本人）_P18、19'!$U$7:$U$18,0)),0)</f>
        <v>22442</v>
      </c>
      <c r="N18" s="416">
        <f>ROUND(INDEX('【本】2.地域別の延べ宿泊者数（日本人）_P18、19'!AF$7:AF$18,MATCH($U18,'【本】2.地域別の延べ宿泊者数（日本人）_P18、19'!$U$7:$U$18,0)),0)</f>
        <v>23534</v>
      </c>
      <c r="O18" s="1034">
        <f>ROUND(INDEX('【本】2.地域別の延べ宿泊者数（日本人）_P18、19'!AG$7:AG$18,MATCH($U18,'【本】2.地域別の延べ宿泊者数（日本人）_P18、19'!$U$7:$U$18,0)),0)</f>
        <v>19286</v>
      </c>
      <c r="P18" s="1053">
        <f>ROUND(INDEX('【本】2.地域別の延べ宿泊者数（日本人）_P18、19'!AH$7:AH$18,MATCH($U18,'【本】2.地域別の延べ宿泊者数（日本人）_P18、19'!$U$7:$U$18,0)),0)</f>
        <v>233426</v>
      </c>
      <c r="Q18" s="1109">
        <f>'【本】2.地域別の延べ宿泊者数（日本人）_P18、19'!P17</f>
        <v>0.13639616569867918</v>
      </c>
      <c r="R18" s="1110">
        <f t="shared" si="0"/>
        <v>3.8316812522845023E-3</v>
      </c>
      <c r="S18" s="1111">
        <f t="shared" si="1"/>
        <v>-4.4060855498904483E-2</v>
      </c>
      <c r="U18" s="1" t="s">
        <v>446</v>
      </c>
      <c r="V18" s="1" t="str">
        <f t="shared" si="2"/>
        <v>山鹿</v>
      </c>
      <c r="Z18" s="472" t="s">
        <v>137</v>
      </c>
      <c r="AA18" s="1102">
        <v>232535.27478400979</v>
      </c>
      <c r="AB18" s="1102">
        <f>AB20-AB19</f>
        <v>244184.64075317269</v>
      </c>
    </row>
    <row r="19" spans="2:35" ht="13.5" customHeight="1" x14ac:dyDescent="0.3">
      <c r="B19" s="1248"/>
      <c r="C19" s="134" t="s">
        <v>443</v>
      </c>
      <c r="D19" s="417">
        <f>ROUND(INDEX('【本】2.地域別の延べ宿泊者数（外国人）_P20、21'!V$7:V$18,MATCH($U19,'【本】2.地域別の延べ宿泊者数（外国人）_P20、21'!$U$7:$U$18,0)),0)</f>
        <v>339</v>
      </c>
      <c r="E19" s="418">
        <f>ROUND(INDEX('【本】2.地域別の延べ宿泊者数（外国人）_P20、21'!W$7:W$18,MATCH($U19,'【本】2.地域別の延べ宿泊者数（外国人）_P20、21'!$U$7:$U$18,0)),0)</f>
        <v>608</v>
      </c>
      <c r="F19" s="418">
        <f>ROUND(INDEX('【本】2.地域別の延べ宿泊者数（外国人）_P20、21'!X$7:X$18,MATCH($U19,'【本】2.地域別の延べ宿泊者数（外国人）_P20、21'!$U$7:$U$18,0)),0)</f>
        <v>658</v>
      </c>
      <c r="G19" s="418">
        <f>ROUND(INDEX('【本】2.地域別の延べ宿泊者数（外国人）_P20、21'!Y$7:Y$18,MATCH($U19,'【本】2.地域別の延べ宿泊者数（外国人）_P20、21'!$U$7:$U$18,0)),0)</f>
        <v>987</v>
      </c>
      <c r="H19" s="418">
        <f>ROUND(INDEX('【本】2.地域別の延べ宿泊者数（外国人）_P20、21'!Z$7:Z$18,MATCH($U19,'【本】2.地域別の延べ宿泊者数（外国人）_P20、21'!$U$7:$U$18,0)),0)</f>
        <v>583</v>
      </c>
      <c r="I19" s="418">
        <f>ROUND(INDEX('【本】2.地域別の延べ宿泊者数（外国人）_P20、21'!AA$7:AA$18,MATCH($U19,'【本】2.地域別の延べ宿泊者数（外国人）_P20、21'!$U$7:$U$18,0)),0)</f>
        <v>762</v>
      </c>
      <c r="J19" s="1120">
        <f>ROUND(INDEX('【本】2.地域別の延べ宿泊者数（外国人）_P20、21'!AB$7:AB$18,MATCH($U19,'【本】2.地域別の延べ宿泊者数（外国人）_P20、21'!$U$7:$U$18,0)),0)</f>
        <v>251</v>
      </c>
      <c r="K19" s="1130">
        <f>ROUND(INDEX('【本】2.地域別の延べ宿泊者数（外国人）_P20、21'!AC$7:AC$18,MATCH($U19,'【本】2.地域別の延べ宿泊者数（外国人）_P20、21'!$U$7:$U$18,0)),0)</f>
        <v>665</v>
      </c>
      <c r="L19" s="418">
        <f>ROUND(INDEX('【本】2.地域別の延べ宿泊者数（外国人）_P20、21'!AD$7:AD$18,MATCH($U19,'【本】2.地域別の延べ宿泊者数（外国人）_P20、21'!$U$7:$U$18,0)),0)</f>
        <v>405</v>
      </c>
      <c r="M19" s="418">
        <f>ROUND(INDEX('【本】2.地域別の延べ宿泊者数（外国人）_P20、21'!AE$7:AE$18,MATCH($U19,'【本】2.地域別の延べ宿泊者数（外国人）_P20、21'!$U$7:$U$18,0)),0)</f>
        <v>1450</v>
      </c>
      <c r="N19" s="418">
        <f>ROUND(INDEX('【本】2.地域別の延べ宿泊者数（外国人）_P20、21'!AF$7:AF$18,MATCH($U19,'【本】2.地域別の延べ宿泊者数（外国人）_P20、21'!$U$7:$U$18,0)),0)</f>
        <v>1270</v>
      </c>
      <c r="O19" s="1035">
        <f>ROUND(INDEX('【本】2.地域別の延べ宿泊者数（外国人）_P20、21'!AG$7:AG$18,MATCH($U19,'【本】2.地域別の延べ宿泊者数（外国人）_P20、21'!$U$7:$U$18,0)),0)</f>
        <v>779</v>
      </c>
      <c r="P19" s="1051">
        <f>ROUND(INDEX('【本】2.地域別の延べ宿泊者数（外国人）_P20、21'!AH$7:AH$18,MATCH($U19,'【本】2.地域別の延べ宿泊者数（外国人）_P20、21'!$U$7:$U$18,0)),0)</f>
        <v>8758</v>
      </c>
      <c r="Q19" s="1112">
        <f>'【本】2.地域別の延べ宿泊者数（外国人）_P20、21'!$P17</f>
        <v>2.3136587211502082</v>
      </c>
      <c r="R19" s="1043">
        <f t="shared" si="0"/>
        <v>-0.26322873727601581</v>
      </c>
      <c r="S19" s="1023">
        <f t="shared" si="1"/>
        <v>-0.35588732808707801</v>
      </c>
      <c r="U19" s="1" t="s">
        <v>446</v>
      </c>
      <c r="V19" s="1" t="str">
        <f t="shared" si="2"/>
        <v>山鹿</v>
      </c>
      <c r="Z19" s="473"/>
      <c r="AA19" s="1103">
        <v>11887.41376611825</v>
      </c>
      <c r="AB19" s="1103">
        <v>13596.994447371178</v>
      </c>
    </row>
    <row r="20" spans="2:35" ht="13.5" customHeight="1" x14ac:dyDescent="0.3">
      <c r="B20" s="1249"/>
      <c r="C20" s="135" t="s">
        <v>440</v>
      </c>
      <c r="D20" s="419">
        <f>ROUND(INDEX('【本】2.地域別の延べ宿泊者数（ALL）_P14、15'!V$7:V$18,MATCH($U20,'【本】2.地域別の延べ宿泊者数（ALL）_P14、15'!$U$7:$U$18,0)),0)</f>
        <v>16065</v>
      </c>
      <c r="E20" s="420">
        <f>ROUND(INDEX('【本】2.地域別の延べ宿泊者数（ALL）_P14、15'!W$7:W$18,MATCH($U20,'【本】2.地域別の延べ宿泊者数（ALL）_P14、15'!$U$7:$U$18,0)),0)</f>
        <v>17049</v>
      </c>
      <c r="F20" s="420">
        <f>ROUND(INDEX('【本】2.地域別の延べ宿泊者数（ALL）_P14、15'!X$7:X$18,MATCH($U20,'【本】2.地域別の延べ宿泊者数（ALL）_P14、15'!$U$7:$U$18,0)),0)</f>
        <v>23869</v>
      </c>
      <c r="G20" s="420">
        <f>ROUND(INDEX('【本】2.地域別の延べ宿泊者数（ALL）_P14、15'!Y$7:Y$18,MATCH($U20,'【本】2.地域別の延べ宿泊者数（ALL）_P14、15'!$U$7:$U$18,0)),0)</f>
        <v>19003</v>
      </c>
      <c r="H20" s="420">
        <f>ROUND(INDEX('【本】2.地域別の延べ宿泊者数（ALL）_P14、15'!Z$7:Z$18,MATCH($U20,'【本】2.地域別の延べ宿泊者数（ALL）_P14、15'!$U$7:$U$18,0)),0)</f>
        <v>18843</v>
      </c>
      <c r="I20" s="420">
        <f>ROUND(INDEX('【本】2.地域別の延べ宿泊者数（ALL）_P14、15'!AA$7:AA$18,MATCH($U20,'【本】2.地域別の延べ宿泊者数（ALL）_P14、15'!$U$7:$U$18,0)),0)</f>
        <v>16518</v>
      </c>
      <c r="J20" s="1121">
        <f>ROUND(INDEX('【本】2.地域別の延べ宿泊者数（ALL）_P14、15'!AB$7:AB$18,MATCH($U20,'【本】2.地域別の延べ宿泊者数（ALL）_P14、15'!$U$7:$U$18,0)),0)</f>
        <v>20461</v>
      </c>
      <c r="K20" s="1131">
        <f>ROUND(INDEX('【本】2.地域別の延べ宿泊者数（ALL）_P14、15'!AC$7:AC$18,MATCH($U20,'【本】2.地域別の延べ宿泊者数（ALL）_P14、15'!$U$7:$U$18,0)),0)</f>
        <v>23509</v>
      </c>
      <c r="L20" s="420">
        <f>ROUND(INDEX('【本】2.地域別の延べ宿泊者数（ALL）_P14、15'!AD$7:AD$18,MATCH($U20,'【本】2.地域別の延べ宿泊者数（ALL）_P14、15'!$U$7:$U$18,0)),0)</f>
        <v>18104</v>
      </c>
      <c r="M20" s="420">
        <f>ROUND(INDEX('【本】2.地域別の延べ宿泊者数（ALL）_P14、15'!AE$7:AE$18,MATCH($U20,'【本】2.地域別の延べ宿泊者数（ALL）_P14、15'!$U$7:$U$18,0)),0)</f>
        <v>23892</v>
      </c>
      <c r="N20" s="420">
        <f>ROUND(INDEX('【本】2.地域別の延べ宿泊者数（ALL）_P14、15'!AF$7:AF$18,MATCH($U20,'【本】2.地域別の延べ宿泊者数（ALL）_P14、15'!$U$7:$U$18,0)),0)</f>
        <v>24804</v>
      </c>
      <c r="O20" s="1036">
        <f>ROUND(INDEX('【本】2.地域別の延べ宿泊者数（ALL）_P14、15'!AG$7:AG$18,MATCH($U20,'【本】2.地域別の延べ宿泊者数（ALL）_P14、15'!$U$7:$U$18,0)),0)</f>
        <v>20065</v>
      </c>
      <c r="P20" s="1052">
        <f>ROUND(INDEX('【本】2.地域別の延べ宿泊者数（ALL）_P14、15'!AH$7:AH$18,MATCH($U20,'【本】2.地域別の延べ宿泊者数（ALL）_P14、15'!$U$7:$U$18,0)),0)</f>
        <v>242183</v>
      </c>
      <c r="Q20" s="1048">
        <f>'【本】2.地域別の延べ宿泊者数（ALL）_P14、15'!P17</f>
        <v>0.16405033357045351</v>
      </c>
      <c r="R20" s="1044">
        <f t="shared" si="0"/>
        <v>-9.1644403349929737E-3</v>
      </c>
      <c r="S20" s="1024">
        <f t="shared" si="1"/>
        <v>-6.0512370918062497E-2</v>
      </c>
      <c r="U20" s="1" t="s">
        <v>446</v>
      </c>
      <c r="V20" s="1" t="str">
        <f t="shared" si="2"/>
        <v>山鹿</v>
      </c>
      <c r="W20" s="1">
        <f>P19/P20</f>
        <v>3.6162736443102944E-2</v>
      </c>
      <c r="Z20" s="1029"/>
      <c r="AA20" s="1104">
        <v>244422.68855012802</v>
      </c>
      <c r="AB20" s="1105">
        <v>257781.63520054385</v>
      </c>
      <c r="AH20" s="1">
        <f>AA19/AA20</f>
        <v>4.863465759513684E-2</v>
      </c>
      <c r="AI20" s="1">
        <f>AB19/AB20</f>
        <v>5.2746171917147075E-2</v>
      </c>
    </row>
    <row r="21" spans="2:35" ht="13.5" customHeight="1" x14ac:dyDescent="0.3">
      <c r="B21" s="1250" t="s">
        <v>423</v>
      </c>
      <c r="C21" s="5" t="s">
        <v>441</v>
      </c>
      <c r="D21" s="415">
        <f>ROUND(INDEX('【本】2.地域別の延べ宿泊者数（日本人）_P18、19'!V$7:V$18,MATCH($U21,'【本】2.地域別の延べ宿泊者数（日本人）_P18、19'!$U$7:$U$18,0)),0)</f>
        <v>23638</v>
      </c>
      <c r="E21" s="416">
        <f>ROUND(INDEX('【本】2.地域別の延べ宿泊者数（日本人）_P18、19'!W$7:W$18,MATCH($U21,'【本】2.地域別の延べ宿泊者数（日本人）_P18、19'!$U$7:$U$18,0)),0)</f>
        <v>23597</v>
      </c>
      <c r="F21" s="416">
        <f>ROUND(INDEX('【本】2.地域別の延べ宿泊者数（日本人）_P18、19'!X$7:X$18,MATCH($U21,'【本】2.地域別の延べ宿泊者数（日本人）_P18、19'!$U$7:$U$18,0)),0)</f>
        <v>35774</v>
      </c>
      <c r="G21" s="416">
        <f>ROUND(INDEX('【本】2.地域別の延べ宿泊者数（日本人）_P18、19'!Y$7:Y$18,MATCH($U21,'【本】2.地域別の延べ宿泊者数（日本人）_P18、19'!$U$7:$U$18,0)),0)</f>
        <v>28266</v>
      </c>
      <c r="H21" s="416">
        <f>ROUND(INDEX('【本】2.地域別の延べ宿泊者数（日本人）_P18、19'!Z$7:Z$18,MATCH($U21,'【本】2.地域別の延べ宿泊者数（日本人）_P18、19'!$U$7:$U$18,0)),0)</f>
        <v>32264</v>
      </c>
      <c r="I21" s="416">
        <f>ROUND(INDEX('【本】2.地域別の延べ宿泊者数（日本人）_P18、19'!AA$7:AA$18,MATCH($U21,'【本】2.地域別の延べ宿泊者数（日本人）_P18、19'!$U$7:$U$18,0)),0)</f>
        <v>26315</v>
      </c>
      <c r="J21" s="1122">
        <f>ROUND(INDEX('【本】2.地域別の延べ宿泊者数（日本人）_P18、19'!AB$7:AB$18,MATCH($U21,'【本】2.地域別の延べ宿泊者数（日本人）_P18、19'!$U$7:$U$18,0)),0)</f>
        <v>29797</v>
      </c>
      <c r="K21" s="1132">
        <f>ROUND(INDEX('【本】2.地域別の延べ宿泊者数（日本人）_P18、19'!AC$7:AC$18,MATCH($U21,'【本】2.地域別の延べ宿泊者数（日本人）_P18、19'!$U$7:$U$18,0)),0)</f>
        <v>42090</v>
      </c>
      <c r="L21" s="416">
        <f>ROUND(INDEX('【本】2.地域別の延べ宿泊者数（日本人）_P18、19'!AD$7:AD$18,MATCH($U21,'【本】2.地域別の延べ宿泊者数（日本人）_P18、19'!$U$7:$U$18,0)),0)</f>
        <v>29611</v>
      </c>
      <c r="M21" s="416">
        <f>ROUND(INDEX('【本】2.地域別の延べ宿泊者数（日本人）_P18、19'!AE$7:AE$18,MATCH($U21,'【本】2.地域別の延べ宿泊者数（日本人）_P18、19'!$U$7:$U$18,0)),0)</f>
        <v>38906</v>
      </c>
      <c r="N21" s="416">
        <f>ROUND(INDEX('【本】2.地域別の延べ宿泊者数（日本人）_P18、19'!AF$7:AF$18,MATCH($U21,'【本】2.地域別の延べ宿泊者数（日本人）_P18、19'!$U$7:$U$18,0)),0)</f>
        <v>36989</v>
      </c>
      <c r="O21" s="1034">
        <f>ROUND(INDEX('【本】2.地域別の延べ宿泊者数（日本人）_P18、19'!AG$7:AG$18,MATCH($U21,'【本】2.地域別の延べ宿泊者数（日本人）_P18、19'!$U$7:$U$18,0)),0)</f>
        <v>31319</v>
      </c>
      <c r="P21" s="1053">
        <f>ROUND(INDEX('【本】2.地域別の延べ宿泊者数（日本人）_P18、19'!AH$7:AH$18,MATCH($U21,'【本】2.地域別の延べ宿泊者数（日本人）_P18、19'!$U$7:$U$18,0)),0)</f>
        <v>378566</v>
      </c>
      <c r="Q21" s="1113">
        <f>'【本】2.地域別の延べ宿泊者数（日本人）_P18、19'!P20</f>
        <v>0.14127655982442167</v>
      </c>
      <c r="R21" s="1114">
        <f t="shared" si="0"/>
        <v>-4.121912364724023E-2</v>
      </c>
      <c r="S21" s="1115">
        <f t="shared" si="1"/>
        <v>-6.6605848414616142E-2</v>
      </c>
      <c r="U21" s="1" t="s">
        <v>447</v>
      </c>
      <c r="V21" s="1" t="str">
        <f t="shared" si="2"/>
        <v>荒尾</v>
      </c>
      <c r="Z21" s="1030" t="s">
        <v>423</v>
      </c>
      <c r="AA21" s="1102">
        <v>394840.91810925677</v>
      </c>
      <c r="AB21" s="1102">
        <f>AB23-AB22</f>
        <v>405579.70163375326</v>
      </c>
    </row>
    <row r="22" spans="2:35" ht="13.5" customHeight="1" x14ac:dyDescent="0.3">
      <c r="B22" s="1248"/>
      <c r="C22" s="134" t="s">
        <v>443</v>
      </c>
      <c r="D22" s="417">
        <f>ROUND(INDEX('【本】2.地域別の延べ宿泊者数（外国人）_P20、21'!V$7:V$18,MATCH($U22,'【本】2.地域別の延べ宿泊者数（外国人）_P20、21'!$U$7:$U$18,0)),0)</f>
        <v>3384</v>
      </c>
      <c r="E22" s="418">
        <f>ROUND(INDEX('【本】2.地域別の延べ宿泊者数（外国人）_P20、21'!W$7:W$18,MATCH($U22,'【本】2.地域別の延べ宿泊者数（外国人）_P20、21'!$U$7:$U$18,0)),0)</f>
        <v>4235</v>
      </c>
      <c r="F22" s="418">
        <f>ROUND(INDEX('【本】2.地域別の延べ宿泊者数（外国人）_P20、21'!X$7:X$18,MATCH($U22,'【本】2.地域別の延べ宿泊者数（外国人）_P20、21'!$U$7:$U$18,0)),0)</f>
        <v>4967</v>
      </c>
      <c r="G22" s="418">
        <f>ROUND(INDEX('【本】2.地域別の延べ宿泊者数（外国人）_P20、21'!Y$7:Y$18,MATCH($U22,'【本】2.地域別の延べ宿泊者数（外国人）_P20、21'!$U$7:$U$18,0)),0)</f>
        <v>5940</v>
      </c>
      <c r="H22" s="418">
        <f>ROUND(INDEX('【本】2.地域別の延べ宿泊者数（外国人）_P20、21'!Z$7:Z$18,MATCH($U22,'【本】2.地域別の延べ宿泊者数（外国人）_P20、21'!$U$7:$U$18,0)),0)</f>
        <v>3110</v>
      </c>
      <c r="I22" s="418">
        <f>ROUND(INDEX('【本】2.地域別の延べ宿泊者数（外国人）_P20、21'!AA$7:AA$18,MATCH($U22,'【本】2.地域別の延べ宿泊者数（外国人）_P20、21'!$U$7:$U$18,0)),0)</f>
        <v>2913</v>
      </c>
      <c r="J22" s="1120">
        <f>ROUND(INDEX('【本】2.地域別の延べ宿泊者数（外国人）_P20、21'!AB$7:AB$18,MATCH($U22,'【本】2.地域別の延べ宿泊者数（外国人）_P20、21'!$U$7:$U$18,0)),0)</f>
        <v>3817</v>
      </c>
      <c r="K22" s="1130">
        <f>ROUND(INDEX('【本】2.地域別の延べ宿泊者数（外国人）_P20、21'!AC$7:AC$18,MATCH($U22,'【本】2.地域別の延べ宿泊者数（外国人）_P20、21'!$U$7:$U$18,0)),0)</f>
        <v>3090</v>
      </c>
      <c r="L22" s="418">
        <f>ROUND(INDEX('【本】2.地域別の延べ宿泊者数（外国人）_P20、21'!AD$7:AD$18,MATCH($U22,'【本】2.地域別の延べ宿泊者数（外国人）_P20、21'!$U$7:$U$18,0)),0)</f>
        <v>4304</v>
      </c>
      <c r="M22" s="418">
        <f>ROUND(INDEX('【本】2.地域別の延べ宿泊者数（外国人）_P20、21'!AE$7:AE$18,MATCH($U22,'【本】2.地域別の延べ宿泊者数（外国人）_P20、21'!$U$7:$U$18,0)),0)</f>
        <v>3802</v>
      </c>
      <c r="N22" s="418">
        <f>ROUND(INDEX('【本】2.地域別の延べ宿泊者数（外国人）_P20、21'!AF$7:AF$18,MATCH($U22,'【本】2.地域別の延べ宿泊者数（外国人）_P20、21'!$U$7:$U$18,0)),0)</f>
        <v>6864</v>
      </c>
      <c r="O22" s="1035">
        <f>ROUND(INDEX('【本】2.地域別の延べ宿泊者数（外国人）_P20、21'!AG$7:AG$18,MATCH($U22,'【本】2.地域別の延べ宿泊者数（外国人）_P20、21'!$U$7:$U$18,0)),0)</f>
        <v>2084</v>
      </c>
      <c r="P22" s="1051">
        <f>ROUND(INDEX('【本】2.地域別の延べ宿泊者数（外国人）_P20、21'!AH$7:AH$18,MATCH($U22,'【本】2.地域別の延べ宿泊者数（外国人）_P20、21'!$U$7:$U$18,0)),0)</f>
        <v>48509</v>
      </c>
      <c r="Q22" s="1112">
        <f>'【本】2.地域別の延べ宿泊者数（外国人）_P20、21'!$P20</f>
        <v>8.1354048964218464</v>
      </c>
      <c r="R22" s="1043">
        <f t="shared" si="0"/>
        <v>-0.25483117760914309</v>
      </c>
      <c r="S22" s="1023">
        <f t="shared" si="1"/>
        <v>-0.49106112428394566</v>
      </c>
      <c r="U22" s="1" t="s">
        <v>447</v>
      </c>
      <c r="V22" s="1" t="str">
        <f t="shared" si="2"/>
        <v>荒尾</v>
      </c>
      <c r="Z22" s="473"/>
      <c r="AA22" s="1103">
        <v>65097.690961364686</v>
      </c>
      <c r="AB22" s="1103">
        <v>95314.235029822186</v>
      </c>
    </row>
    <row r="23" spans="2:35" ht="13.5" customHeight="1" x14ac:dyDescent="0.3">
      <c r="B23" s="1249"/>
      <c r="C23" s="135" t="s">
        <v>440</v>
      </c>
      <c r="D23" s="419">
        <f>ROUND(INDEX('【本】2.地域別の延べ宿泊者数（ALL）_P14、15'!V$7:V$18,MATCH($U23,'【本】2.地域別の延べ宿泊者数（ALL）_P14、15'!$U$7:$U$18,0)),0)</f>
        <v>27022</v>
      </c>
      <c r="E23" s="420">
        <f>ROUND(INDEX('【本】2.地域別の延べ宿泊者数（ALL）_P14、15'!W$7:W$18,MATCH($U23,'【本】2.地域別の延べ宿泊者数（ALL）_P14、15'!$U$7:$U$18,0)),0)</f>
        <v>27832</v>
      </c>
      <c r="F23" s="420">
        <f>ROUND(INDEX('【本】2.地域別の延べ宿泊者数（ALL）_P14、15'!X$7:X$18,MATCH($U23,'【本】2.地域別の延べ宿泊者数（ALL）_P14、15'!$U$7:$U$18,0)),0)</f>
        <v>40740</v>
      </c>
      <c r="G23" s="420">
        <f>ROUND(INDEX('【本】2.地域別の延べ宿泊者数（ALL）_P14、15'!Y$7:Y$18,MATCH($U23,'【本】2.地域別の延べ宿泊者数（ALL）_P14、15'!$U$7:$U$18,0)),0)</f>
        <v>34206</v>
      </c>
      <c r="H23" s="420">
        <f>ROUND(INDEX('【本】2.地域別の延べ宿泊者数（ALL）_P14、15'!Z$7:Z$18,MATCH($U23,'【本】2.地域別の延べ宿泊者数（ALL）_P14、15'!$U$7:$U$18,0)),0)</f>
        <v>35374</v>
      </c>
      <c r="I23" s="420">
        <f>ROUND(INDEX('【本】2.地域別の延べ宿泊者数（ALL）_P14、15'!AA$7:AA$18,MATCH($U23,'【本】2.地域別の延べ宿泊者数（ALL）_P14、15'!$U$7:$U$18,0)),0)</f>
        <v>29228</v>
      </c>
      <c r="J23" s="1121">
        <f>ROUND(INDEX('【本】2.地域別の延べ宿泊者数（ALL）_P14、15'!AB$7:AB$18,MATCH($U23,'【本】2.地域別の延べ宿泊者数（ALL）_P14、15'!$U$7:$U$18,0)),0)</f>
        <v>33614</v>
      </c>
      <c r="K23" s="1131">
        <f>ROUND(INDEX('【本】2.地域別の延べ宿泊者数（ALL）_P14、15'!AC$7:AC$18,MATCH($U23,'【本】2.地域別の延べ宿泊者数（ALL）_P14、15'!$U$7:$U$18,0)),0)</f>
        <v>45181</v>
      </c>
      <c r="L23" s="420">
        <f>ROUND(INDEX('【本】2.地域別の延べ宿泊者数（ALL）_P14、15'!AD$7:AD$18,MATCH($U23,'【本】2.地域別の延べ宿泊者数（ALL）_P14、15'!$U$7:$U$18,0)),0)</f>
        <v>33915</v>
      </c>
      <c r="M23" s="420">
        <f>ROUND(INDEX('【本】2.地域別の延べ宿泊者数（ALL）_P14、15'!AE$7:AE$18,MATCH($U23,'【本】2.地域別の延べ宿泊者数（ALL）_P14、15'!$U$7:$U$18,0)),0)</f>
        <v>42708</v>
      </c>
      <c r="N23" s="420">
        <f>ROUND(INDEX('【本】2.地域別の延べ宿泊者数（ALL）_P14、15'!AF$7:AF$18,MATCH($U23,'【本】2.地域別の延べ宿泊者数（ALL）_P14、15'!$U$7:$U$18,0)),0)</f>
        <v>43853</v>
      </c>
      <c r="O23" s="1036">
        <f>ROUND(INDEX('【本】2.地域別の延べ宿泊者数（ALL）_P14、15'!AG$7:AG$18,MATCH($U23,'【本】2.地域別の延べ宿泊者数（ALL）_P14、15'!$U$7:$U$18,0)),0)</f>
        <v>33402</v>
      </c>
      <c r="P23" s="1052">
        <f>ROUND(INDEX('【本】2.地域別の延べ宿泊者数（ALL）_P14、15'!AH$7:AH$18,MATCH($U23,'【本】2.地域別の延べ宿泊者数（ALL）_P14、15'!$U$7:$U$18,0)),0)</f>
        <v>427075</v>
      </c>
      <c r="Q23" s="1047">
        <f>'【本】2.地域別の延べ宿泊者数（ALL）_P14、15'!P20</f>
        <v>0.26723222180680928</v>
      </c>
      <c r="R23" s="1045">
        <f t="shared" si="0"/>
        <v>-7.1452953543839515E-2</v>
      </c>
      <c r="S23" s="1042">
        <f t="shared" si="1"/>
        <v>-0.14737449440400563</v>
      </c>
      <c r="U23" s="1" t="s">
        <v>447</v>
      </c>
      <c r="V23" s="1" t="str">
        <f t="shared" si="2"/>
        <v>荒尾</v>
      </c>
      <c r="W23" s="1">
        <f>P22/P23</f>
        <v>0.11358426505883042</v>
      </c>
      <c r="Z23" s="1029"/>
      <c r="AA23" s="1104">
        <v>459938.60907062149</v>
      </c>
      <c r="AB23" s="1105">
        <v>500893.93666357541</v>
      </c>
      <c r="AH23" s="1">
        <f>AA22/AA23</f>
        <v>0.1415356086172127</v>
      </c>
      <c r="AI23" s="1">
        <f>AB22/AB23</f>
        <v>0.19028825875734215</v>
      </c>
    </row>
    <row r="24" spans="2:35" ht="13.5" customHeight="1" x14ac:dyDescent="0.3">
      <c r="B24" s="1247" t="s">
        <v>140</v>
      </c>
      <c r="C24" s="5" t="s">
        <v>441</v>
      </c>
      <c r="D24" s="415">
        <f>ROUND(INDEX('【本】2.地域別の延べ宿泊者数（日本人）_P18、19'!V$7:V$18,MATCH($U24,'【本】2.地域別の延べ宿泊者数（日本人）_P18、19'!$U$7:$U$18,0)),0)</f>
        <v>37269</v>
      </c>
      <c r="E24" s="416">
        <f>ROUND(INDEX('【本】2.地域別の延べ宿泊者数（日本人）_P18、19'!W$7:W$18,MATCH($U24,'【本】2.地域別の延べ宿泊者数（日本人）_P18、19'!$U$7:$U$18,0)),0)</f>
        <v>47800</v>
      </c>
      <c r="F24" s="416">
        <f>ROUND(INDEX('【本】2.地域別の延べ宿泊者数（日本人）_P18、19'!X$7:X$18,MATCH($U24,'【本】2.地域別の延べ宿泊者数（日本人）_P18、19'!$U$7:$U$18,0)),0)</f>
        <v>64554</v>
      </c>
      <c r="G24" s="416">
        <f>ROUND(INDEX('【本】2.地域別の延べ宿泊者数（日本人）_P18、19'!Y$7:Y$18,MATCH($U24,'【本】2.地域別の延べ宿泊者数（日本人）_P18、19'!$U$7:$U$18,0)),0)</f>
        <v>47234</v>
      </c>
      <c r="H24" s="416">
        <f>ROUND(INDEX('【本】2.地域別の延べ宿泊者数（日本人）_P18、19'!Z$7:Z$18,MATCH($U24,'【本】2.地域別の延べ宿泊者数（日本人）_P18、19'!$U$7:$U$18,0)),0)</f>
        <v>51491</v>
      </c>
      <c r="I24" s="416">
        <f>ROUND(INDEX('【本】2.地域別の延べ宿泊者数（日本人）_P18、19'!AA$7:AA$18,MATCH($U24,'【本】2.地域別の延べ宿泊者数（日本人）_P18、19'!$U$7:$U$18,0)),0)</f>
        <v>49107</v>
      </c>
      <c r="J24" s="1122">
        <f>ROUND(INDEX('【本】2.地域別の延べ宿泊者数（日本人）_P18、19'!AB$7:AB$18,MATCH($U24,'【本】2.地域別の延べ宿泊者数（日本人）_P18、19'!$U$7:$U$18,0)),0)</f>
        <v>57301</v>
      </c>
      <c r="K24" s="1132">
        <f>ROUND(INDEX('【本】2.地域別の延べ宿泊者数（日本人）_P18、19'!AC$7:AC$18,MATCH($U24,'【本】2.地域別の延べ宿泊者数（日本人）_P18、19'!$U$7:$U$18,0)),0)</f>
        <v>67025</v>
      </c>
      <c r="L24" s="416">
        <f>ROUND(INDEX('【本】2.地域別の延べ宿泊者数（日本人）_P18、19'!AD$7:AD$18,MATCH($U24,'【本】2.地域別の延べ宿泊者数（日本人）_P18、19'!$U$7:$U$18,0)),0)</f>
        <v>54901</v>
      </c>
      <c r="M24" s="416">
        <f>ROUND(INDEX('【本】2.地域別の延べ宿泊者数（日本人）_P18、19'!AE$7:AE$18,MATCH($U24,'【本】2.地域別の延べ宿泊者数（日本人）_P18、19'!$U$7:$U$18,0)),0)</f>
        <v>66697</v>
      </c>
      <c r="N24" s="416">
        <f>ROUND(INDEX('【本】2.地域別の延べ宿泊者数（日本人）_P18、19'!AF$7:AF$18,MATCH($U24,'【本】2.地域別の延べ宿泊者数（日本人）_P18、19'!$U$7:$U$18,0)),0)</f>
        <v>67449</v>
      </c>
      <c r="O24" s="1034">
        <f>ROUND(INDEX('【本】2.地域別の延べ宿泊者数（日本人）_P18、19'!AG$7:AG$18,MATCH($U24,'【本】2.地域別の延べ宿泊者数（日本人）_P18、19'!$U$7:$U$18,0)),0)</f>
        <v>55231</v>
      </c>
      <c r="P24" s="1053">
        <f>ROUND(INDEX('【本】2.地域別の延べ宿泊者数（日本人）_P18、19'!AH$7:AH$18,MATCH($U24,'【本】2.地域別の延べ宿泊者数（日本人）_P18、19'!$U$7:$U$18,0)),0)</f>
        <v>666057</v>
      </c>
      <c r="Q24" s="1109">
        <f>'【本】2.地域別の延べ宿泊者数（日本人）_P18、19'!P23</f>
        <v>0.32943120782261404</v>
      </c>
      <c r="R24" s="1110">
        <f t="shared" si="0"/>
        <v>4.4826434042740004E-2</v>
      </c>
      <c r="S24" s="1111">
        <f t="shared" si="1"/>
        <v>-2.4054051220451234E-3</v>
      </c>
      <c r="U24" s="1" t="s">
        <v>448</v>
      </c>
      <c r="V24" s="1" t="str">
        <f t="shared" si="2"/>
        <v>菊池</v>
      </c>
      <c r="Z24" s="472" t="s">
        <v>140</v>
      </c>
      <c r="AA24" s="1102">
        <v>637480.93648747355</v>
      </c>
      <c r="AB24" s="1102">
        <f>AB26-AB25</f>
        <v>667662.63351354224</v>
      </c>
    </row>
    <row r="25" spans="2:35" ht="13.5" customHeight="1" x14ac:dyDescent="0.3">
      <c r="B25" s="1248"/>
      <c r="C25" s="134" t="s">
        <v>443</v>
      </c>
      <c r="D25" s="417">
        <f>ROUND(INDEX('【本】2.地域別の延べ宿泊者数（外国人）_P20、21'!V$7:V$18,MATCH($U25,'【本】2.地域別の延べ宿泊者数（外国人）_P20、21'!$U$7:$U$18,0)),0)</f>
        <v>902</v>
      </c>
      <c r="E25" s="418">
        <f>ROUND(INDEX('【本】2.地域別の延べ宿泊者数（外国人）_P20、21'!W$7:W$18,MATCH($U25,'【本】2.地域別の延べ宿泊者数（外国人）_P20、21'!$U$7:$U$18,0)),0)</f>
        <v>1313</v>
      </c>
      <c r="F25" s="418">
        <f>ROUND(INDEX('【本】2.地域別の延べ宿泊者数（外国人）_P20、21'!X$7:X$18,MATCH($U25,'【本】2.地域別の延べ宿泊者数（外国人）_P20、21'!$U$7:$U$18,0)),0)</f>
        <v>1717</v>
      </c>
      <c r="G25" s="418">
        <f>ROUND(INDEX('【本】2.地域別の延べ宿泊者数（外国人）_P20、21'!Y$7:Y$18,MATCH($U25,'【本】2.地域別の延べ宿泊者数（外国人）_P20、21'!$U$7:$U$18,0)),0)</f>
        <v>4159</v>
      </c>
      <c r="H25" s="418">
        <f>ROUND(INDEX('【本】2.地域別の延べ宿泊者数（外国人）_P20、21'!Z$7:Z$18,MATCH($U25,'【本】2.地域別の延べ宿泊者数（外国人）_P20、21'!$U$7:$U$18,0)),0)</f>
        <v>1516</v>
      </c>
      <c r="I25" s="418">
        <f>ROUND(INDEX('【本】2.地域別の延べ宿泊者数（外国人）_P20、21'!AA$7:AA$18,MATCH($U25,'【本】2.地域別の延べ宿泊者数（外国人）_P20、21'!$U$7:$U$18,0)),0)</f>
        <v>2071</v>
      </c>
      <c r="J25" s="1120">
        <f>ROUND(INDEX('【本】2.地域別の延べ宿泊者数（外国人）_P20、21'!AB$7:AB$18,MATCH($U25,'【本】2.地域別の延べ宿泊者数（外国人）_P20、21'!$U$7:$U$18,0)),0)</f>
        <v>1929</v>
      </c>
      <c r="K25" s="1130">
        <f>ROUND(INDEX('【本】2.地域別の延べ宿泊者数（外国人）_P20、21'!AC$7:AC$18,MATCH($U25,'【本】2.地域別の延べ宿泊者数（外国人）_P20、21'!$U$7:$U$18,0)),0)</f>
        <v>3200</v>
      </c>
      <c r="L25" s="418">
        <f>ROUND(INDEX('【本】2.地域別の延べ宿泊者数（外国人）_P20、21'!AD$7:AD$18,MATCH($U25,'【本】2.地域別の延べ宿泊者数（外国人）_P20、21'!$U$7:$U$18,0)),0)</f>
        <v>3369</v>
      </c>
      <c r="M25" s="418">
        <f>ROUND(INDEX('【本】2.地域別の延べ宿泊者数（外国人）_P20、21'!AE$7:AE$18,MATCH($U25,'【本】2.地域別の延べ宿泊者数（外国人）_P20、21'!$U$7:$U$18,0)),0)</f>
        <v>4813</v>
      </c>
      <c r="N25" s="418">
        <f>ROUND(INDEX('【本】2.地域別の延べ宿泊者数（外国人）_P20、21'!AF$7:AF$18,MATCH($U25,'【本】2.地域別の延べ宿泊者数（外国人）_P20、21'!$U$7:$U$18,0)),0)</f>
        <v>5944</v>
      </c>
      <c r="O25" s="1035">
        <f>ROUND(INDEX('【本】2.地域別の延べ宿泊者数（外国人）_P20、21'!AG$7:AG$18,MATCH($U25,'【本】2.地域別の延べ宿泊者数（外国人）_P20、21'!$U$7:$U$18,0)),0)</f>
        <v>4890</v>
      </c>
      <c r="P25" s="1051">
        <f>ROUND(INDEX('【本】2.地域別の延べ宿泊者数（外国人）_P20、21'!AH$7:AH$18,MATCH($U25,'【本】2.地域別の延べ宿泊者数（外国人）_P20、21'!$U$7:$U$18,0)),0)</f>
        <v>35821</v>
      </c>
      <c r="Q25" s="1112">
        <f>'【本】2.地域別の延べ宿泊者数（外国人）_P20、21'!$P23</f>
        <v>5.656941089016911</v>
      </c>
      <c r="R25" s="1043">
        <f t="shared" si="0"/>
        <v>1.1606890708839357E-2</v>
      </c>
      <c r="S25" s="1023">
        <f t="shared" si="1"/>
        <v>-0.21142542652724272</v>
      </c>
      <c r="U25" s="1" t="s">
        <v>448</v>
      </c>
      <c r="V25" s="1" t="str">
        <f t="shared" si="2"/>
        <v>菊池</v>
      </c>
      <c r="Z25" s="473"/>
      <c r="AA25" s="1103">
        <v>35410.308575797557</v>
      </c>
      <c r="AB25" s="1103">
        <v>45425.075979375273</v>
      </c>
    </row>
    <row r="26" spans="2:35" ht="13.5" customHeight="1" x14ac:dyDescent="0.3">
      <c r="B26" s="1249"/>
      <c r="C26" s="135" t="s">
        <v>440</v>
      </c>
      <c r="D26" s="419">
        <f>ROUND(INDEX('【本】2.地域別の延べ宿泊者数（ALL）_P14、15'!V$7:V$18,MATCH($U26,'【本】2.地域別の延べ宿泊者数（ALL）_P14、15'!$U$7:$U$18,0)),0)</f>
        <v>38171</v>
      </c>
      <c r="E26" s="420">
        <f>ROUND(INDEX('【本】2.地域別の延べ宿泊者数（ALL）_P14、15'!W$7:W$18,MATCH($U26,'【本】2.地域別の延べ宿泊者数（ALL）_P14、15'!$U$7:$U$18,0)),0)</f>
        <v>49113</v>
      </c>
      <c r="F26" s="420">
        <f>ROUND(INDEX('【本】2.地域別の延べ宿泊者数（ALL）_P14、15'!X$7:X$18,MATCH($U26,'【本】2.地域別の延べ宿泊者数（ALL）_P14、15'!$U$7:$U$18,0)),0)</f>
        <v>66270</v>
      </c>
      <c r="G26" s="420">
        <f>ROUND(INDEX('【本】2.地域別の延べ宿泊者数（ALL）_P14、15'!Y$7:Y$18,MATCH($U26,'【本】2.地域別の延べ宿泊者数（ALL）_P14、15'!$U$7:$U$18,0)),0)</f>
        <v>51393</v>
      </c>
      <c r="H26" s="420">
        <f>ROUND(INDEX('【本】2.地域別の延べ宿泊者数（ALL）_P14、15'!Z$7:Z$18,MATCH($U26,'【本】2.地域別の延べ宿泊者数（ALL）_P14、15'!$U$7:$U$18,0)),0)</f>
        <v>53007</v>
      </c>
      <c r="I26" s="420">
        <f>ROUND(INDEX('【本】2.地域別の延べ宿泊者数（ALL）_P14、15'!AA$7:AA$18,MATCH($U26,'【本】2.地域別の延べ宿泊者数（ALL）_P14、15'!$U$7:$U$18,0)),0)</f>
        <v>51178</v>
      </c>
      <c r="J26" s="1121">
        <f>ROUND(INDEX('【本】2.地域別の延べ宿泊者数（ALL）_P14、15'!AB$7:AB$18,MATCH($U26,'【本】2.地域別の延べ宿泊者数（ALL）_P14、15'!$U$7:$U$18,0)),0)</f>
        <v>59230</v>
      </c>
      <c r="K26" s="1131">
        <f>ROUND(INDEX('【本】2.地域別の延べ宿泊者数（ALL）_P14、15'!AC$7:AC$18,MATCH($U26,'【本】2.地域別の延べ宿泊者数（ALL）_P14、15'!$U$7:$U$18,0)),0)</f>
        <v>70225</v>
      </c>
      <c r="L26" s="420">
        <f>ROUND(INDEX('【本】2.地域別の延べ宿泊者数（ALL）_P14、15'!AD$7:AD$18,MATCH($U26,'【本】2.地域別の延べ宿泊者数（ALL）_P14、15'!$U$7:$U$18,0)),0)</f>
        <v>58270</v>
      </c>
      <c r="M26" s="420">
        <f>ROUND(INDEX('【本】2.地域別の延べ宿泊者数（ALL）_P14、15'!AE$7:AE$18,MATCH($U26,'【本】2.地域別の延べ宿泊者数（ALL）_P14、15'!$U$7:$U$18,0)),0)</f>
        <v>71510</v>
      </c>
      <c r="N26" s="420">
        <f>ROUND(INDEX('【本】2.地域別の延べ宿泊者数（ALL）_P14、15'!AF$7:AF$18,MATCH($U26,'【本】2.地域別の延べ宿泊者数（ALL）_P14、15'!$U$7:$U$18,0)),0)</f>
        <v>73392</v>
      </c>
      <c r="O26" s="1036">
        <f>ROUND(INDEX('【本】2.地域別の延べ宿泊者数（ALL）_P14、15'!AG$7:AG$18,MATCH($U26,'【本】2.地域別の延べ宿泊者数（ALL）_P14、15'!$U$7:$U$18,0)),0)</f>
        <v>60120</v>
      </c>
      <c r="P26" s="1052">
        <f>ROUND(INDEX('【本】2.地域別の延べ宿泊者数（ALL）_P14、15'!AH$7:AH$18,MATCH($U26,'【本】2.地域別の延べ宿泊者数（ALL）_P14、15'!$U$7:$U$18,0)),0)</f>
        <v>701879</v>
      </c>
      <c r="Q26" s="1048">
        <f>'【本】2.地域別の延べ宿泊者数（ALL）_P14、15'!P23</f>
        <v>0.38604435316653163</v>
      </c>
      <c r="R26" s="1044">
        <f t="shared" si="0"/>
        <v>4.3079785581914498E-2</v>
      </c>
      <c r="S26" s="1024">
        <f t="shared" si="1"/>
        <v>-1.5718957548016554E-2</v>
      </c>
      <c r="U26" s="1" t="s">
        <v>448</v>
      </c>
      <c r="V26" s="1" t="str">
        <f t="shared" si="2"/>
        <v>菊池</v>
      </c>
      <c r="W26" s="1">
        <f>P25/P26</f>
        <v>5.1035862306750876E-2</v>
      </c>
      <c r="Z26" s="1029"/>
      <c r="AA26" s="1104">
        <v>672891.24506327114</v>
      </c>
      <c r="AB26" s="1105">
        <v>713087.70949291752</v>
      </c>
      <c r="AH26" s="1">
        <f>AA25/AA26</f>
        <v>5.2624118437546274E-2</v>
      </c>
      <c r="AI26" s="1">
        <f>AB25/AB26</f>
        <v>6.3701947705251311E-2</v>
      </c>
    </row>
    <row r="27" spans="2:35" ht="13.5" customHeight="1" x14ac:dyDescent="0.3">
      <c r="B27" s="1247" t="s">
        <v>142</v>
      </c>
      <c r="C27" s="5" t="s">
        <v>441</v>
      </c>
      <c r="D27" s="415">
        <f>ROUND(INDEX('【本】2.地域別の延べ宿泊者数（日本人）_P18、19'!V$7:V$18,MATCH($U27,'【本】2.地域別の延べ宿泊者数（日本人）_P18、19'!$U$7:$U$18,0)),0)</f>
        <v>26426</v>
      </c>
      <c r="E27" s="416">
        <f>ROUND(INDEX('【本】2.地域別の延べ宿泊者数（日本人）_P18、19'!W$7:W$18,MATCH($U27,'【本】2.地域別の延べ宿泊者数（日本人）_P18、19'!$U$7:$U$18,0)),0)</f>
        <v>30582</v>
      </c>
      <c r="F27" s="416">
        <f>ROUND(INDEX('【本】2.地域別の延べ宿泊者数（日本人）_P18、19'!X$7:X$18,MATCH($U27,'【本】2.地域別の延べ宿泊者数（日本人）_P18、19'!$U$7:$U$18,0)),0)</f>
        <v>38571</v>
      </c>
      <c r="G27" s="416">
        <f>ROUND(INDEX('【本】2.地域別の延べ宿泊者数（日本人）_P18、19'!Y$7:Y$18,MATCH($U27,'【本】2.地域別の延べ宿泊者数（日本人）_P18、19'!$U$7:$U$18,0)),0)</f>
        <v>28775</v>
      </c>
      <c r="H27" s="416">
        <f>ROUND(INDEX('【本】2.地域別の延べ宿泊者数（日本人）_P18、19'!Z$7:Z$18,MATCH($U27,'【本】2.地域別の延べ宿泊者数（日本人）_P18、19'!$U$7:$U$18,0)),0)</f>
        <v>34725</v>
      </c>
      <c r="I27" s="416">
        <f>ROUND(INDEX('【本】2.地域別の延べ宿泊者数（日本人）_P18、19'!AA$7:AA$18,MATCH($U27,'【本】2.地域別の延べ宿泊者数（日本人）_P18、19'!$U$7:$U$18,0)),0)</f>
        <v>25184</v>
      </c>
      <c r="J27" s="1122">
        <f>ROUND(INDEX('【本】2.地域別の延べ宿泊者数（日本人）_P18、19'!AB$7:AB$18,MATCH($U27,'【本】2.地域別の延べ宿泊者数（日本人）_P18、19'!$U$7:$U$18,0)),0)</f>
        <v>31587</v>
      </c>
      <c r="K27" s="1132">
        <f>ROUND(INDEX('【本】2.地域別の延べ宿泊者数（日本人）_P18、19'!AC$7:AC$18,MATCH($U27,'【本】2.地域別の延べ宿泊者数（日本人）_P18、19'!$U$7:$U$18,0)),0)</f>
        <v>38736</v>
      </c>
      <c r="L27" s="416">
        <f>ROUND(INDEX('【本】2.地域別の延べ宿泊者数（日本人）_P18、19'!AD$7:AD$18,MATCH($U27,'【本】2.地域別の延べ宿泊者数（日本人）_P18、19'!$U$7:$U$18,0)),0)</f>
        <v>36518</v>
      </c>
      <c r="M27" s="416">
        <f>ROUND(INDEX('【本】2.地域別の延べ宿泊者数（日本人）_P18、19'!AE$7:AE$18,MATCH($U27,'【本】2.地域別の延べ宿泊者数（日本人）_P18、19'!$U$7:$U$18,0)),0)</f>
        <v>38291</v>
      </c>
      <c r="N27" s="416">
        <f>ROUND(INDEX('【本】2.地域別の延べ宿泊者数（日本人）_P18、19'!AF$7:AF$18,MATCH($U27,'【本】2.地域別の延べ宿泊者数（日本人）_P18、19'!$U$7:$U$18,0)),0)</f>
        <v>37065</v>
      </c>
      <c r="O27" s="1034">
        <f>ROUND(INDEX('【本】2.地域別の延べ宿泊者数（日本人）_P18、19'!AG$7:AG$18,MATCH($U27,'【本】2.地域別の延べ宿泊者数（日本人）_P18、19'!$U$7:$U$18,0)),0)</f>
        <v>30971</v>
      </c>
      <c r="P27" s="1053">
        <f>ROUND(INDEX('【本】2.地域別の延べ宿泊者数（日本人）_P18、19'!AH$7:AH$18,MATCH($U27,'【本】2.地域別の延べ宿泊者数（日本人）_P18、19'!$U$7:$U$18,0)),0)</f>
        <v>397430</v>
      </c>
      <c r="Q27" s="1113">
        <f>'【本】2.地域別の延べ宿泊者数（日本人）_P18、19'!P26</f>
        <v>0.26475408531831279</v>
      </c>
      <c r="R27" s="1114">
        <f t="shared" si="0"/>
        <v>3.1669392311086897E-2</v>
      </c>
      <c r="S27" s="1115">
        <f t="shared" si="1"/>
        <v>7.8665476456147854E-3</v>
      </c>
      <c r="U27" s="1" t="s">
        <v>449</v>
      </c>
      <c r="V27" s="1" t="str">
        <f t="shared" si="2"/>
        <v>八代</v>
      </c>
      <c r="Z27" s="472" t="s">
        <v>142</v>
      </c>
      <c r="AA27" s="1102">
        <v>385229.82864891121</v>
      </c>
      <c r="AB27" s="1102">
        <f>AB29-AB28</f>
        <v>394328.30120782112</v>
      </c>
    </row>
    <row r="28" spans="2:35" ht="13.5" customHeight="1" x14ac:dyDescent="0.3">
      <c r="B28" s="1248"/>
      <c r="C28" s="134" t="s">
        <v>443</v>
      </c>
      <c r="D28" s="417">
        <f>ROUND(INDEX('【本】2.地域別の延べ宿泊者数（外国人）_P20、21'!V$7:V$18,MATCH($U28,'【本】2.地域別の延べ宿泊者数（外国人）_P20、21'!$U$7:$U$18,0)),0)</f>
        <v>182</v>
      </c>
      <c r="E28" s="418">
        <f>ROUND(INDEX('【本】2.地域別の延べ宿泊者数（外国人）_P20、21'!W$7:W$18,MATCH($U28,'【本】2.地域別の延べ宿泊者数（外国人）_P20、21'!$U$7:$U$18,0)),0)</f>
        <v>311</v>
      </c>
      <c r="F28" s="418">
        <f>ROUND(INDEX('【本】2.地域別の延べ宿泊者数（外国人）_P20、21'!X$7:X$18,MATCH($U28,'【本】2.地域別の延べ宿泊者数（外国人）_P20、21'!$U$7:$U$18,0)),0)</f>
        <v>512</v>
      </c>
      <c r="G28" s="418">
        <f>ROUND(INDEX('【本】2.地域別の延べ宿泊者数（外国人）_P20、21'!Y$7:Y$18,MATCH($U28,'【本】2.地域別の延べ宿泊者数（外国人）_P20、21'!$U$7:$U$18,0)),0)</f>
        <v>285</v>
      </c>
      <c r="H28" s="418">
        <f>ROUND(INDEX('【本】2.地域別の延べ宿泊者数（外国人）_P20、21'!Z$7:Z$18,MATCH($U28,'【本】2.地域別の延べ宿泊者数（外国人）_P20、21'!$U$7:$U$18,0)),0)</f>
        <v>498</v>
      </c>
      <c r="I28" s="418">
        <f>ROUND(INDEX('【本】2.地域別の延べ宿泊者数（外国人）_P20、21'!AA$7:AA$18,MATCH($U28,'【本】2.地域別の延べ宿泊者数（外国人）_P20、21'!$U$7:$U$18,0)),0)</f>
        <v>456</v>
      </c>
      <c r="J28" s="1120">
        <f>ROUND(INDEX('【本】2.地域別の延べ宿泊者数（外国人）_P20、21'!AB$7:AB$18,MATCH($U28,'【本】2.地域別の延べ宿泊者数（外国人）_P20、21'!$U$7:$U$18,0)),0)</f>
        <v>297</v>
      </c>
      <c r="K28" s="1130">
        <f>ROUND(INDEX('【本】2.地域別の延べ宿泊者数（外国人）_P20、21'!AC$7:AC$18,MATCH($U28,'【本】2.地域別の延べ宿泊者数（外国人）_P20、21'!$U$7:$U$18,0)),0)</f>
        <v>304</v>
      </c>
      <c r="L28" s="418">
        <f>ROUND(INDEX('【本】2.地域別の延べ宿泊者数（外国人）_P20、21'!AD$7:AD$18,MATCH($U28,'【本】2.地域別の延べ宿泊者数（外国人）_P20、21'!$U$7:$U$18,0)),0)</f>
        <v>434</v>
      </c>
      <c r="M28" s="418">
        <f>ROUND(INDEX('【本】2.地域別の延べ宿泊者数（外国人）_P20、21'!AE$7:AE$18,MATCH($U28,'【本】2.地域別の延べ宿泊者数（外国人）_P20、21'!$U$7:$U$18,0)),0)</f>
        <v>562</v>
      </c>
      <c r="N28" s="418">
        <f>ROUND(INDEX('【本】2.地域別の延べ宿泊者数（外国人）_P20、21'!AF$7:AF$18,MATCH($U28,'【本】2.地域別の延べ宿泊者数（外国人）_P20、21'!$U$7:$U$18,0)),0)</f>
        <v>707</v>
      </c>
      <c r="O28" s="1035">
        <f>ROUND(INDEX('【本】2.地域別の延べ宿泊者数（外国人）_P20、21'!AG$7:AG$18,MATCH($U28,'【本】2.地域別の延べ宿泊者数（外国人）_P20、21'!$U$7:$U$18,0)),0)</f>
        <v>774</v>
      </c>
      <c r="P28" s="1051">
        <f>ROUND(INDEX('【本】2.地域別の延べ宿泊者数（外国人）_P20、21'!AH$7:AH$18,MATCH($U28,'【本】2.地域別の延べ宿泊者数（外国人）_P20、21'!$U$7:$U$18,0)),0)</f>
        <v>5322</v>
      </c>
      <c r="Q28" s="1112">
        <f>'【本】2.地域別の延べ宿泊者数（外国人）_P20、21'!$P26</f>
        <v>7.5562700964630221</v>
      </c>
      <c r="R28" s="1043">
        <f t="shared" si="0"/>
        <v>-0.42687917294852462</v>
      </c>
      <c r="S28" s="1023">
        <f t="shared" si="1"/>
        <v>-0.25990821860659152</v>
      </c>
      <c r="U28" s="1" t="s">
        <v>449</v>
      </c>
      <c r="V28" s="1" t="str">
        <f t="shared" si="2"/>
        <v>八代</v>
      </c>
      <c r="Z28" s="473"/>
      <c r="AA28" s="1103">
        <v>9285.9832653621343</v>
      </c>
      <c r="AB28" s="1103">
        <v>7190.9077007081823</v>
      </c>
    </row>
    <row r="29" spans="2:35" ht="13.5" customHeight="1" x14ac:dyDescent="0.3">
      <c r="B29" s="1249"/>
      <c r="C29" s="135" t="s">
        <v>440</v>
      </c>
      <c r="D29" s="419">
        <f>ROUND(INDEX('【本】2.地域別の延べ宿泊者数（ALL）_P14、15'!V$7:V$18,MATCH($U29,'【本】2.地域別の延べ宿泊者数（ALL）_P14、15'!$U$7:$U$18,0)),0)</f>
        <v>26608</v>
      </c>
      <c r="E29" s="420">
        <f>ROUND(INDEX('【本】2.地域別の延べ宿泊者数（ALL）_P14、15'!W$7:W$18,MATCH($U29,'【本】2.地域別の延べ宿泊者数（ALL）_P14、15'!$U$7:$U$18,0)),0)</f>
        <v>30893</v>
      </c>
      <c r="F29" s="420">
        <f>ROUND(INDEX('【本】2.地域別の延べ宿泊者数（ALL）_P14、15'!X$7:X$18,MATCH($U29,'【本】2.地域別の延べ宿泊者数（ALL）_P14、15'!$U$7:$U$18,0)),0)</f>
        <v>39083</v>
      </c>
      <c r="G29" s="420">
        <f>ROUND(INDEX('【本】2.地域別の延べ宿泊者数（ALL）_P14、15'!Y$7:Y$18,MATCH($U29,'【本】2.地域別の延べ宿泊者数（ALL）_P14、15'!$U$7:$U$18,0)),0)</f>
        <v>29060</v>
      </c>
      <c r="H29" s="420">
        <f>ROUND(INDEX('【本】2.地域別の延べ宿泊者数（ALL）_P14、15'!Z$7:Z$18,MATCH($U29,'【本】2.地域別の延べ宿泊者数（ALL）_P14、15'!$U$7:$U$18,0)),0)</f>
        <v>35223</v>
      </c>
      <c r="I29" s="420">
        <f>ROUND(INDEX('【本】2.地域別の延べ宿泊者数（ALL）_P14、15'!AA$7:AA$18,MATCH($U29,'【本】2.地域別の延べ宿泊者数（ALL）_P14、15'!$U$7:$U$18,0)),0)</f>
        <v>25639</v>
      </c>
      <c r="J29" s="1121">
        <f>ROUND(INDEX('【本】2.地域別の延べ宿泊者数（ALL）_P14、15'!AB$7:AB$18,MATCH($U29,'【本】2.地域別の延べ宿泊者数（ALL）_P14、15'!$U$7:$U$18,0)),0)</f>
        <v>31884</v>
      </c>
      <c r="K29" s="1131">
        <f>ROUND(INDEX('【本】2.地域別の延べ宿泊者数（ALL）_P14、15'!AC$7:AC$18,MATCH($U29,'【本】2.地域別の延べ宿泊者数（ALL）_P14、15'!$U$7:$U$18,0)),0)</f>
        <v>39040</v>
      </c>
      <c r="L29" s="420">
        <f>ROUND(INDEX('【本】2.地域別の延べ宿泊者数（ALL）_P14、15'!AD$7:AD$18,MATCH($U29,'【本】2.地域別の延べ宿泊者数（ALL）_P14、15'!$U$7:$U$18,0)),0)</f>
        <v>36952</v>
      </c>
      <c r="M29" s="420">
        <f>ROUND(INDEX('【本】2.地域別の延べ宿泊者数（ALL）_P14、15'!AE$7:AE$18,MATCH($U29,'【本】2.地域別の延べ宿泊者数（ALL）_P14、15'!$U$7:$U$18,0)),0)</f>
        <v>38853</v>
      </c>
      <c r="N29" s="420">
        <f>ROUND(INDEX('【本】2.地域別の延べ宿泊者数（ALL）_P14、15'!AF$7:AF$18,MATCH($U29,'【本】2.地域別の延べ宿泊者数（ALL）_P14、15'!$U$7:$U$18,0)),0)</f>
        <v>37772</v>
      </c>
      <c r="O29" s="1036">
        <f>ROUND(INDEX('【本】2.地域別の延べ宿泊者数（ALL）_P14、15'!AG$7:AG$18,MATCH($U29,'【本】2.地域別の延べ宿泊者数（ALL）_P14、15'!$U$7:$U$18,0)),0)</f>
        <v>31745</v>
      </c>
      <c r="P29" s="1052">
        <f>ROUND(INDEX('【本】2.地域別の延べ宿泊者数（ALL）_P14、15'!AH$7:AH$18,MATCH($U29,'【本】2.地域別の延べ宿泊者数（ALL）_P14、15'!$U$7:$U$18,0)),0)</f>
        <v>402751</v>
      </c>
      <c r="Q29" s="1047">
        <f>'【本】2.地域別の延べ宿泊者数（ALL）_P14、15'!P26</f>
        <v>0.27915529907227721</v>
      </c>
      <c r="R29" s="1045">
        <f t="shared" si="0"/>
        <v>2.0873678127122819E-2</v>
      </c>
      <c r="S29" s="1042">
        <f t="shared" si="1"/>
        <v>3.0683479486648402E-3</v>
      </c>
      <c r="U29" s="1" t="s">
        <v>449</v>
      </c>
      <c r="V29" s="1" t="str">
        <f t="shared" si="2"/>
        <v>八代</v>
      </c>
      <c r="W29" s="1">
        <f>P28/P29</f>
        <v>1.3214119890453407E-2</v>
      </c>
      <c r="Z29" s="1029"/>
      <c r="AA29" s="1104">
        <v>394515.8119142733</v>
      </c>
      <c r="AB29" s="1105">
        <v>401519.20890852931</v>
      </c>
      <c r="AH29" s="1">
        <f>AA28/AA29</f>
        <v>2.3537670696402762E-2</v>
      </c>
      <c r="AI29" s="1">
        <f>AB28/AB29</f>
        <v>1.7909249523218585E-2</v>
      </c>
    </row>
    <row r="30" spans="2:35" ht="13.5" customHeight="1" x14ac:dyDescent="0.3">
      <c r="B30" s="1250" t="s">
        <v>421</v>
      </c>
      <c r="C30" s="5" t="s">
        <v>441</v>
      </c>
      <c r="D30" s="415">
        <f>ROUND(INDEX('【本】2.地域別の延べ宿泊者数（日本人）_P18、19'!V$7:V$18,MATCH($U30,'【本】2.地域別の延べ宿泊者数（日本人）_P18、19'!$U$7:$U$18,0)),0)</f>
        <v>16343</v>
      </c>
      <c r="E30" s="416">
        <f>ROUND(INDEX('【本】2.地域別の延べ宿泊者数（日本人）_P18、19'!W$7:W$18,MATCH($U30,'【本】2.地域別の延べ宿泊者数（日本人）_P18、19'!$U$7:$U$18,0)),0)</f>
        <v>18941</v>
      </c>
      <c r="F30" s="416">
        <f>ROUND(INDEX('【本】2.地域別の延べ宿泊者数（日本人）_P18、19'!X$7:X$18,MATCH($U30,'【本】2.地域別の延べ宿泊者数（日本人）_P18、19'!$U$7:$U$18,0)),0)</f>
        <v>25330</v>
      </c>
      <c r="G30" s="416">
        <f>ROUND(INDEX('【本】2.地域別の延べ宿泊者数（日本人）_P18、19'!Y$7:Y$18,MATCH($U30,'【本】2.地域別の延べ宿泊者数（日本人）_P18、19'!$U$7:$U$18,0)),0)</f>
        <v>19907</v>
      </c>
      <c r="H30" s="416">
        <f>ROUND(INDEX('【本】2.地域別の延べ宿泊者数（日本人）_P18、19'!Z$7:Z$18,MATCH($U30,'【本】2.地域別の延べ宿泊者数（日本人）_P18、19'!$U$7:$U$18,0)),0)</f>
        <v>20269</v>
      </c>
      <c r="I30" s="416">
        <f>ROUND(INDEX('【本】2.地域別の延べ宿泊者数（日本人）_P18、19'!AA$7:AA$18,MATCH($U30,'【本】2.地域別の延べ宿泊者数（日本人）_P18、19'!$U$7:$U$18,0)),0)</f>
        <v>13502</v>
      </c>
      <c r="J30" s="1122">
        <f>ROUND(INDEX('【本】2.地域別の延べ宿泊者数（日本人）_P18、19'!AB$7:AB$18,MATCH($U30,'【本】2.地域別の延べ宿泊者数（日本人）_P18、19'!$U$7:$U$18,0)),0)</f>
        <v>19843</v>
      </c>
      <c r="K30" s="1132">
        <f>ROUND(INDEX('【本】2.地域別の延べ宿泊者数（日本人）_P18、19'!AC$7:AC$18,MATCH($U30,'【本】2.地域別の延べ宿泊者数（日本人）_P18、19'!$U$7:$U$18,0)),0)</f>
        <v>31027</v>
      </c>
      <c r="L30" s="416">
        <f>ROUND(INDEX('【本】2.地域別の延べ宿泊者数（日本人）_P18、19'!AD$7:AD$18,MATCH($U30,'【本】2.地域別の延べ宿泊者数（日本人）_P18、19'!$U$7:$U$18,0)),0)</f>
        <v>28000</v>
      </c>
      <c r="M30" s="416">
        <f>ROUND(INDEX('【本】2.地域別の延べ宿泊者数（日本人）_P18、19'!AE$7:AE$18,MATCH($U30,'【本】2.地域別の延べ宿泊者数（日本人）_P18、19'!$U$7:$U$18,0)),0)</f>
        <v>25111</v>
      </c>
      <c r="N30" s="416">
        <f>ROUND(INDEX('【本】2.地域別の延べ宿泊者数（日本人）_P18、19'!AF$7:AF$18,MATCH($U30,'【本】2.地域別の延べ宿泊者数（日本人）_P18、19'!$U$7:$U$18,0)),0)</f>
        <v>22644</v>
      </c>
      <c r="O30" s="1034">
        <f>ROUND(INDEX('【本】2.地域別の延べ宿泊者数（日本人）_P18、19'!AG$7:AG$18,MATCH($U30,'【本】2.地域別の延べ宿泊者数（日本人）_P18、19'!$U$7:$U$18,0)),0)</f>
        <v>17609</v>
      </c>
      <c r="P30" s="1053">
        <f>ROUND(INDEX('【本】2.地域別の延べ宿泊者数（日本人）_P18、19'!AH$7:AH$18,MATCH($U30,'【本】2.地域別の延べ宿泊者数（日本人）_P18、19'!$U$7:$U$18,0)),0)</f>
        <v>258524</v>
      </c>
      <c r="Q30" s="1109">
        <f>'【本】2.地域別の延べ宿泊者数（日本人）_P18、19'!P29</f>
        <v>0.21315244883881346</v>
      </c>
      <c r="R30" s="1110">
        <f t="shared" si="0"/>
        <v>-8.2447809081681145E-2</v>
      </c>
      <c r="S30" s="1111">
        <f t="shared" si="1"/>
        <v>-9.9796646052704885E-2</v>
      </c>
      <c r="U30" s="1" t="s">
        <v>450</v>
      </c>
      <c r="V30" s="1" t="str">
        <f t="shared" si="2"/>
        <v>人吉</v>
      </c>
      <c r="Z30" s="1030" t="s">
        <v>421</v>
      </c>
      <c r="AA30" s="1102">
        <v>281754.08335107984</v>
      </c>
      <c r="AB30" s="1102">
        <f>AB32-AB31</f>
        <v>287183.52344457671</v>
      </c>
    </row>
    <row r="31" spans="2:35" ht="13.5" customHeight="1" x14ac:dyDescent="0.3">
      <c r="B31" s="1248"/>
      <c r="C31" s="134" t="s">
        <v>443</v>
      </c>
      <c r="D31" s="417">
        <f>ROUND(INDEX('【本】2.地域別の延べ宿泊者数（外国人）_P20、21'!V$7:V$18,MATCH($U31,'【本】2.地域別の延べ宿泊者数（外国人）_P20、21'!$U$7:$U$18,0)),0)</f>
        <v>1076</v>
      </c>
      <c r="E31" s="418">
        <f>ROUND(INDEX('【本】2.地域別の延べ宿泊者数（外国人）_P20、21'!W$7:W$18,MATCH($U31,'【本】2.地域別の延べ宿泊者数（外国人）_P20、21'!$U$7:$U$18,0)),0)</f>
        <v>871</v>
      </c>
      <c r="F31" s="418">
        <f>ROUND(INDEX('【本】2.地域別の延べ宿泊者数（外国人）_P20、21'!X$7:X$18,MATCH($U31,'【本】2.地域別の延べ宿泊者数（外国人）_P20、21'!$U$7:$U$18,0)),0)</f>
        <v>1072</v>
      </c>
      <c r="G31" s="418">
        <f>ROUND(INDEX('【本】2.地域別の延べ宿泊者数（外国人）_P20、21'!Y$7:Y$18,MATCH($U31,'【本】2.地域別の延べ宿泊者数（外国人）_P20、21'!$U$7:$U$18,0)),0)</f>
        <v>1096</v>
      </c>
      <c r="H31" s="418">
        <f>ROUND(INDEX('【本】2.地域別の延べ宿泊者数（外国人）_P20、21'!Z$7:Z$18,MATCH($U31,'【本】2.地域別の延べ宿泊者数（外国人）_P20、21'!$U$7:$U$18,0)),0)</f>
        <v>1010</v>
      </c>
      <c r="I31" s="418">
        <f>ROUND(INDEX('【本】2.地域別の延べ宿泊者数（外国人）_P20、21'!AA$7:AA$18,MATCH($U31,'【本】2.地域別の延べ宿泊者数（外国人）_P20、21'!$U$7:$U$18,0)),0)</f>
        <v>1264</v>
      </c>
      <c r="J31" s="1120">
        <f>ROUND(INDEX('【本】2.地域別の延べ宿泊者数（外国人）_P20、21'!AB$7:AB$18,MATCH($U31,'【本】2.地域別の延べ宿泊者数（外国人）_P20、21'!$U$7:$U$18,0)),0)</f>
        <v>843</v>
      </c>
      <c r="K31" s="1130">
        <f>ROUND(INDEX('【本】2.地域別の延べ宿泊者数（外国人）_P20、21'!AC$7:AC$18,MATCH($U31,'【本】2.地域別の延べ宿泊者数（外国人）_P20、21'!$U$7:$U$18,0)),0)</f>
        <v>1062</v>
      </c>
      <c r="L31" s="418">
        <f>ROUND(INDEX('【本】2.地域別の延べ宿泊者数（外国人）_P20、21'!AD$7:AD$18,MATCH($U31,'【本】2.地域別の延べ宿泊者数（外国人）_P20、21'!$U$7:$U$18,0)),0)</f>
        <v>1673</v>
      </c>
      <c r="M31" s="418">
        <f>ROUND(INDEX('【本】2.地域別の延べ宿泊者数（外国人）_P20、21'!AE$7:AE$18,MATCH($U31,'【本】2.地域別の延べ宿泊者数（外国人）_P20、21'!$U$7:$U$18,0)),0)</f>
        <v>1929</v>
      </c>
      <c r="N31" s="418">
        <f>ROUND(INDEX('【本】2.地域別の延べ宿泊者数（外国人）_P20、21'!AF$7:AF$18,MATCH($U31,'【本】2.地域別の延べ宿泊者数（外国人）_P20、21'!$U$7:$U$18,0)),0)</f>
        <v>2698</v>
      </c>
      <c r="O31" s="1035">
        <f>ROUND(INDEX('【本】2.地域別の延べ宿泊者数（外国人）_P20、21'!AG$7:AG$18,MATCH($U31,'【本】2.地域別の延べ宿泊者数（外国人）_P20、21'!$U$7:$U$18,0)),0)</f>
        <v>1880</v>
      </c>
      <c r="P31" s="1051">
        <f>ROUND(INDEX('【本】2.地域別の延べ宿泊者数（外国人）_P20、21'!AH$7:AH$18,MATCH($U31,'【本】2.地域別の延べ宿泊者数（外国人）_P20、21'!$U$7:$U$18,0)),0)</f>
        <v>16473</v>
      </c>
      <c r="Q31" s="1112">
        <f>'【本】2.地域別の延べ宿泊者数（外国人）_P20、21'!$P29</f>
        <v>18.244158878504674</v>
      </c>
      <c r="R31" s="1043">
        <f t="shared" si="0"/>
        <v>-0.1055060816681147</v>
      </c>
      <c r="S31" s="1023">
        <f t="shared" si="1"/>
        <v>-7.0215047694304866E-2</v>
      </c>
      <c r="U31" s="1" t="s">
        <v>450</v>
      </c>
      <c r="V31" s="1" t="str">
        <f t="shared" si="2"/>
        <v>人吉</v>
      </c>
      <c r="Z31" s="473"/>
      <c r="AA31" s="1103">
        <v>18415.502454282414</v>
      </c>
      <c r="AB31" s="1103">
        <v>17716.506181379911</v>
      </c>
    </row>
    <row r="32" spans="2:35" ht="13.5" customHeight="1" x14ac:dyDescent="0.3">
      <c r="B32" s="1249"/>
      <c r="C32" s="135" t="s">
        <v>440</v>
      </c>
      <c r="D32" s="419">
        <f>ROUND(INDEX('【本】2.地域別の延べ宿泊者数（ALL）_P14、15'!V$7:V$18,MATCH($U32,'【本】2.地域別の延べ宿泊者数（ALL）_P14、15'!$U$7:$U$18,0)),0)</f>
        <v>17418</v>
      </c>
      <c r="E32" s="420">
        <f>ROUND(INDEX('【本】2.地域別の延べ宿泊者数（ALL）_P14、15'!W$7:W$18,MATCH($U32,'【本】2.地域別の延べ宿泊者数（ALL）_P14、15'!$U$7:$U$18,0)),0)</f>
        <v>19812</v>
      </c>
      <c r="F32" s="420">
        <f>ROUND(INDEX('【本】2.地域別の延べ宿泊者数（ALL）_P14、15'!X$7:X$18,MATCH($U32,'【本】2.地域別の延べ宿泊者数（ALL）_P14、15'!$U$7:$U$18,0)),0)</f>
        <v>26402</v>
      </c>
      <c r="G32" s="420">
        <f>ROUND(INDEX('【本】2.地域別の延べ宿泊者数（ALL）_P14、15'!Y$7:Y$18,MATCH($U32,'【本】2.地域別の延べ宿泊者数（ALL）_P14、15'!$U$7:$U$18,0)),0)</f>
        <v>21003</v>
      </c>
      <c r="H32" s="420">
        <f>ROUND(INDEX('【本】2.地域別の延べ宿泊者数（ALL）_P14、15'!Z$7:Z$18,MATCH($U32,'【本】2.地域別の延べ宿泊者数（ALL）_P14、15'!$U$7:$U$18,0)),0)</f>
        <v>21279</v>
      </c>
      <c r="I32" s="420">
        <f>ROUND(INDEX('【本】2.地域別の延べ宿泊者数（ALL）_P14、15'!AA$7:AA$18,MATCH($U32,'【本】2.地域別の延べ宿泊者数（ALL）_P14、15'!$U$7:$U$18,0)),0)</f>
        <v>14765</v>
      </c>
      <c r="J32" s="1121">
        <f>ROUND(INDEX('【本】2.地域別の延べ宿泊者数（ALL）_P14、15'!AB$7:AB$18,MATCH($U32,'【本】2.地域別の延べ宿泊者数（ALL）_P14、15'!$U$7:$U$18,0)),0)</f>
        <v>20685</v>
      </c>
      <c r="K32" s="1131">
        <f>ROUND(INDEX('【本】2.地域別の延べ宿泊者数（ALL）_P14、15'!AC$7:AC$18,MATCH($U32,'【本】2.地域別の延べ宿泊者数（ALL）_P14、15'!$U$7:$U$18,0)),0)</f>
        <v>32089</v>
      </c>
      <c r="L32" s="420">
        <f>ROUND(INDEX('【本】2.地域別の延べ宿泊者数（ALL）_P14、15'!AD$7:AD$18,MATCH($U32,'【本】2.地域別の延べ宿泊者数（ALL）_P14、15'!$U$7:$U$18,0)),0)</f>
        <v>29672</v>
      </c>
      <c r="M32" s="420">
        <f>ROUND(INDEX('【本】2.地域別の延べ宿泊者数（ALL）_P14、15'!AE$7:AE$18,MATCH($U32,'【本】2.地域別の延べ宿泊者数（ALL）_P14、15'!$U$7:$U$18,0)),0)</f>
        <v>27040</v>
      </c>
      <c r="N32" s="420">
        <f>ROUND(INDEX('【本】2.地域別の延べ宿泊者数（ALL）_P14、15'!AF$7:AF$18,MATCH($U32,'【本】2.地域別の延べ宿泊者数（ALL）_P14、15'!$U$7:$U$18,0)),0)</f>
        <v>25342</v>
      </c>
      <c r="O32" s="1036">
        <f>ROUND(INDEX('【本】2.地域別の延べ宿泊者数（ALL）_P14、15'!AG$7:AG$18,MATCH($U32,'【本】2.地域別の延べ宿泊者数（ALL）_P14、15'!$U$7:$U$18,0)),0)</f>
        <v>19488</v>
      </c>
      <c r="P32" s="1052">
        <f>ROUND(INDEX('【本】2.地域別の延べ宿泊者数（ALL）_P14、15'!AH$7:AH$18,MATCH($U32,'【本】2.地域別の延べ宿泊者数（ALL）_P14、15'!$U$7:$U$18,0)),0)</f>
        <v>274997</v>
      </c>
      <c r="Q32" s="1048">
        <f>'【本】2.地域別の延べ宿泊者数（ALL）_P14、15'!P29</f>
        <v>0.28529096968082368</v>
      </c>
      <c r="R32" s="1044">
        <f t="shared" si="0"/>
        <v>-8.3862477929173451E-2</v>
      </c>
      <c r="S32" s="1024">
        <f t="shared" si="1"/>
        <v>-9.8074778615939606E-2</v>
      </c>
      <c r="U32" s="1" t="s">
        <v>450</v>
      </c>
      <c r="V32" s="1" t="str">
        <f t="shared" si="2"/>
        <v>人吉</v>
      </c>
      <c r="W32" s="1">
        <f>P31/P32</f>
        <v>5.9902471663327239E-2</v>
      </c>
      <c r="Z32" s="1029"/>
      <c r="AA32" s="1104">
        <v>300169.58580536232</v>
      </c>
      <c r="AB32" s="1105">
        <v>304900.02962595661</v>
      </c>
      <c r="AH32" s="1">
        <f>AA31/AA32</f>
        <v>6.1350327698501406E-2</v>
      </c>
      <c r="AI32" s="1">
        <f>AB31/AB32</f>
        <v>5.8105951000116521E-2</v>
      </c>
    </row>
    <row r="33" spans="2:35" ht="13.5" customHeight="1" x14ac:dyDescent="0.3">
      <c r="B33" s="1250" t="s">
        <v>422</v>
      </c>
      <c r="C33" s="5" t="s">
        <v>441</v>
      </c>
      <c r="D33" s="415">
        <f>ROUND(INDEX('【本】2.地域別の延べ宿泊者数（日本人）_P18、19'!V$7:V$18,MATCH($U33,'【本】2.地域別の延べ宿泊者数（日本人）_P18、19'!$U$7:$U$18,0)),0)</f>
        <v>8944</v>
      </c>
      <c r="E33" s="416">
        <f>ROUND(INDEX('【本】2.地域別の延べ宿泊者数（日本人）_P18、19'!W$7:W$18,MATCH($U33,'【本】2.地域別の延べ宿泊者数（日本人）_P18、19'!$U$7:$U$18,0)),0)</f>
        <v>10742</v>
      </c>
      <c r="F33" s="416">
        <f>ROUND(INDEX('【本】2.地域別の延べ宿泊者数（日本人）_P18、19'!X$7:X$18,MATCH($U33,'【本】2.地域別の延べ宿泊者数（日本人）_P18、19'!$U$7:$U$18,0)),0)</f>
        <v>14482</v>
      </c>
      <c r="G33" s="416">
        <f>ROUND(INDEX('【本】2.地域別の延べ宿泊者数（日本人）_P18、19'!Y$7:Y$18,MATCH($U33,'【本】2.地域別の延べ宿泊者数（日本人）_P18、19'!$U$7:$U$18,0)),0)</f>
        <v>13019</v>
      </c>
      <c r="H33" s="416">
        <f>ROUND(INDEX('【本】2.地域別の延べ宿泊者数（日本人）_P18、19'!Z$7:Z$18,MATCH($U33,'【本】2.地域別の延べ宿泊者数（日本人）_P18、19'!$U$7:$U$18,0)),0)</f>
        <v>16969</v>
      </c>
      <c r="I33" s="416">
        <f>ROUND(INDEX('【本】2.地域別の延べ宿泊者数（日本人）_P18、19'!AA$7:AA$18,MATCH($U33,'【本】2.地域別の延べ宿泊者数（日本人）_P18、19'!$U$7:$U$18,0)),0)</f>
        <v>9340</v>
      </c>
      <c r="J33" s="1122">
        <f>ROUND(INDEX('【本】2.地域別の延べ宿泊者数（日本人）_P18、19'!AB$7:AB$18,MATCH($U33,'【本】2.地域別の延べ宿泊者数（日本人）_P18、19'!$U$7:$U$18,0)),0)</f>
        <v>15488</v>
      </c>
      <c r="K33" s="1132">
        <f>ROUND(INDEX('【本】2.地域別の延べ宿泊者数（日本人）_P18、19'!AC$7:AC$18,MATCH($U33,'【本】2.地域別の延べ宿泊者数（日本人）_P18、19'!$U$7:$U$18,0)),0)</f>
        <v>18868</v>
      </c>
      <c r="L33" s="416">
        <f>ROUND(INDEX('【本】2.地域別の延べ宿泊者数（日本人）_P18、19'!AD$7:AD$18,MATCH($U33,'【本】2.地域別の延べ宿泊者数（日本人）_P18、19'!$U$7:$U$18,0)),0)</f>
        <v>18432</v>
      </c>
      <c r="M33" s="416">
        <f>ROUND(INDEX('【本】2.地域別の延べ宿泊者数（日本人）_P18、19'!AE$7:AE$18,MATCH($U33,'【本】2.地域別の延べ宿泊者数（日本人）_P18、19'!$U$7:$U$18,0)),0)</f>
        <v>18273</v>
      </c>
      <c r="N33" s="416">
        <f>ROUND(INDEX('【本】2.地域別の延べ宿泊者数（日本人）_P18、19'!AF$7:AF$18,MATCH($U33,'【本】2.地域別の延べ宿泊者数（日本人）_P18、19'!$U$7:$U$18,0)),0)</f>
        <v>16415</v>
      </c>
      <c r="O33" s="1034">
        <f>ROUND(INDEX('【本】2.地域別の延べ宿泊者数（日本人）_P18、19'!AG$7:AG$18,MATCH($U33,'【本】2.地域別の延べ宿泊者数（日本人）_P18、19'!$U$7:$U$18,0)),0)</f>
        <v>11682</v>
      </c>
      <c r="P33" s="1053">
        <f>ROUND(INDEX('【本】2.地域別の延べ宿泊者数（日本人）_P18、19'!AH$7:AH$18,MATCH($U33,'【本】2.地域別の延べ宿泊者数（日本人）_P18、19'!$U$7:$U$18,0)),0)</f>
        <v>172652</v>
      </c>
      <c r="Q33" s="1113">
        <f>'【本】2.地域別の延べ宿泊者数（日本人）_P18、19'!P32</f>
        <v>0.3640615617988181</v>
      </c>
      <c r="R33" s="1114">
        <f t="shared" si="0"/>
        <v>3.0524418340913684E-2</v>
      </c>
      <c r="S33" s="1115">
        <f t="shared" si="1"/>
        <v>2.6877531478056049E-2</v>
      </c>
      <c r="U33" s="1" t="s">
        <v>451</v>
      </c>
      <c r="V33" s="1" t="str">
        <f t="shared" si="2"/>
        <v>水俣</v>
      </c>
      <c r="Z33" s="1030" t="s">
        <v>422</v>
      </c>
      <c r="AA33" s="1102">
        <v>167538.29563820449</v>
      </c>
      <c r="AB33" s="1102">
        <f>AB35-AB34</f>
        <v>168132.94040452669</v>
      </c>
    </row>
    <row r="34" spans="2:35" ht="13.5" customHeight="1" x14ac:dyDescent="0.3">
      <c r="B34" s="1248"/>
      <c r="C34" s="134" t="s">
        <v>443</v>
      </c>
      <c r="D34" s="417">
        <f>ROUND(INDEX('【本】2.地域別の延べ宿泊者数（外国人）_P20、21'!V$7:V$18,MATCH($U34,'【本】2.地域別の延べ宿泊者数（外国人）_P20、21'!$U$7:$U$18,0)),0)</f>
        <v>145</v>
      </c>
      <c r="E34" s="418">
        <f>ROUND(INDEX('【本】2.地域別の延べ宿泊者数（外国人）_P20、21'!W$7:W$18,MATCH($U34,'【本】2.地域別の延べ宿泊者数（外国人）_P20、21'!$U$7:$U$18,0)),0)</f>
        <v>106</v>
      </c>
      <c r="F34" s="418">
        <f>ROUND(INDEX('【本】2.地域別の延べ宿泊者数（外国人）_P20、21'!X$7:X$18,MATCH($U34,'【本】2.地域別の延べ宿泊者数（外国人）_P20、21'!$U$7:$U$18,0)),0)</f>
        <v>108</v>
      </c>
      <c r="G34" s="418">
        <f>ROUND(INDEX('【本】2.地域別の延べ宿泊者数（外国人）_P20、21'!Y$7:Y$18,MATCH($U34,'【本】2.地域別の延べ宿泊者数（外国人）_P20、21'!$U$7:$U$18,0)),0)</f>
        <v>67</v>
      </c>
      <c r="H34" s="418">
        <f>ROUND(INDEX('【本】2.地域別の延べ宿泊者数（外国人）_P20、21'!Z$7:Z$18,MATCH($U34,'【本】2.地域別の延べ宿泊者数（外国人）_P20、21'!$U$7:$U$18,0)),0)</f>
        <v>99</v>
      </c>
      <c r="I34" s="418">
        <f>ROUND(INDEX('【本】2.地域別の延べ宿泊者数（外国人）_P20、21'!AA$7:AA$18,MATCH($U34,'【本】2.地域別の延べ宿泊者数（外国人）_P20、21'!$U$7:$U$18,0)),0)</f>
        <v>151</v>
      </c>
      <c r="J34" s="1120">
        <f>ROUND(INDEX('【本】2.地域別の延べ宿泊者数（外国人）_P20、21'!AB$7:AB$18,MATCH($U34,'【本】2.地域別の延べ宿泊者数（外国人）_P20、21'!$U$7:$U$18,0)),0)</f>
        <v>94</v>
      </c>
      <c r="K34" s="1130">
        <f>ROUND(INDEX('【本】2.地域別の延べ宿泊者数（外国人）_P20、21'!AC$7:AC$18,MATCH($U34,'【本】2.地域別の延べ宿泊者数（外国人）_P20、21'!$U$7:$U$18,0)),0)</f>
        <v>58</v>
      </c>
      <c r="L34" s="418">
        <f>ROUND(INDEX('【本】2.地域別の延べ宿泊者数（外国人）_P20、21'!AD$7:AD$18,MATCH($U34,'【本】2.地域別の延べ宿泊者数（外国人）_P20、21'!$U$7:$U$18,0)),0)</f>
        <v>128</v>
      </c>
      <c r="M34" s="418">
        <f>ROUND(INDEX('【本】2.地域別の延べ宿泊者数（外国人）_P20、21'!AE$7:AE$18,MATCH($U34,'【本】2.地域別の延べ宿泊者数（外国人）_P20、21'!$U$7:$U$18,0)),0)</f>
        <v>171</v>
      </c>
      <c r="N34" s="418">
        <f>ROUND(INDEX('【本】2.地域別の延べ宿泊者数（外国人）_P20、21'!AF$7:AF$18,MATCH($U34,'【本】2.地域別の延べ宿泊者数（外国人）_P20、21'!$U$7:$U$18,0)),0)</f>
        <v>151</v>
      </c>
      <c r="O34" s="1035">
        <f>ROUND(INDEX('【本】2.地域別の延べ宿泊者数（外国人）_P20、21'!AG$7:AG$18,MATCH($U34,'【本】2.地域別の延べ宿泊者数（外国人）_P20、21'!$U$7:$U$18,0)),0)</f>
        <v>147</v>
      </c>
      <c r="P34" s="1051">
        <f>ROUND(INDEX('【本】2.地域別の延べ宿泊者数（外国人）_P20、21'!AH$7:AH$18,MATCH($U34,'【本】2.地域別の延べ宿泊者数（外国人）_P20、21'!$U$7:$U$18,0)),0)</f>
        <v>1423</v>
      </c>
      <c r="Q34" s="1112">
        <f>'【本】2.地域別の延べ宿泊者数（外国人）_P20、21'!$P32</f>
        <v>5.7761904761904761</v>
      </c>
      <c r="R34" s="1043">
        <f t="shared" si="0"/>
        <v>-0.24429102496016997</v>
      </c>
      <c r="S34" s="1023">
        <f t="shared" si="1"/>
        <v>-0.28058645096056622</v>
      </c>
      <c r="U34" s="1" t="s">
        <v>451</v>
      </c>
      <c r="V34" s="1" t="str">
        <f t="shared" si="2"/>
        <v>水俣</v>
      </c>
      <c r="Z34" s="473"/>
      <c r="AA34" s="1103">
        <v>1883.0894009554415</v>
      </c>
      <c r="AB34" s="1103">
        <v>1978.3392529447769</v>
      </c>
    </row>
    <row r="35" spans="2:35" ht="13.5" customHeight="1" x14ac:dyDescent="0.3">
      <c r="B35" s="1249"/>
      <c r="C35" s="135" t="s">
        <v>440</v>
      </c>
      <c r="D35" s="419">
        <f>ROUND(INDEX('【本】2.地域別の延べ宿泊者数（ALL）_P14、15'!V$7:V$18,MATCH($U35,'【本】2.地域別の延べ宿泊者数（ALL）_P14、15'!$U$7:$U$18,0)),0)</f>
        <v>9089</v>
      </c>
      <c r="E35" s="420">
        <f>ROUND(INDEX('【本】2.地域別の延べ宿泊者数（ALL）_P14、15'!W$7:W$18,MATCH($U35,'【本】2.地域別の延べ宿泊者数（ALL）_P14、15'!$U$7:$U$18,0)),0)</f>
        <v>10847</v>
      </c>
      <c r="F35" s="420">
        <f>ROUND(INDEX('【本】2.地域別の延べ宿泊者数（ALL）_P14、15'!X$7:X$18,MATCH($U35,'【本】2.地域別の延べ宿泊者数（ALL）_P14、15'!$U$7:$U$18,0)),0)</f>
        <v>14590</v>
      </c>
      <c r="G35" s="420">
        <f>ROUND(INDEX('【本】2.地域別の延べ宿泊者数（ALL）_P14、15'!Y$7:Y$18,MATCH($U35,'【本】2.地域別の延べ宿泊者数（ALL）_P14、15'!$U$7:$U$18,0)),0)</f>
        <v>13086</v>
      </c>
      <c r="H35" s="420">
        <f>ROUND(INDEX('【本】2.地域別の延べ宿泊者数（ALL）_P14、15'!Z$7:Z$18,MATCH($U35,'【本】2.地域別の延べ宿泊者数（ALL）_P14、15'!$U$7:$U$18,0)),0)</f>
        <v>17067</v>
      </c>
      <c r="I35" s="420">
        <f>ROUND(INDEX('【本】2.地域別の延べ宿泊者数（ALL）_P14、15'!AA$7:AA$18,MATCH($U35,'【本】2.地域別の延べ宿泊者数（ALL）_P14、15'!$U$7:$U$18,0)),0)</f>
        <v>9491</v>
      </c>
      <c r="J35" s="1121">
        <f>ROUND(INDEX('【本】2.地域別の延べ宿泊者数（ALL）_P14、15'!AB$7:AB$18,MATCH($U35,'【本】2.地域別の延べ宿泊者数（ALL）_P14、15'!$U$7:$U$18,0)),0)</f>
        <v>15582</v>
      </c>
      <c r="K35" s="1131">
        <f>ROUND(INDEX('【本】2.地域別の延べ宿泊者数（ALL）_P14、15'!AC$7:AC$18,MATCH($U35,'【本】2.地域別の延べ宿泊者数（ALL）_P14、15'!$U$7:$U$18,0)),0)</f>
        <v>18925</v>
      </c>
      <c r="L35" s="420">
        <f>ROUND(INDEX('【本】2.地域別の延べ宿泊者数（ALL）_P14、15'!AD$7:AD$18,MATCH($U35,'【本】2.地域別の延べ宿泊者数（ALL）_P14、15'!$U$7:$U$18,0)),0)</f>
        <v>18560</v>
      </c>
      <c r="M35" s="420">
        <f>ROUND(INDEX('【本】2.地域別の延べ宿泊者数（ALL）_P14、15'!AE$7:AE$18,MATCH($U35,'【本】2.地域別の延べ宿泊者数（ALL）_P14、15'!$U$7:$U$18,0)),0)</f>
        <v>18443</v>
      </c>
      <c r="N35" s="420">
        <f>ROUND(INDEX('【本】2.地域別の延べ宿泊者数（ALL）_P14、15'!AF$7:AF$18,MATCH($U35,'【本】2.地域別の延べ宿泊者数（ALL）_P14、15'!$U$7:$U$18,0)),0)</f>
        <v>16565</v>
      </c>
      <c r="O35" s="1036">
        <f>ROUND(INDEX('【本】2.地域別の延べ宿泊者数（ALL）_P14、15'!AG$7:AG$18,MATCH($U35,'【本】2.地域別の延べ宿泊者数（ALL）_P14、15'!$U$7:$U$18,0)),0)</f>
        <v>11828</v>
      </c>
      <c r="P35" s="1052">
        <f>ROUND(INDEX('【本】2.地域別の延べ宿泊者数（ALL）_P14、15'!AH$7:AH$18,MATCH($U35,'【本】2.地域別の延べ宿泊者数（ALL）_P14、15'!$U$7:$U$18,0)),0)</f>
        <v>174075</v>
      </c>
      <c r="Q35" s="1047">
        <f>'【本】2.地域別の延べ宿泊者数（ALL）_P14、15'!P32</f>
        <v>0.37302613935732198</v>
      </c>
      <c r="R35" s="1045">
        <f t="shared" si="0"/>
        <v>2.7470030279599378E-2</v>
      </c>
      <c r="S35" s="1042">
        <f t="shared" si="1"/>
        <v>2.3302431941496948E-2</v>
      </c>
      <c r="U35" s="1" t="s">
        <v>451</v>
      </c>
      <c r="V35" s="1" t="str">
        <f t="shared" si="2"/>
        <v>水俣</v>
      </c>
      <c r="W35" s="1">
        <f>P34/P35</f>
        <v>8.1746373689501658E-3</v>
      </c>
      <c r="Z35" s="1029"/>
      <c r="AA35" s="1104">
        <v>169421.38503915994</v>
      </c>
      <c r="AB35" s="1105">
        <v>170111.27965747146</v>
      </c>
      <c r="AH35" s="1">
        <f>AA34/AA35</f>
        <v>1.1114827095293699E-2</v>
      </c>
      <c r="AI35" s="1">
        <f>AB34/AB35</f>
        <v>1.1629677096829048E-2</v>
      </c>
    </row>
    <row r="36" spans="2:35" ht="13.5" customHeight="1" x14ac:dyDescent="0.3">
      <c r="B36" s="1247" t="s">
        <v>149</v>
      </c>
      <c r="C36" s="5" t="s">
        <v>441</v>
      </c>
      <c r="D36" s="415">
        <f>ROUND(INDEX('【本】2.地域別の延べ宿泊者数（日本人）_P18、19'!V$7:V$18,MATCH($U36,'【本】2.地域別の延べ宿泊者数（日本人）_P18、19'!$U$7:$U$18,0)),0)</f>
        <v>5905</v>
      </c>
      <c r="E36" s="416">
        <f>ROUND(INDEX('【本】2.地域別の延べ宿泊者数（日本人）_P18、19'!W$7:W$18,MATCH($U36,'【本】2.地域別の延べ宿泊者数（日本人）_P18、19'!$U$7:$U$18,0)),0)</f>
        <v>7218</v>
      </c>
      <c r="F36" s="416">
        <f>ROUND(INDEX('【本】2.地域別の延べ宿泊者数（日本人）_P18、19'!X$7:X$18,MATCH($U36,'【本】2.地域別の延べ宿泊者数（日本人）_P18、19'!$U$7:$U$18,0)),0)</f>
        <v>8836</v>
      </c>
      <c r="G36" s="416">
        <f>ROUND(INDEX('【本】2.地域別の延べ宿泊者数（日本人）_P18、19'!Y$7:Y$18,MATCH($U36,'【本】2.地域別の延べ宿泊者数（日本人）_P18、19'!$U$7:$U$18,0)),0)</f>
        <v>7803</v>
      </c>
      <c r="H36" s="416">
        <f>ROUND(INDEX('【本】2.地域別の延べ宿泊者数（日本人）_P18、19'!Z$7:Z$18,MATCH($U36,'【本】2.地域別の延べ宿泊者数（日本人）_P18、19'!$U$7:$U$18,0)),0)</f>
        <v>9298</v>
      </c>
      <c r="I36" s="416">
        <f>ROUND(INDEX('【本】2.地域別の延べ宿泊者数（日本人）_P18、19'!AA$7:AA$18,MATCH($U36,'【本】2.地域別の延べ宿泊者数（日本人）_P18、19'!$U$7:$U$18,0)),0)</f>
        <v>6798</v>
      </c>
      <c r="J36" s="1122">
        <f>ROUND(INDEX('【本】2.地域別の延べ宿泊者数（日本人）_P18、19'!AB$7:AB$18,MATCH($U36,'【本】2.地域別の延べ宿泊者数（日本人）_P18、19'!$U$7:$U$18,0)),0)</f>
        <v>9910</v>
      </c>
      <c r="K36" s="1132">
        <f>ROUND(INDEX('【本】2.地域別の延べ宿泊者数（日本人）_P18、19'!AC$7:AC$18,MATCH($U36,'【本】2.地域別の延べ宿泊者数（日本人）_P18、19'!$U$7:$U$18,0)),0)</f>
        <v>12566</v>
      </c>
      <c r="L36" s="416">
        <f>ROUND(INDEX('【本】2.地域別の延べ宿泊者数（日本人）_P18、19'!AD$7:AD$18,MATCH($U36,'【本】2.地域別の延べ宿泊者数（日本人）_P18、19'!$U$7:$U$18,0)),0)</f>
        <v>9297</v>
      </c>
      <c r="M36" s="416">
        <f>ROUND(INDEX('【本】2.地域別の延べ宿泊者数（日本人）_P18、19'!AE$7:AE$18,MATCH($U36,'【本】2.地域別の延べ宿泊者数（日本人）_P18、19'!$U$7:$U$18,0)),0)</f>
        <v>9727</v>
      </c>
      <c r="N36" s="416">
        <f>ROUND(INDEX('【本】2.地域別の延べ宿泊者数（日本人）_P18、19'!AF$7:AF$18,MATCH($U36,'【本】2.地域別の延べ宿泊者数（日本人）_P18、19'!$U$7:$U$18,0)),0)</f>
        <v>9787</v>
      </c>
      <c r="O36" s="1034">
        <f>ROUND(INDEX('【本】2.地域別の延べ宿泊者数（日本人）_P18、19'!AG$7:AG$18,MATCH($U36,'【本】2.地域別の延べ宿泊者数（日本人）_P18、19'!$U$7:$U$18,0)),0)</f>
        <v>8320</v>
      </c>
      <c r="P36" s="1053">
        <f>ROUND(INDEX('【本】2.地域別の延べ宿泊者数（日本人）_P18、19'!AH$7:AH$18,MATCH($U36,'【本】2.地域別の延べ宿泊者数（日本人）_P18、19'!$U$7:$U$18,0)),0)</f>
        <v>105466</v>
      </c>
      <c r="Q36" s="1109">
        <f>'【本】2.地域別の延べ宿泊者数（日本人）_P18、19'!P35</f>
        <v>0.253488316812855</v>
      </c>
      <c r="R36" s="1110">
        <f t="shared" si="0"/>
        <v>6.6045364492782976E-2</v>
      </c>
      <c r="S36" s="1111">
        <f t="shared" si="1"/>
        <v>0.10375502344273269</v>
      </c>
      <c r="U36" s="1" t="s">
        <v>452</v>
      </c>
      <c r="V36" s="1" t="str">
        <f t="shared" si="2"/>
        <v>宇城</v>
      </c>
      <c r="Z36" s="472" t="s">
        <v>149</v>
      </c>
      <c r="AA36" s="1102">
        <v>98932.386898438068</v>
      </c>
      <c r="AB36" s="1102">
        <f>AB38-AB37</f>
        <v>95552.327118169967</v>
      </c>
    </row>
    <row r="37" spans="2:35" ht="13.5" customHeight="1" x14ac:dyDescent="0.3">
      <c r="B37" s="1248"/>
      <c r="C37" s="134" t="s">
        <v>443</v>
      </c>
      <c r="D37" s="417">
        <f>ROUND(INDEX('【本】2.地域別の延べ宿泊者数（外国人）_P20、21'!V$7:V$18,MATCH($U37,'【本】2.地域別の延べ宿泊者数（外国人）_P20、21'!$U$7:$U$18,0)),0)</f>
        <v>37</v>
      </c>
      <c r="E37" s="418">
        <f>ROUND(INDEX('【本】2.地域別の延べ宿泊者数（外国人）_P20、21'!W$7:W$18,MATCH($U37,'【本】2.地域別の延べ宿泊者数（外国人）_P20、21'!$U$7:$U$18,0)),0)</f>
        <v>145</v>
      </c>
      <c r="F37" s="418">
        <f>ROUND(INDEX('【本】2.地域別の延べ宿泊者数（外国人）_P20、21'!X$7:X$18,MATCH($U37,'【本】2.地域別の延べ宿泊者数（外国人）_P20、21'!$U$7:$U$18,0)),0)</f>
        <v>110</v>
      </c>
      <c r="G37" s="418">
        <f>ROUND(INDEX('【本】2.地域別の延べ宿泊者数（外国人）_P20、21'!Y$7:Y$18,MATCH($U37,'【本】2.地域別の延べ宿泊者数（外国人）_P20、21'!$U$7:$U$18,0)),0)</f>
        <v>109</v>
      </c>
      <c r="H37" s="418">
        <f>ROUND(INDEX('【本】2.地域別の延べ宿泊者数（外国人）_P20、21'!Z$7:Z$18,MATCH($U37,'【本】2.地域別の延べ宿泊者数（外国人）_P20、21'!$U$7:$U$18,0)),0)</f>
        <v>229</v>
      </c>
      <c r="I37" s="418">
        <f>ROUND(INDEX('【本】2.地域別の延べ宿泊者数（外国人）_P20、21'!AA$7:AA$18,MATCH($U37,'【本】2.地域別の延べ宿泊者数（外国人）_P20、21'!$U$7:$U$18,0)),0)</f>
        <v>240</v>
      </c>
      <c r="J37" s="1120">
        <f>ROUND(INDEX('【本】2.地域別の延べ宿泊者数（外国人）_P20、21'!AB$7:AB$18,MATCH($U37,'【本】2.地域別の延べ宿泊者数（外国人）_P20、21'!$U$7:$U$18,0)),0)</f>
        <v>96</v>
      </c>
      <c r="K37" s="1130">
        <f>ROUND(INDEX('【本】2.地域別の延べ宿泊者数（外国人）_P20、21'!AC$7:AC$18,MATCH($U37,'【本】2.地域別の延べ宿泊者数（外国人）_P20、21'!$U$7:$U$18,0)),0)</f>
        <v>91</v>
      </c>
      <c r="L37" s="418">
        <f>ROUND(INDEX('【本】2.地域別の延べ宿泊者数（外国人）_P20、21'!AD$7:AD$18,MATCH($U37,'【本】2.地域別の延べ宿泊者数（外国人）_P20、21'!$U$7:$U$18,0)),0)</f>
        <v>125</v>
      </c>
      <c r="M37" s="418">
        <f>ROUND(INDEX('【本】2.地域別の延べ宿泊者数（外国人）_P20、21'!AE$7:AE$18,MATCH($U37,'【本】2.地域別の延べ宿泊者数（外国人）_P20、21'!$U$7:$U$18,0)),0)</f>
        <v>93</v>
      </c>
      <c r="N37" s="418">
        <f>ROUND(INDEX('【本】2.地域別の延べ宿泊者数（外国人）_P20、21'!AF$7:AF$18,MATCH($U37,'【本】2.地域別の延べ宿泊者数（外国人）_P20、21'!$U$7:$U$18,0)),0)</f>
        <v>207</v>
      </c>
      <c r="O37" s="1035">
        <f>ROUND(INDEX('【本】2.地域別の延べ宿泊者数（外国人）_P20、21'!AG$7:AG$18,MATCH($U37,'【本】2.地域別の延べ宿泊者数（外国人）_P20、21'!$U$7:$U$18,0)),0)</f>
        <v>154</v>
      </c>
      <c r="P37" s="1051">
        <f>ROUND(INDEX('【本】2.地域別の延べ宿泊者数（外国人）_P20、21'!AH$7:AH$18,MATCH($U37,'【本】2.地域別の延べ宿泊者数（外国人）_P20、21'!$U$7:$U$18,0)),0)</f>
        <v>1637</v>
      </c>
      <c r="Q37" s="1112">
        <f>'【本】2.地域別の延べ宿泊者数（外国人）_P20、21'!$P35</f>
        <v>3.5346260387811634</v>
      </c>
      <c r="R37" s="1043">
        <f t="shared" si="0"/>
        <v>0.16678545972915182</v>
      </c>
      <c r="S37" s="1023">
        <f t="shared" si="1"/>
        <v>1.3121468926553672</v>
      </c>
      <c r="U37" s="1" t="s">
        <v>452</v>
      </c>
      <c r="V37" s="1" t="str">
        <f t="shared" si="2"/>
        <v>宇城</v>
      </c>
      <c r="Z37" s="473"/>
      <c r="AA37" s="1103">
        <v>1402.7023615772328</v>
      </c>
      <c r="AB37" s="1103">
        <v>708.37130029778064</v>
      </c>
    </row>
    <row r="38" spans="2:35" ht="13.5" customHeight="1" x14ac:dyDescent="0.3">
      <c r="B38" s="1249"/>
      <c r="C38" s="135" t="s">
        <v>440</v>
      </c>
      <c r="D38" s="419">
        <f>ROUND(INDEX('【本】2.地域別の延べ宿泊者数（ALL）_P14、15'!V$7:V$18,MATCH($U38,'【本】2.地域別の延べ宿泊者数（ALL）_P14、15'!$U$7:$U$18,0)),0)</f>
        <v>5942</v>
      </c>
      <c r="E38" s="420">
        <f>ROUND(INDEX('【本】2.地域別の延べ宿泊者数（ALL）_P14、15'!W$7:W$18,MATCH($U38,'【本】2.地域別の延べ宿泊者数（ALL）_P14、15'!$U$7:$U$18,0)),0)</f>
        <v>7363</v>
      </c>
      <c r="F38" s="420">
        <f>ROUND(INDEX('【本】2.地域別の延べ宿泊者数（ALL）_P14、15'!X$7:X$18,MATCH($U38,'【本】2.地域別の延べ宿泊者数（ALL）_P14、15'!$U$7:$U$18,0)),0)</f>
        <v>8946</v>
      </c>
      <c r="G38" s="420">
        <f>ROUND(INDEX('【本】2.地域別の延べ宿泊者数（ALL）_P14、15'!Y$7:Y$18,MATCH($U38,'【本】2.地域別の延べ宿泊者数（ALL）_P14、15'!$U$7:$U$18,0)),0)</f>
        <v>7912</v>
      </c>
      <c r="H38" s="420">
        <f>ROUND(INDEX('【本】2.地域別の延べ宿泊者数（ALL）_P14、15'!Z$7:Z$18,MATCH($U38,'【本】2.地域別の延べ宿泊者数（ALL）_P14、15'!$U$7:$U$18,0)),0)</f>
        <v>9528</v>
      </c>
      <c r="I38" s="420">
        <f>ROUND(INDEX('【本】2.地域別の延べ宿泊者数（ALL）_P14、15'!AA$7:AA$18,MATCH($U38,'【本】2.地域別の延べ宿泊者数（ALL）_P14、15'!$U$7:$U$18,0)),0)</f>
        <v>7037</v>
      </c>
      <c r="J38" s="1121">
        <f>ROUND(INDEX('【本】2.地域別の延べ宿泊者数（ALL）_P14、15'!AB$7:AB$18,MATCH($U38,'【本】2.地域別の延べ宿泊者数（ALL）_P14、15'!$U$7:$U$18,0)),0)</f>
        <v>10006</v>
      </c>
      <c r="K38" s="1131">
        <f>ROUND(INDEX('【本】2.地域別の延べ宿泊者数（ALL）_P14、15'!AC$7:AC$18,MATCH($U38,'【本】2.地域別の延べ宿泊者数（ALL）_P14、15'!$U$7:$U$18,0)),0)</f>
        <v>12658</v>
      </c>
      <c r="L38" s="420">
        <f>ROUND(INDEX('【本】2.地域別の延べ宿泊者数（ALL）_P14、15'!AD$7:AD$18,MATCH($U38,'【本】2.地域別の延べ宿泊者数（ALL）_P14、15'!$U$7:$U$18,0)),0)</f>
        <v>9422</v>
      </c>
      <c r="M38" s="420">
        <f>ROUND(INDEX('【本】2.地域別の延べ宿泊者数（ALL）_P14、15'!AE$7:AE$18,MATCH($U38,'【本】2.地域別の延べ宿泊者数（ALL）_P14、15'!$U$7:$U$18,0)),0)</f>
        <v>9820</v>
      </c>
      <c r="N38" s="420">
        <f>ROUND(INDEX('【本】2.地域別の延べ宿泊者数（ALL）_P14、15'!AF$7:AF$18,MATCH($U38,'【本】2.地域別の延べ宿泊者数（ALL）_P14、15'!$U$7:$U$18,0)),0)</f>
        <v>9994</v>
      </c>
      <c r="O38" s="1036">
        <f>ROUND(INDEX('【本】2.地域別の延べ宿泊者数（ALL）_P14、15'!AG$7:AG$18,MATCH($U38,'【本】2.地域別の延べ宿泊者数（ALL）_P14、15'!$U$7:$U$18,0)),0)</f>
        <v>8474</v>
      </c>
      <c r="P38" s="1052">
        <f>ROUND(INDEX('【本】2.地域別の延べ宿泊者数（ALL）_P14、15'!AH$7:AH$18,MATCH($U38,'【本】2.地域別の延べ宿泊者数（ALL）_P14、15'!$U$7:$U$18,0)),0)</f>
        <v>107102</v>
      </c>
      <c r="Q38" s="1048">
        <f>'【本】2.地域別の延べ宿泊者数（ALL）_P14、15'!P35</f>
        <v>0.2675092901607139</v>
      </c>
      <c r="R38" s="1044">
        <f t="shared" si="0"/>
        <v>6.7444062390990211E-2</v>
      </c>
      <c r="S38" s="1024">
        <f t="shared" si="1"/>
        <v>0.11262089527430641</v>
      </c>
      <c r="U38" s="1" t="s">
        <v>452</v>
      </c>
      <c r="V38" s="1" t="str">
        <f t="shared" si="2"/>
        <v>宇城</v>
      </c>
      <c r="W38" s="1">
        <f>P37/P38</f>
        <v>1.5284495154152117E-2</v>
      </c>
      <c r="Z38" s="1029"/>
      <c r="AA38" s="1104">
        <v>100335.08926001529</v>
      </c>
      <c r="AB38" s="1105">
        <v>96260.698418467742</v>
      </c>
      <c r="AH38" s="1">
        <f>AA37/AA38</f>
        <v>1.3980177542297021E-2</v>
      </c>
      <c r="AI38" s="1">
        <f>AB37/AB38</f>
        <v>7.3588838636753405E-3</v>
      </c>
    </row>
    <row r="39" spans="2:35" ht="13.5" customHeight="1" x14ac:dyDescent="0.3">
      <c r="B39" s="1247" t="s">
        <v>151</v>
      </c>
      <c r="C39" s="5" t="s">
        <v>441</v>
      </c>
      <c r="D39" s="415">
        <f>ROUND(INDEX('【本】2.地域別の延べ宿泊者数（日本人）_P18、19'!V$7:V$18,MATCH($U39,'【本】2.地域別の延べ宿泊者数（日本人）_P18、19'!$U$7:$U$18,0)),0)</f>
        <v>6197</v>
      </c>
      <c r="E39" s="416">
        <f>ROUND(INDEX('【本】2.地域別の延べ宿泊者数（日本人）_P18、19'!W$7:W$18,MATCH($U39,'【本】2.地域別の延べ宿泊者数（日本人）_P18、19'!$U$7:$U$18,0)),0)</f>
        <v>6931</v>
      </c>
      <c r="F39" s="416">
        <f>ROUND(INDEX('【本】2.地域別の延べ宿泊者数（日本人）_P18、19'!X$7:X$18,MATCH($U39,'【本】2.地域別の延べ宿泊者数（日本人）_P18、19'!$U$7:$U$18,0)),0)</f>
        <v>10021</v>
      </c>
      <c r="G39" s="416">
        <f>ROUND(INDEX('【本】2.地域別の延べ宿泊者数（日本人）_P18、19'!Y$7:Y$18,MATCH($U39,'【本】2.地域別の延べ宿泊者数（日本人）_P18、19'!$U$7:$U$18,0)),0)</f>
        <v>8443</v>
      </c>
      <c r="H39" s="416">
        <f>ROUND(INDEX('【本】2.地域別の延べ宿泊者数（日本人）_P18、19'!Z$7:Z$18,MATCH($U39,'【本】2.地域別の延べ宿泊者数（日本人）_P18、19'!$U$7:$U$18,0)),0)</f>
        <v>10252</v>
      </c>
      <c r="I39" s="416">
        <f>ROUND(INDEX('【本】2.地域別の延べ宿泊者数（日本人）_P18、19'!AA$7:AA$18,MATCH($U39,'【本】2.地域別の延べ宿泊者数（日本人）_P18、19'!$U$7:$U$18,0)),0)</f>
        <v>7544</v>
      </c>
      <c r="J39" s="1122">
        <f>ROUND(INDEX('【本】2.地域別の延べ宿泊者数（日本人）_P18、19'!AB$7:AB$18,MATCH($U39,'【本】2.地域別の延べ宿泊者数（日本人）_P18、19'!$U$7:$U$18,0)),0)</f>
        <v>9703</v>
      </c>
      <c r="K39" s="1132">
        <f>ROUND(INDEX('【本】2.地域別の延べ宿泊者数（日本人）_P18、19'!AC$7:AC$18,MATCH($U39,'【本】2.地域別の延べ宿泊者数（日本人）_P18、19'!$U$7:$U$18,0)),0)</f>
        <v>13843</v>
      </c>
      <c r="L39" s="416">
        <f>ROUND(INDEX('【本】2.地域別の延べ宿泊者数（日本人）_P18、19'!AD$7:AD$18,MATCH($U39,'【本】2.地域別の延べ宿泊者数（日本人）_P18、19'!$U$7:$U$18,0)),0)</f>
        <v>9465</v>
      </c>
      <c r="M39" s="416">
        <f>ROUND(INDEX('【本】2.地域別の延べ宿泊者数（日本人）_P18、19'!AE$7:AE$18,MATCH($U39,'【本】2.地域別の延べ宿泊者数（日本人）_P18、19'!$U$7:$U$18,0)),0)</f>
        <v>10530</v>
      </c>
      <c r="N39" s="416">
        <f>ROUND(INDEX('【本】2.地域別の延べ宿泊者数（日本人）_P18、19'!AF$7:AF$18,MATCH($U39,'【本】2.地域別の延べ宿泊者数（日本人）_P18、19'!$U$7:$U$18,0)),0)</f>
        <v>11082</v>
      </c>
      <c r="O39" s="1034">
        <f>ROUND(INDEX('【本】2.地域別の延べ宿泊者数（日本人）_P18、19'!AG$7:AG$18,MATCH($U39,'【本】2.地域別の延べ宿泊者数（日本人）_P18、19'!$U$7:$U$18,0)),0)</f>
        <v>8511</v>
      </c>
      <c r="P39" s="1053">
        <f>ROUND(INDEX('【本】2.地域別の延べ宿泊者数（日本人）_P18、19'!AH$7:AH$18,MATCH($U39,'【本】2.地域別の延べ宿泊者数（日本人）_P18、19'!$U$7:$U$18,0)),0)</f>
        <v>112523</v>
      </c>
      <c r="Q39" s="1113">
        <f>'【本】2.地域別の延べ宿泊者数（日本人）_P18、19'!P38</f>
        <v>0.18606318052935045</v>
      </c>
      <c r="R39" s="1114">
        <f t="shared" si="0"/>
        <v>0.36634973832161544</v>
      </c>
      <c r="S39" s="1115">
        <f t="shared" si="1"/>
        <v>0.3235352929414117</v>
      </c>
      <c r="U39" s="1" t="s">
        <v>453</v>
      </c>
      <c r="V39" s="1" t="str">
        <f t="shared" si="2"/>
        <v>上益</v>
      </c>
      <c r="Z39" s="472" t="s">
        <v>151</v>
      </c>
      <c r="AA39" s="1102">
        <v>82352.693000288724</v>
      </c>
      <c r="AB39" s="1102">
        <f>AB41-AB40</f>
        <v>85016.530787443509</v>
      </c>
    </row>
    <row r="40" spans="2:35" ht="13.5" customHeight="1" x14ac:dyDescent="0.3">
      <c r="B40" s="1248"/>
      <c r="C40" s="134" t="s">
        <v>443</v>
      </c>
      <c r="D40" s="417">
        <f>ROUND(INDEX('【本】2.地域別の延べ宿泊者数（外国人）_P20、21'!V$7:V$18,MATCH($U40,'【本】2.地域別の延べ宿泊者数（外国人）_P20、21'!$U$7:$U$18,0)),0)</f>
        <v>132</v>
      </c>
      <c r="E40" s="418">
        <f>ROUND(INDEX('【本】2.地域別の延べ宿泊者数（外国人）_P20、21'!W$7:W$18,MATCH($U40,'【本】2.地域別の延べ宿泊者数（外国人）_P20、21'!$U$7:$U$18,0)),0)</f>
        <v>215</v>
      </c>
      <c r="F40" s="418">
        <f>ROUND(INDEX('【本】2.地域別の延べ宿泊者数（外国人）_P20、21'!X$7:X$18,MATCH($U40,'【本】2.地域別の延べ宿泊者数（外国人）_P20、21'!$U$7:$U$18,0)),0)</f>
        <v>85</v>
      </c>
      <c r="G40" s="418">
        <f>ROUND(INDEX('【本】2.地域別の延べ宿泊者数（外国人）_P20、21'!Y$7:Y$18,MATCH($U40,'【本】2.地域別の延べ宿泊者数（外国人）_P20、21'!$U$7:$U$18,0)),0)</f>
        <v>34</v>
      </c>
      <c r="H40" s="418">
        <f>ROUND(INDEX('【本】2.地域別の延べ宿泊者数（外国人）_P20、21'!Z$7:Z$18,MATCH($U40,'【本】2.地域別の延べ宿泊者数（外国人）_P20、21'!$U$7:$U$18,0)),0)</f>
        <v>151</v>
      </c>
      <c r="I40" s="418">
        <f>ROUND(INDEX('【本】2.地域別の延べ宿泊者数（外国人）_P20、21'!AA$7:AA$18,MATCH($U40,'【本】2.地域別の延べ宿泊者数（外国人）_P20、21'!$U$7:$U$18,0)),0)</f>
        <v>94</v>
      </c>
      <c r="J40" s="1120">
        <f>ROUND(INDEX('【本】2.地域別の延べ宿泊者数（外国人）_P20、21'!AB$7:AB$18,MATCH($U40,'【本】2.地域別の延べ宿泊者数（外国人）_P20、21'!$U$7:$U$18,0)),0)</f>
        <v>145</v>
      </c>
      <c r="K40" s="1130">
        <f>ROUND(INDEX('【本】2.地域別の延べ宿泊者数（外国人）_P20、21'!AC$7:AC$18,MATCH($U40,'【本】2.地域別の延べ宿泊者数（外国人）_P20、21'!$U$7:$U$18,0)),0)</f>
        <v>188</v>
      </c>
      <c r="L40" s="418">
        <f>ROUND(INDEX('【本】2.地域別の延べ宿泊者数（外国人）_P20、21'!AD$7:AD$18,MATCH($U40,'【本】2.地域別の延べ宿泊者数（外国人）_P20、21'!$U$7:$U$18,0)),0)</f>
        <v>156</v>
      </c>
      <c r="M40" s="418">
        <f>ROUND(INDEX('【本】2.地域別の延べ宿泊者数（外国人）_P20、21'!AE$7:AE$18,MATCH($U40,'【本】2.地域別の延べ宿泊者数（外国人）_P20、21'!$U$7:$U$18,0)),0)</f>
        <v>205</v>
      </c>
      <c r="N40" s="418">
        <f>ROUND(INDEX('【本】2.地域別の延べ宿泊者数（外国人）_P20、21'!AF$7:AF$18,MATCH($U40,'【本】2.地域別の延べ宿泊者数（外国人）_P20、21'!$U$7:$U$18,0)),0)</f>
        <v>235</v>
      </c>
      <c r="O40" s="1035">
        <f>ROUND(INDEX('【本】2.地域別の延べ宿泊者数（外国人）_P20、21'!AG$7:AG$18,MATCH($U40,'【本】2.地域別の延べ宿泊者数（外国人）_P20、21'!$U$7:$U$18,0)),0)</f>
        <v>134</v>
      </c>
      <c r="P40" s="1051">
        <f>ROUND(INDEX('【本】2.地域別の延べ宿泊者数（外国人）_P20、21'!AH$7:AH$18,MATCH($U40,'【本】2.地域別の延べ宿泊者数（外国人）_P20、21'!$U$7:$U$18,0)),0)</f>
        <v>1774</v>
      </c>
      <c r="Q40" s="1112">
        <f>'【本】2.地域別の延べ宿泊者数（外国人）_P20、21'!$P38</f>
        <v>4.1123919308357353</v>
      </c>
      <c r="R40" s="1043">
        <f t="shared" si="0"/>
        <v>2.0713463751438344E-2</v>
      </c>
      <c r="S40" s="1023">
        <f t="shared" si="1"/>
        <v>-0.58532024310425435</v>
      </c>
      <c r="U40" s="1" t="s">
        <v>453</v>
      </c>
      <c r="V40" s="1" t="str">
        <f t="shared" si="2"/>
        <v>上益</v>
      </c>
      <c r="Z40" s="473"/>
      <c r="AA40" s="1103">
        <v>1738.3327209188867</v>
      </c>
      <c r="AB40" s="1103">
        <v>4278.0913695637455</v>
      </c>
    </row>
    <row r="41" spans="2:35" ht="13.5" customHeight="1" thickBot="1" x14ac:dyDescent="0.35">
      <c r="B41" s="1284"/>
      <c r="C41" s="136" t="s">
        <v>440</v>
      </c>
      <c r="D41" s="543">
        <f>ROUND(INDEX('【本】2.地域別の延べ宿泊者数（ALL）_P14、15'!V$7:V$18,MATCH($U41,'【本】2.地域別の延べ宿泊者数（ALL）_P14、15'!$U$7:$U$18,0)),0)</f>
        <v>6329</v>
      </c>
      <c r="E41" s="544">
        <f>ROUND(INDEX('【本】2.地域別の延べ宿泊者数（ALL）_P14、15'!W$7:W$18,MATCH($U41,'【本】2.地域別の延べ宿泊者数（ALL）_P14、15'!$U$7:$U$18,0)),0)</f>
        <v>7146</v>
      </c>
      <c r="F41" s="544">
        <f>ROUND(INDEX('【本】2.地域別の延べ宿泊者数（ALL）_P14、15'!X$7:X$18,MATCH($U41,'【本】2.地域別の延べ宿泊者数（ALL）_P14、15'!$U$7:$U$18,0)),0)</f>
        <v>10106</v>
      </c>
      <c r="G41" s="544">
        <f>ROUND(INDEX('【本】2.地域別の延べ宿泊者数（ALL）_P14、15'!Y$7:Y$18,MATCH($U41,'【本】2.地域別の延べ宿泊者数（ALL）_P14、15'!$U$7:$U$18,0)),0)</f>
        <v>8477</v>
      </c>
      <c r="H41" s="544">
        <f>ROUND(INDEX('【本】2.地域別の延べ宿泊者数（ALL）_P14、15'!Z$7:Z$18,MATCH($U41,'【本】2.地域別の延べ宿泊者数（ALL）_P14、15'!$U$7:$U$18,0)),0)</f>
        <v>10403</v>
      </c>
      <c r="I41" s="544">
        <f>ROUND(INDEX('【本】2.地域別の延べ宿泊者数（ALL）_P14、15'!AA$7:AA$18,MATCH($U41,'【本】2.地域別の延べ宿泊者数（ALL）_P14、15'!$U$7:$U$18,0)),0)</f>
        <v>7637</v>
      </c>
      <c r="J41" s="1123">
        <f>ROUND(INDEX('【本】2.地域別の延べ宿泊者数（ALL）_P14、15'!AB$7:AB$18,MATCH($U41,'【本】2.地域別の延べ宿泊者数（ALL）_P14、15'!$U$7:$U$18,0)),0)</f>
        <v>9848</v>
      </c>
      <c r="K41" s="1133">
        <f>ROUND(INDEX('【本】2.地域別の延べ宿泊者数（ALL）_P14、15'!AC$7:AC$18,MATCH($U41,'【本】2.地域別の延べ宿泊者数（ALL）_P14、15'!$U$7:$U$18,0)),0)</f>
        <v>14032</v>
      </c>
      <c r="L41" s="544">
        <f>ROUND(INDEX('【本】2.地域別の延べ宿泊者数（ALL）_P14、15'!AD$7:AD$18,MATCH($U41,'【本】2.地域別の延べ宿泊者数（ALL）_P14、15'!$U$7:$U$18,0)),0)</f>
        <v>9621</v>
      </c>
      <c r="M41" s="544">
        <f>ROUND(INDEX('【本】2.地域別の延べ宿泊者数（ALL）_P14、15'!AE$7:AE$18,MATCH($U41,'【本】2.地域別の延べ宿泊者数（ALL）_P14、15'!$U$7:$U$18,0)),0)</f>
        <v>10735</v>
      </c>
      <c r="N41" s="544">
        <f>ROUND(INDEX('【本】2.地域別の延べ宿泊者数（ALL）_P14、15'!AF$7:AF$18,MATCH($U41,'【本】2.地域別の延べ宿泊者数（ALL）_P14、15'!$U$7:$U$18,0)),0)</f>
        <v>11317</v>
      </c>
      <c r="O41" s="1037">
        <f>ROUND(INDEX('【本】2.地域別の延べ宿泊者数（ALL）_P14、15'!AG$7:AG$18,MATCH($U41,'【本】2.地域別の延べ宿泊者数（ALL）_P14、15'!$U$7:$U$18,0)),0)</f>
        <v>8645</v>
      </c>
      <c r="P41" s="1054">
        <f>ROUND(INDEX('【本】2.地域別の延べ宿泊者数（ALL）_P14、15'!AH$7:AH$18,MATCH($U41,'【本】2.地域別の延べ宿泊者数（ALL）_P14、15'!$U$7:$U$18,0)),0)</f>
        <v>114297</v>
      </c>
      <c r="Q41" s="1047">
        <f>'【本】2.地域別の延べ宿泊者数（ALL）_P14、15'!P38</f>
        <v>0.20038438514130874</v>
      </c>
      <c r="R41" s="1045">
        <f t="shared" si="0"/>
        <v>0.35920609815556959</v>
      </c>
      <c r="S41" s="1042">
        <f t="shared" si="1"/>
        <v>0.27999328069880725</v>
      </c>
      <c r="U41" s="1" t="s">
        <v>453</v>
      </c>
      <c r="V41" s="1" t="str">
        <f t="shared" si="2"/>
        <v>上益</v>
      </c>
      <c r="W41" s="1">
        <f>P40/P41</f>
        <v>1.5520967304478682E-2</v>
      </c>
      <c r="Z41" s="1033"/>
      <c r="AA41" s="1106">
        <v>84091.025721207625</v>
      </c>
      <c r="AB41" s="1105">
        <v>89294.622157007252</v>
      </c>
      <c r="AH41" s="1">
        <f>AA40/AA41</f>
        <v>2.0672036118123863E-2</v>
      </c>
      <c r="AI41" s="1">
        <f>AB40/AB41</f>
        <v>4.7909843462258593E-2</v>
      </c>
    </row>
    <row r="42" spans="2:35" ht="13.5" customHeight="1" thickTop="1" x14ac:dyDescent="0.3">
      <c r="B42" s="1283" t="s">
        <v>454</v>
      </c>
      <c r="C42" s="140" t="s">
        <v>441</v>
      </c>
      <c r="D42" s="588">
        <f>ROUND(INDEX('【本】2.地域別の延べ宿泊者数（日本人）_P18、19'!V$7:V$18,MATCH($U42,'【本】2.地域別の延べ宿泊者数（日本人）_P18、19'!$U$7:$U$18,0)),0)</f>
        <v>448840</v>
      </c>
      <c r="E42" s="589">
        <f>ROUND(INDEX('【本】2.地域別の延べ宿泊者数（日本人）_P18、19'!W$7:W$18,MATCH($U42,'【本】2.地域別の延べ宿泊者数（日本人）_P18、19'!$U$7:$U$18,0)),0)</f>
        <v>500680</v>
      </c>
      <c r="F42" s="589">
        <f>ROUND(INDEX('【本】2.地域別の延べ宿泊者数（日本人）_P18、19'!X$7:X$18,MATCH($U42,'【本】2.地域別の延べ宿泊者数（日本人）_P18、19'!$U$7:$U$18,0)),0)</f>
        <v>697590</v>
      </c>
      <c r="G42" s="589">
        <f>ROUND(INDEX('【本】2.地域別の延べ宿泊者数（日本人）_P18、19'!Y$7:Y$18,MATCH($U42,'【本】2.地域別の延べ宿泊者数（日本人）_P18、19'!$U$7:$U$18,0)),0)</f>
        <v>569690</v>
      </c>
      <c r="H42" s="589">
        <f>ROUND(INDEX('【本】2.地域別の延べ宿泊者数（日本人）_P18、19'!Z$7:Z$18,MATCH($U42,'【本】2.地域別の延べ宿泊者数（日本人）_P18、19'!$U$7:$U$18,0)),0)</f>
        <v>669340</v>
      </c>
      <c r="I42" s="589">
        <f>ROUND(INDEX('【本】2.地域別の延べ宿泊者数（日本人）_P18、19'!AA$7:AA$18,MATCH($U42,'【本】2.地域別の延べ宿泊者数（日本人）_P18、19'!$U$7:$U$18,0)),0)</f>
        <v>518490</v>
      </c>
      <c r="J42" s="1124">
        <f>ROUND(INDEX('【本】2.地域別の延べ宿泊者数（日本人）_P18、19'!AB$7:AB$18,MATCH($U42,'【本】2.地域別の延べ宿泊者数（日本人）_P18、19'!$U$7:$U$18,0)),0)</f>
        <v>616050</v>
      </c>
      <c r="K42" s="1134">
        <f>ROUND(INDEX('【本】2.地域別の延べ宿泊者数（日本人）_P18、19'!AC$7:AC$18,MATCH($U42,'【本】2.地域別の延べ宿泊者数（日本人）_P18、19'!$U$7:$U$18,0)),0)</f>
        <v>784520</v>
      </c>
      <c r="L42" s="589">
        <f>ROUND(INDEX('【本】2.地域別の延べ宿泊者数（日本人）_P18、19'!AD$7:AD$18,MATCH($U42,'【本】2.地域別の延べ宿泊者数（日本人）_P18、19'!$U$7:$U$18,0)),0)</f>
        <v>646640</v>
      </c>
      <c r="M42" s="589">
        <f>ROUND(INDEX('【本】2.地域別の延べ宿泊者数（日本人）_P18、19'!AE$7:AE$18,MATCH($U42,'【本】2.地域別の延べ宿泊者数（日本人）_P18、19'!$U$7:$U$18,0)),0)</f>
        <v>677090</v>
      </c>
      <c r="N42" s="589">
        <f>ROUND(INDEX('【本】2.地域別の延べ宿泊者数（日本人）_P18、19'!AF$7:AF$18,MATCH($U42,'【本】2.地域別の延べ宿泊者数（日本人）_P18、19'!$U$7:$U$18,0)),0)</f>
        <v>685420</v>
      </c>
      <c r="O42" s="1038">
        <f>ROUND(INDEX('【本】2.地域別の延べ宿泊者数（日本人）_P18、19'!AG$7:AG$18,MATCH($U42,'【本】2.地域別の延べ宿泊者数（日本人）_P18、19'!$U$7:$U$18,0)),0)</f>
        <v>585040</v>
      </c>
      <c r="P42" s="1055">
        <f>ROUND(INDEX('【本】2.地域別の延べ宿泊者数（日本人）_P18、19'!AH$7:AH$18,MATCH($U42,'【本】2.地域別の延べ宿泊者数（日本人）_P18、19'!$U$7:$U$18,0)),0)</f>
        <v>7399390</v>
      </c>
      <c r="Q42" s="1116">
        <f>'【本】2.地域別の延べ宿泊者数（日本人）_P18、19'!P41</f>
        <v>0.19331911983846939</v>
      </c>
      <c r="R42" s="1117">
        <f t="shared" si="0"/>
        <v>0.10463552233413798</v>
      </c>
      <c r="S42" s="1118">
        <f t="shared" si="1"/>
        <v>5.1027321861039976E-2</v>
      </c>
      <c r="U42" s="1" t="s">
        <v>455</v>
      </c>
      <c r="V42" s="1" t="str">
        <f t="shared" si="2"/>
        <v>合計</v>
      </c>
      <c r="X42" s="230"/>
      <c r="Z42" s="1032" t="s">
        <v>454</v>
      </c>
      <c r="AA42" s="1107">
        <v>6698490</v>
      </c>
      <c r="AB42" s="1102">
        <f>AB44-AB43</f>
        <v>7040149.9999999991</v>
      </c>
    </row>
    <row r="43" spans="2:35" ht="13.5" customHeight="1" x14ac:dyDescent="0.3">
      <c r="B43" s="1248"/>
      <c r="C43" s="134" t="s">
        <v>443</v>
      </c>
      <c r="D43" s="417">
        <f>ROUND(INDEX('【本】2.地域別の延べ宿泊者数（外国人）_P20、21'!V$7:V$18,MATCH($U43,'【本】2.地域別の延べ宿泊者数（外国人）_P20、21'!$U$7:$U$18,0)),0)</f>
        <v>43970</v>
      </c>
      <c r="E43" s="418">
        <f>ROUND(INDEX('【本】2.地域別の延べ宿泊者数（外国人）_P20、21'!W$7:W$18,MATCH($U43,'【本】2.地域別の延べ宿泊者数（外国人）_P20、21'!$U$7:$U$18,0)),0)</f>
        <v>47940</v>
      </c>
      <c r="F43" s="418">
        <f>ROUND(INDEX('【本】2.地域別の延べ宿泊者数（外国人）_P20、21'!X$7:X$18,MATCH($U43,'【本】2.地域別の延べ宿泊者数（外国人）_P20、21'!$U$7:$U$18,0)),0)</f>
        <v>67300</v>
      </c>
      <c r="G43" s="418">
        <f>ROUND(INDEX('【本】2.地域別の延べ宿泊者数（外国人）_P20、21'!Y$7:Y$18,MATCH($U43,'【本】2.地域別の延べ宿泊者数（外国人）_P20、21'!$U$7:$U$18,0)),0)</f>
        <v>86670</v>
      </c>
      <c r="H43" s="418">
        <f>ROUND(INDEX('【本】2.地域別の延べ宿泊者数（外国人）_P20、21'!Z$7:Z$18,MATCH($U43,'【本】2.地域別の延べ宿泊者数（外国人）_P20、21'!$U$7:$U$18,0)),0)</f>
        <v>74890</v>
      </c>
      <c r="I43" s="418">
        <f>ROUND(INDEX('【本】2.地域別の延べ宿泊者数（外国人）_P20、21'!AA$7:AA$18,MATCH($U43,'【本】2.地域別の延べ宿泊者数（外国人）_P20、21'!$U$7:$U$18,0)),0)</f>
        <v>73620</v>
      </c>
      <c r="J43" s="1120">
        <f>ROUND(INDEX('【本】2.地域別の延べ宿泊者数（外国人）_P20、21'!AB$7:AB$18,MATCH($U43,'【本】2.地域別の延べ宿泊者数（外国人）_P20、21'!$U$7:$U$18,0)),0)</f>
        <v>69420</v>
      </c>
      <c r="K43" s="1130">
        <f>ROUND(INDEX('【本】2.地域別の延べ宿泊者数（外国人）_P20、21'!AC$7:AC$18,MATCH($U43,'【本】2.地域別の延べ宿泊者数（外国人）_P20、21'!$U$7:$U$18,0)),0)</f>
        <v>90510</v>
      </c>
      <c r="L43" s="418">
        <f>ROUND(INDEX('【本】2.地域別の延べ宿泊者数（外国人）_P20、21'!AD$7:AD$18,MATCH($U43,'【本】2.地域別の延べ宿泊者数（外国人）_P20、21'!$U$7:$U$18,0)),0)</f>
        <v>78310</v>
      </c>
      <c r="M43" s="418">
        <f>ROUND(INDEX('【本】2.地域別の延べ宿泊者数（外国人）_P20、21'!AE$7:AE$18,MATCH($U43,'【本】2.地域別の延べ宿泊者数（外国人）_P20、21'!$U$7:$U$18,0)),0)</f>
        <v>120510</v>
      </c>
      <c r="N43" s="418">
        <f>ROUND(INDEX('【本】2.地域別の延べ宿泊者数（外国人）_P20、21'!AF$7:AF$18,MATCH($U43,'【本】2.地域別の延べ宿泊者数（外国人）_P20、21'!$U$7:$U$18,0)),0)</f>
        <v>130080</v>
      </c>
      <c r="O43" s="1035">
        <f>ROUND(INDEX('【本】2.地域別の延べ宿泊者数（外国人）_P20、21'!AG$7:AG$18,MATCH($U43,'【本】2.地域別の延べ宿泊者数（外国人）_P20、21'!$U$7:$U$18,0)),0)</f>
        <v>117320</v>
      </c>
      <c r="P43" s="1051">
        <f>ROUND(INDEX('【本】2.地域別の延べ宿泊者数（外国人）_P20、21'!AH$7:AH$18,MATCH($U43,'【本】2.地域別の延べ宿泊者数（外国人）_P20、21'!$U$7:$U$18,0)),0)</f>
        <v>1000530</v>
      </c>
      <c r="Q43" s="1112">
        <f>'【本】2.地域別の延べ宿泊者数（外国人）_P20、21'!$P41</f>
        <v>8.989317092651758</v>
      </c>
      <c r="R43" s="1043">
        <f t="shared" si="0"/>
        <v>7.0108451517679526E-2</v>
      </c>
      <c r="S43" s="1023">
        <f t="shared" si="1"/>
        <v>-1.2329470296736478E-2</v>
      </c>
      <c r="U43" s="1" t="s">
        <v>455</v>
      </c>
      <c r="V43" s="1" t="str">
        <f t="shared" si="2"/>
        <v>合計</v>
      </c>
      <c r="X43" s="230"/>
      <c r="Z43" s="473"/>
      <c r="AA43" s="1103">
        <v>934980</v>
      </c>
      <c r="AB43" s="1103">
        <v>1013020</v>
      </c>
    </row>
    <row r="44" spans="2:35" ht="13.5" customHeight="1" thickBot="1" x14ac:dyDescent="0.35">
      <c r="B44" s="1253"/>
      <c r="C44" s="137" t="s">
        <v>440</v>
      </c>
      <c r="D44" s="421">
        <f>ROUND(INDEX('【本】2.地域別の延べ宿泊者数（ALL）_P14、15'!V$7:V$18,MATCH($U44,'【本】2.地域別の延べ宿泊者数（ALL）_P14、15'!$U$7:$U$18,0)),0)</f>
        <v>492810</v>
      </c>
      <c r="E44" s="422">
        <f>ROUND(INDEX('【本】2.地域別の延べ宿泊者数（ALL）_P14、15'!W$7:W$18,MATCH($U44,'【本】2.地域別の延べ宿泊者数（ALL）_P14、15'!$U$7:$U$18,0)),0)</f>
        <v>548620</v>
      </c>
      <c r="F44" s="422">
        <f>ROUND(INDEX('【本】2.地域別の延べ宿泊者数（ALL）_P14、15'!X$7:X$18,MATCH($U44,'【本】2.地域別の延べ宿泊者数（ALL）_P14、15'!$U$7:$U$18,0)),0)</f>
        <v>764890</v>
      </c>
      <c r="G44" s="422">
        <f>ROUND(INDEX('【本】2.地域別の延べ宿泊者数（ALL）_P14、15'!Y$7:Y$18,MATCH($U44,'【本】2.地域別の延べ宿泊者数（ALL）_P14、15'!$U$7:$U$18,0)),0)</f>
        <v>656360</v>
      </c>
      <c r="H44" s="422">
        <f>ROUND(INDEX('【本】2.地域別の延べ宿泊者数（ALL）_P14、15'!Z$7:Z$18,MATCH($U44,'【本】2.地域別の延べ宿泊者数（ALL）_P14、15'!$U$7:$U$18,0)),0)</f>
        <v>744230</v>
      </c>
      <c r="I44" s="422">
        <f>ROUND(INDEX('【本】2.地域別の延べ宿泊者数（ALL）_P14、15'!AA$7:AA$18,MATCH($U44,'【本】2.地域別の延べ宿泊者数（ALL）_P14、15'!$U$7:$U$18,0)),0)</f>
        <v>592110</v>
      </c>
      <c r="J44" s="1125">
        <f>ROUND(INDEX('【本】2.地域別の延べ宿泊者数（ALL）_P14、15'!AB$7:AB$18,MATCH($U44,'【本】2.地域別の延べ宿泊者数（ALL）_P14、15'!$U$7:$U$18,0)),0)</f>
        <v>685470</v>
      </c>
      <c r="K44" s="1138">
        <f>ROUND(INDEX('【本】2.地域別の延べ宿泊者数（ALL）_P14、15'!AC$7:AC$18,MATCH($U44,'【本】2.地域別の延べ宿泊者数（ALL）_P14、15'!$U$7:$U$18,0)),0)</f>
        <v>875030</v>
      </c>
      <c r="L44" s="1126">
        <f>ROUND(INDEX('【本】2.地域別の延べ宿泊者数（ALL）_P14、15'!AD$7:AD$18,MATCH($U44,'【本】2.地域別の延べ宿泊者数（ALL）_P14、15'!$U$7:$U$18,0)),0)</f>
        <v>724950</v>
      </c>
      <c r="M44" s="1126">
        <f>ROUND(INDEX('【本】2.地域別の延べ宿泊者数（ALL）_P14、15'!AE$7:AE$18,MATCH($U44,'【本】2.地域別の延べ宿泊者数（ALL）_P14、15'!$U$7:$U$18,0)),0)</f>
        <v>797600</v>
      </c>
      <c r="N44" s="1126">
        <f>ROUND(INDEX('【本】2.地域別の延べ宿泊者数（ALL）_P14、15'!AF$7:AF$18,MATCH($U44,'【本】2.地域別の延べ宿泊者数（ALL）_P14、15'!$U$7:$U$18,0)),0)</f>
        <v>815500</v>
      </c>
      <c r="O44" s="1127">
        <f>ROUND(INDEX('【本】2.地域別の延べ宿泊者数（ALL）_P14、15'!AG$7:AG$18,MATCH($U44,'【本】2.地域別の延べ宿泊者数（ALL）_P14、15'!$U$7:$U$18,0)),0)</f>
        <v>702360</v>
      </c>
      <c r="P44" s="1128">
        <f>ROUND(INDEX('【本】2.地域別の延べ宿泊者数（ALL）_P14、15'!AH$7:AH$18,MATCH($U44,'【本】2.地域別の延べ宿泊者数（ALL）_P14、15'!$U$7:$U$18,0)),0)</f>
        <v>8399920</v>
      </c>
      <c r="Q44" s="1049">
        <f>'【本】2.地域別の延べ宿泊者数（ALL）_P14、15'!P41</f>
        <v>0.33314288253629676</v>
      </c>
      <c r="R44" s="1046">
        <f t="shared" si="0"/>
        <v>0.10040649927228373</v>
      </c>
      <c r="S44" s="1025">
        <f t="shared" si="1"/>
        <v>4.3057578568439503E-2</v>
      </c>
      <c r="U44" s="1" t="s">
        <v>455</v>
      </c>
      <c r="V44" s="1" t="str">
        <f t="shared" si="2"/>
        <v>合計</v>
      </c>
      <c r="W44" s="1">
        <f>P43/P44</f>
        <v>0.11911184868427319</v>
      </c>
      <c r="X44" s="230"/>
      <c r="Z44" s="1031"/>
      <c r="AA44" s="1108">
        <v>7633470</v>
      </c>
      <c r="AB44" s="1108">
        <v>8053169.9999999991</v>
      </c>
      <c r="AH44" s="1">
        <f>AA43/AA44</f>
        <v>0.12248426993228506</v>
      </c>
      <c r="AI44" s="1">
        <f>AB43/AB44</f>
        <v>0.12579145851881932</v>
      </c>
    </row>
    <row r="45" spans="2:35" ht="6" customHeight="1" x14ac:dyDescent="0.3">
      <c r="B45" s="3"/>
    </row>
    <row r="46" spans="2:35" ht="12.75" customHeight="1" x14ac:dyDescent="0.3">
      <c r="B46" s="3" t="s">
        <v>456</v>
      </c>
      <c r="K46" s="3" t="s">
        <v>457</v>
      </c>
    </row>
    <row r="47" spans="2:35" ht="12.75" customHeight="1" x14ac:dyDescent="0.3">
      <c r="B47" s="3" t="s">
        <v>458</v>
      </c>
      <c r="K47" s="3" t="s">
        <v>459</v>
      </c>
    </row>
    <row r="48" spans="2:35" ht="12.75" customHeight="1" x14ac:dyDescent="0.3">
      <c r="B48" s="3" t="s">
        <v>460</v>
      </c>
      <c r="K48" s="3" t="s">
        <v>461</v>
      </c>
    </row>
    <row r="49" spans="2:19" ht="12.75" customHeight="1" x14ac:dyDescent="0.3">
      <c r="B49" s="3" t="s">
        <v>462</v>
      </c>
      <c r="K49" s="3" t="s">
        <v>463</v>
      </c>
    </row>
    <row r="50" spans="2:19" ht="12.75" customHeight="1" x14ac:dyDescent="0.3">
      <c r="B50" s="3" t="s">
        <v>464</v>
      </c>
      <c r="K50" s="393" t="s">
        <v>465</v>
      </c>
      <c r="L50" s="3"/>
      <c r="M50" s="3"/>
      <c r="N50" s="3"/>
      <c r="O50" s="3"/>
      <c r="P50" s="3"/>
      <c r="Q50" s="3"/>
      <c r="R50" s="3"/>
      <c r="S50" s="3"/>
    </row>
    <row r="51" spans="2:19" ht="12.75" customHeight="1" x14ac:dyDescent="0.3">
      <c r="B51" s="3" t="s">
        <v>466</v>
      </c>
      <c r="K51" s="393" t="s">
        <v>467</v>
      </c>
      <c r="L51" s="3"/>
      <c r="M51" s="3"/>
      <c r="N51" s="3"/>
      <c r="O51" s="3"/>
      <c r="P51" s="3"/>
      <c r="Q51" s="3"/>
      <c r="R51" s="3"/>
      <c r="S51" s="3"/>
    </row>
    <row r="52" spans="2:19" ht="12.75" customHeight="1" x14ac:dyDescent="0.3">
      <c r="B52" s="3" t="s">
        <v>468</v>
      </c>
      <c r="K52" s="393" t="s">
        <v>469</v>
      </c>
      <c r="L52" s="3"/>
      <c r="M52" s="3"/>
      <c r="N52" s="3"/>
      <c r="O52" s="3"/>
      <c r="P52" s="3"/>
      <c r="Q52" s="3"/>
      <c r="R52" s="3"/>
      <c r="S52" s="3"/>
    </row>
    <row r="53" spans="2:19" ht="12.75" customHeight="1" x14ac:dyDescent="0.3">
      <c r="K53" s="393" t="s">
        <v>470</v>
      </c>
      <c r="L53" s="3"/>
      <c r="M53" s="3"/>
      <c r="N53" s="3"/>
      <c r="O53" s="3"/>
      <c r="P53" s="3"/>
      <c r="Q53" s="3"/>
      <c r="R53" s="3"/>
      <c r="S53" s="3"/>
    </row>
  </sheetData>
  <mergeCells count="28">
    <mergeCell ref="B42:B44"/>
    <mergeCell ref="B9:B11"/>
    <mergeCell ref="B12:B14"/>
    <mergeCell ref="B15:B17"/>
    <mergeCell ref="B18:B20"/>
    <mergeCell ref="B21:B23"/>
    <mergeCell ref="B24:B26"/>
    <mergeCell ref="B27:B29"/>
    <mergeCell ref="B30:B32"/>
    <mergeCell ref="B33:B35"/>
    <mergeCell ref="B36:B38"/>
    <mergeCell ref="B39:B41"/>
    <mergeCell ref="B7:B8"/>
    <mergeCell ref="C7:C8"/>
    <mergeCell ref="I7:I8"/>
    <mergeCell ref="H7:H8"/>
    <mergeCell ref="G7:G8"/>
    <mergeCell ref="F7:F8"/>
    <mergeCell ref="E7:E8"/>
    <mergeCell ref="D7:D8"/>
    <mergeCell ref="K7:K8"/>
    <mergeCell ref="J7:J8"/>
    <mergeCell ref="Q7:S7"/>
    <mergeCell ref="P7:P8"/>
    <mergeCell ref="O7:O8"/>
    <mergeCell ref="N7:N8"/>
    <mergeCell ref="M7:M8"/>
    <mergeCell ref="L7:L8"/>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colBreaks count="1" manualBreakCount="1">
    <brk id="10" max="52" man="1"/>
  </colBreak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9">
    <tabColor theme="7"/>
  </sheetPr>
  <dimension ref="A1:AH60"/>
  <sheetViews>
    <sheetView view="pageBreakPreview" zoomScaleNormal="100" zoomScaleSheetLayoutView="100" workbookViewId="0"/>
  </sheetViews>
  <sheetFormatPr defaultColWidth="9" defaultRowHeight="11.5" x14ac:dyDescent="0.3"/>
  <cols>
    <col min="1" max="1" width="3.58203125" style="1" customWidth="1"/>
    <col min="2" max="3" width="10.58203125" style="1" customWidth="1"/>
    <col min="4" max="15" width="8.08203125" style="1" customWidth="1"/>
    <col min="16" max="16" width="10.58203125" style="1" customWidth="1"/>
    <col min="17" max="17" width="9" style="1"/>
    <col min="18" max="18" width="7.08203125" style="1" customWidth="1"/>
    <col min="19" max="19" width="16.83203125" style="1" customWidth="1"/>
    <col min="20" max="20" width="11.58203125" style="1" customWidth="1"/>
    <col min="21" max="21" width="9" style="1"/>
    <col min="22" max="22" width="11.25" style="1" customWidth="1"/>
    <col min="23" max="33" width="9.08203125" style="1" customWidth="1"/>
    <col min="34" max="34" width="11.75" style="1" bestFit="1" customWidth="1"/>
    <col min="35" max="16384" width="9" style="1"/>
  </cols>
  <sheetData>
    <row r="1" spans="1:34" ht="14.25" customHeight="1" x14ac:dyDescent="0.3">
      <c r="A1" s="2" t="s">
        <v>68</v>
      </c>
    </row>
    <row r="2" spans="1:34" ht="14.25" customHeight="1" x14ac:dyDescent="0.3">
      <c r="A2" s="2"/>
      <c r="T2" s="1" t="s">
        <v>229</v>
      </c>
    </row>
    <row r="3" spans="1:34" ht="14.25" customHeight="1" x14ac:dyDescent="0.3">
      <c r="A3" s="2"/>
      <c r="B3" s="1" t="s">
        <v>471</v>
      </c>
      <c r="T3" s="1" t="s">
        <v>239</v>
      </c>
    </row>
    <row r="4" spans="1:34" s="257" customFormat="1" ht="14.25" customHeight="1" thickBot="1" x14ac:dyDescent="0.35">
      <c r="A4" s="256"/>
      <c r="P4" s="258" t="s">
        <v>426</v>
      </c>
      <c r="S4" s="256"/>
    </row>
    <row r="5" spans="1:34" s="257" customFormat="1" ht="13.5" customHeight="1" x14ac:dyDescent="0.3">
      <c r="A5" s="256"/>
      <c r="B5" s="259" t="s">
        <v>415</v>
      </c>
      <c r="C5" s="260" t="s">
        <v>472</v>
      </c>
      <c r="D5" s="261" t="s">
        <v>428</v>
      </c>
      <c r="E5" s="262" t="s">
        <v>429</v>
      </c>
      <c r="F5" s="262" t="s">
        <v>430</v>
      </c>
      <c r="G5" s="262" t="s">
        <v>431</v>
      </c>
      <c r="H5" s="262" t="s">
        <v>432</v>
      </c>
      <c r="I5" s="463" t="s">
        <v>433</v>
      </c>
      <c r="J5" s="464" t="s">
        <v>434</v>
      </c>
      <c r="K5" s="262" t="s">
        <v>435</v>
      </c>
      <c r="L5" s="262" t="s">
        <v>436</v>
      </c>
      <c r="M5" s="262" t="s">
        <v>437</v>
      </c>
      <c r="N5" s="262" t="s">
        <v>438</v>
      </c>
      <c r="O5" s="263" t="s">
        <v>439</v>
      </c>
      <c r="P5" s="264" t="s">
        <v>440</v>
      </c>
      <c r="S5" s="256"/>
      <c r="T5" s="257" t="s">
        <v>232</v>
      </c>
    </row>
    <row r="6" spans="1:34" s="257" customFormat="1" ht="16.5" customHeight="1" x14ac:dyDescent="0.3">
      <c r="A6" s="256"/>
      <c r="B6" s="1285" t="s">
        <v>132</v>
      </c>
      <c r="C6" s="398" t="s">
        <v>841</v>
      </c>
      <c r="D6" s="266">
        <f>ROUND(INDEX(V$7:V$18,MATCH($S6,$U$7:$U$18,0)),0)</f>
        <v>222902</v>
      </c>
      <c r="E6" s="267">
        <f t="shared" ref="E6:N6" si="0">ROUND(INDEX(W$7:W$18,MATCH($S6,$U$7:$U$18,0)),0)</f>
        <v>238417</v>
      </c>
      <c r="F6" s="267">
        <f t="shared" si="0"/>
        <v>315214</v>
      </c>
      <c r="G6" s="267">
        <f t="shared" si="0"/>
        <v>290139</v>
      </c>
      <c r="H6" s="267">
        <f t="shared" si="0"/>
        <v>320714</v>
      </c>
      <c r="I6" s="268">
        <f t="shared" si="0"/>
        <v>276332</v>
      </c>
      <c r="J6" s="269">
        <f t="shared" si="0"/>
        <v>304416</v>
      </c>
      <c r="K6" s="267">
        <f t="shared" si="0"/>
        <v>353606</v>
      </c>
      <c r="L6" s="267">
        <f t="shared" si="0"/>
        <v>320870</v>
      </c>
      <c r="M6" s="267">
        <f t="shared" si="0"/>
        <v>332734</v>
      </c>
      <c r="N6" s="267">
        <f t="shared" si="0"/>
        <v>333768</v>
      </c>
      <c r="O6" s="399">
        <f>ROUND(INDEX(AG$7:AG$18,MATCH($S6,$U$7:$U$18,0)),0)</f>
        <v>315265</v>
      </c>
      <c r="P6" s="270">
        <f>ROUND(INDEX(AH$7:AH$18,MATCH($S6,$U$7:$U$18,0)),0)</f>
        <v>3624374</v>
      </c>
      <c r="S6" s="256" t="str">
        <f t="shared" ref="S6:S17" si="1">IF(B6&lt;&gt;0,B6,S5)</f>
        <v>熊本市</v>
      </c>
      <c r="T6" s="272" t="s">
        <v>415</v>
      </c>
      <c r="U6" s="400" t="s">
        <v>472</v>
      </c>
      <c r="V6" s="401" t="s">
        <v>428</v>
      </c>
      <c r="W6" s="402" t="s">
        <v>429</v>
      </c>
      <c r="X6" s="402" t="s">
        <v>430</v>
      </c>
      <c r="Y6" s="402" t="s">
        <v>431</v>
      </c>
      <c r="Z6" s="402" t="s">
        <v>432</v>
      </c>
      <c r="AA6" s="402" t="s">
        <v>433</v>
      </c>
      <c r="AB6" s="402" t="s">
        <v>434</v>
      </c>
      <c r="AC6" s="402" t="s">
        <v>435</v>
      </c>
      <c r="AD6" s="402" t="s">
        <v>436</v>
      </c>
      <c r="AE6" s="402" t="s">
        <v>437</v>
      </c>
      <c r="AF6" s="402" t="s">
        <v>438</v>
      </c>
      <c r="AG6" s="403" t="s">
        <v>439</v>
      </c>
      <c r="AH6" s="403" t="s">
        <v>474</v>
      </c>
    </row>
    <row r="7" spans="1:34" s="257" customFormat="1" ht="16.75" customHeight="1" x14ac:dyDescent="0.3">
      <c r="A7" s="256"/>
      <c r="B7" s="1286"/>
      <c r="C7" s="572" t="s">
        <v>842</v>
      </c>
      <c r="D7" s="273">
        <f>ROUND(INDEX(V$19:V$30,MATCH($S7,$U$19:$U$30,0)),0)</f>
        <v>143502</v>
      </c>
      <c r="E7" s="274">
        <f t="shared" ref="E7:N7" si="2">ROUND(INDEX(W$19:W$30,MATCH($S7,$U$19:$U$30,0)),0)</f>
        <v>119377</v>
      </c>
      <c r="F7" s="274">
        <f t="shared" si="2"/>
        <v>169803</v>
      </c>
      <c r="G7" s="274">
        <f t="shared" si="2"/>
        <v>196092</v>
      </c>
      <c r="H7" s="274">
        <f t="shared" si="2"/>
        <v>201450</v>
      </c>
      <c r="I7" s="275">
        <f t="shared" si="2"/>
        <v>213012</v>
      </c>
      <c r="J7" s="276">
        <f t="shared" si="2"/>
        <v>224800</v>
      </c>
      <c r="K7" s="274">
        <f t="shared" si="2"/>
        <v>254888</v>
      </c>
      <c r="L7" s="274">
        <f t="shared" si="2"/>
        <v>250374</v>
      </c>
      <c r="M7" s="274">
        <f t="shared" si="2"/>
        <v>253182</v>
      </c>
      <c r="N7" s="274">
        <f t="shared" si="2"/>
        <v>280144</v>
      </c>
      <c r="O7" s="406">
        <f>ROUND(INDEX(AG$19:AG$30,MATCH($S7,$U$19:$U$30,0)),0)</f>
        <v>262807</v>
      </c>
      <c r="P7" s="277">
        <f>ROUND(INDEX(AH$19:AH$30,MATCH($S7,$U$19:$U$30,0)),0)</f>
        <v>2569428</v>
      </c>
      <c r="S7" s="256" t="str">
        <f t="shared" si="1"/>
        <v>熊本市</v>
      </c>
      <c r="T7" s="1290" t="s">
        <v>178</v>
      </c>
      <c r="U7" s="407" t="s">
        <v>442</v>
      </c>
      <c r="V7" s="699">
        <v>222902.19352556922</v>
      </c>
      <c r="W7" s="700">
        <v>238416.7434094309</v>
      </c>
      <c r="X7" s="700">
        <v>315214.25596029015</v>
      </c>
      <c r="Y7" s="700">
        <v>290139.01365736779</v>
      </c>
      <c r="Z7" s="700">
        <v>320714.49716575205</v>
      </c>
      <c r="AA7" s="700">
        <v>276331.60337505548</v>
      </c>
      <c r="AB7" s="700">
        <v>304416.34345184726</v>
      </c>
      <c r="AC7" s="700">
        <v>353606.37462349696</v>
      </c>
      <c r="AD7" s="700">
        <v>320869.99294521502</v>
      </c>
      <c r="AE7" s="700">
        <v>332733.95702158986</v>
      </c>
      <c r="AF7" s="700">
        <v>333768.09005851945</v>
      </c>
      <c r="AG7" s="701">
        <v>315265.12998968444</v>
      </c>
      <c r="AH7" s="701">
        <v>3624373.8804119155</v>
      </c>
    </row>
    <row r="8" spans="1:34" s="257" customFormat="1" ht="16.75" customHeight="1" x14ac:dyDescent="0.3">
      <c r="A8" s="256"/>
      <c r="B8" s="1287"/>
      <c r="C8" s="280" t="s">
        <v>388</v>
      </c>
      <c r="D8" s="281">
        <f>D6/D7-1</f>
        <v>0.55330239299800699</v>
      </c>
      <c r="E8" s="282">
        <f t="shared" ref="E8:O8" si="3">E6/E7-1</f>
        <v>0.99717701064694197</v>
      </c>
      <c r="F8" s="282">
        <f t="shared" si="3"/>
        <v>0.85635118343021022</v>
      </c>
      <c r="G8" s="282">
        <f t="shared" si="3"/>
        <v>0.47960651122942299</v>
      </c>
      <c r="H8" s="282">
        <f t="shared" si="3"/>
        <v>0.59202779846115661</v>
      </c>
      <c r="I8" s="283">
        <f t="shared" si="3"/>
        <v>0.29726024824892505</v>
      </c>
      <c r="J8" s="465">
        <f t="shared" si="3"/>
        <v>0.35416370106761574</v>
      </c>
      <c r="K8" s="282">
        <f t="shared" si="3"/>
        <v>0.38729951978908383</v>
      </c>
      <c r="L8" s="282">
        <f t="shared" si="3"/>
        <v>0.28156278207801133</v>
      </c>
      <c r="M8" s="282">
        <f t="shared" si="3"/>
        <v>0.31420875101705503</v>
      </c>
      <c r="N8" s="282">
        <f t="shared" si="3"/>
        <v>0.19141584328059857</v>
      </c>
      <c r="O8" s="284">
        <f t="shared" si="3"/>
        <v>0.19960655538094496</v>
      </c>
      <c r="P8" s="285">
        <f>P6/P7-1</f>
        <v>0.41057620606609713</v>
      </c>
      <c r="S8" s="256" t="str">
        <f t="shared" si="1"/>
        <v>熊本市</v>
      </c>
      <c r="T8" s="1291"/>
      <c r="U8" s="409" t="s">
        <v>444</v>
      </c>
      <c r="V8" s="702">
        <v>89468.249881562559</v>
      </c>
      <c r="W8" s="703">
        <v>102570.51963639006</v>
      </c>
      <c r="X8" s="703">
        <v>165567.05356888787</v>
      </c>
      <c r="Y8" s="703">
        <v>139449.03699090029</v>
      </c>
      <c r="Z8" s="703">
        <v>168612.72006693055</v>
      </c>
      <c r="AA8" s="703">
        <v>115917.78848268822</v>
      </c>
      <c r="AB8" s="703">
        <v>132164.7889784844</v>
      </c>
      <c r="AC8" s="703">
        <v>196289.51572952897</v>
      </c>
      <c r="AD8" s="703">
        <v>139950.5808580775</v>
      </c>
      <c r="AE8" s="703">
        <v>164953.26018318339</v>
      </c>
      <c r="AF8" s="703">
        <v>178718.926377878</v>
      </c>
      <c r="AG8" s="704">
        <v>146871.79076671763</v>
      </c>
      <c r="AH8" s="704">
        <v>1740532.1594394001</v>
      </c>
    </row>
    <row r="9" spans="1:34" s="257" customFormat="1" ht="16.75" customHeight="1" x14ac:dyDescent="0.3">
      <c r="A9" s="256"/>
      <c r="B9" s="1285" t="s">
        <v>133</v>
      </c>
      <c r="C9" s="398" t="str">
        <f>C$6</f>
        <v>令和5年</v>
      </c>
      <c r="D9" s="266">
        <f t="shared" ref="D9:P9" si="4">ROUND(INDEX(V$7:V$18,MATCH($S9,$U$7:$U$18,0)),0)</f>
        <v>89468</v>
      </c>
      <c r="E9" s="267">
        <f t="shared" si="4"/>
        <v>102571</v>
      </c>
      <c r="F9" s="267">
        <f t="shared" si="4"/>
        <v>165567</v>
      </c>
      <c r="G9" s="267">
        <f t="shared" si="4"/>
        <v>139449</v>
      </c>
      <c r="H9" s="267">
        <f t="shared" si="4"/>
        <v>168613</v>
      </c>
      <c r="I9" s="268">
        <f t="shared" si="4"/>
        <v>115918</v>
      </c>
      <c r="J9" s="269">
        <f t="shared" si="4"/>
        <v>132165</v>
      </c>
      <c r="K9" s="267">
        <f t="shared" si="4"/>
        <v>196290</v>
      </c>
      <c r="L9" s="267">
        <f t="shared" si="4"/>
        <v>139951</v>
      </c>
      <c r="M9" s="267">
        <f t="shared" si="4"/>
        <v>164953</v>
      </c>
      <c r="N9" s="267">
        <f t="shared" si="4"/>
        <v>178719</v>
      </c>
      <c r="O9" s="399">
        <f t="shared" si="4"/>
        <v>146872</v>
      </c>
      <c r="P9" s="270">
        <f t="shared" si="4"/>
        <v>1740532</v>
      </c>
      <c r="S9" s="256" t="str">
        <f t="shared" si="1"/>
        <v>阿蘇地域</v>
      </c>
      <c r="T9" s="1291"/>
      <c r="U9" s="409" t="s">
        <v>445</v>
      </c>
      <c r="V9" s="702">
        <v>33794.340709622244</v>
      </c>
      <c r="W9" s="703">
        <v>37576.614295871273</v>
      </c>
      <c r="X9" s="703">
        <v>54102.397774408819</v>
      </c>
      <c r="Y9" s="703">
        <v>42632.393361071336</v>
      </c>
      <c r="Z9" s="703">
        <v>54178.718044337838</v>
      </c>
      <c r="AA9" s="703">
        <v>38366.811630304634</v>
      </c>
      <c r="AB9" s="703">
        <v>47577.471866916268</v>
      </c>
      <c r="AC9" s="703">
        <v>69474.169505212354</v>
      </c>
      <c r="AD9" s="703">
        <v>49614.700710797442</v>
      </c>
      <c r="AE9" s="703">
        <v>56910.943246349336</v>
      </c>
      <c r="AF9" s="703">
        <v>59973.077422792929</v>
      </c>
      <c r="AG9" s="704">
        <v>46454.204025125713</v>
      </c>
      <c r="AH9" s="704">
        <v>590655.13942523289</v>
      </c>
    </row>
    <row r="10" spans="1:34" s="257" customFormat="1" ht="16.75" customHeight="1" x14ac:dyDescent="0.3">
      <c r="A10" s="256"/>
      <c r="B10" s="1286"/>
      <c r="C10" s="572" t="str">
        <f>C$7</f>
        <v>令和4年</v>
      </c>
      <c r="D10" s="273">
        <f t="shared" ref="D10:P10" si="5">ROUND(INDEX(V$19:V$30,MATCH($S10,$U$19:$U$30,0)),0)</f>
        <v>65455</v>
      </c>
      <c r="E10" s="274">
        <f t="shared" si="5"/>
        <v>42817</v>
      </c>
      <c r="F10" s="274">
        <f t="shared" si="5"/>
        <v>94572</v>
      </c>
      <c r="G10" s="274">
        <f t="shared" si="5"/>
        <v>91182</v>
      </c>
      <c r="H10" s="274">
        <f t="shared" si="5"/>
        <v>115872</v>
      </c>
      <c r="I10" s="275">
        <f t="shared" si="5"/>
        <v>82413</v>
      </c>
      <c r="J10" s="276">
        <f t="shared" si="5"/>
        <v>100855</v>
      </c>
      <c r="K10" s="274">
        <f t="shared" si="5"/>
        <v>154072</v>
      </c>
      <c r="L10" s="274">
        <f t="shared" si="5"/>
        <v>102904</v>
      </c>
      <c r="M10" s="274">
        <f t="shared" si="5"/>
        <v>130947</v>
      </c>
      <c r="N10" s="274">
        <f t="shared" si="5"/>
        <v>155169</v>
      </c>
      <c r="O10" s="406">
        <f t="shared" si="5"/>
        <v>147148</v>
      </c>
      <c r="P10" s="277">
        <f t="shared" si="5"/>
        <v>1283405</v>
      </c>
      <c r="S10" s="256" t="str">
        <f t="shared" si="1"/>
        <v>阿蘇地域</v>
      </c>
      <c r="T10" s="1291"/>
      <c r="U10" s="409" t="s">
        <v>446</v>
      </c>
      <c r="V10" s="702">
        <v>16065.03607081735</v>
      </c>
      <c r="W10" s="703">
        <v>17048.820608998281</v>
      </c>
      <c r="X10" s="703">
        <v>23869.292937099155</v>
      </c>
      <c r="Y10" s="703">
        <v>19003.17085235854</v>
      </c>
      <c r="Z10" s="703">
        <v>18843.354035494311</v>
      </c>
      <c r="AA10" s="703">
        <v>16517.890896518933</v>
      </c>
      <c r="AB10" s="703">
        <v>20461.368775204177</v>
      </c>
      <c r="AC10" s="703">
        <v>23509.462983708276</v>
      </c>
      <c r="AD10" s="703">
        <v>18103.766868618372</v>
      </c>
      <c r="AE10" s="703">
        <v>23892.209316054134</v>
      </c>
      <c r="AF10" s="703">
        <v>24804.246835798745</v>
      </c>
      <c r="AG10" s="704">
        <v>20065.097710960286</v>
      </c>
      <c r="AH10" s="704">
        <v>242183.42957527802</v>
      </c>
    </row>
    <row r="11" spans="1:34" s="257" customFormat="1" ht="16.75" customHeight="1" x14ac:dyDescent="0.3">
      <c r="A11" s="256"/>
      <c r="B11" s="1287"/>
      <c r="C11" s="280" t="s">
        <v>388</v>
      </c>
      <c r="D11" s="281">
        <f t="shared" ref="D11:P11" si="6">D9/D10-1</f>
        <v>0.36686273011992965</v>
      </c>
      <c r="E11" s="282">
        <f t="shared" si="6"/>
        <v>1.3955671812597799</v>
      </c>
      <c r="F11" s="282">
        <f t="shared" si="6"/>
        <v>0.75069788097957102</v>
      </c>
      <c r="G11" s="282">
        <f t="shared" si="6"/>
        <v>0.52934789761137058</v>
      </c>
      <c r="H11" s="282">
        <f t="shared" si="6"/>
        <v>0.45516604529135596</v>
      </c>
      <c r="I11" s="283">
        <f t="shared" si="6"/>
        <v>0.40654993750985891</v>
      </c>
      <c r="J11" s="465">
        <f t="shared" si="6"/>
        <v>0.31044568935600614</v>
      </c>
      <c r="K11" s="282">
        <f t="shared" si="6"/>
        <v>0.27401474635235479</v>
      </c>
      <c r="L11" s="282">
        <f t="shared" si="6"/>
        <v>0.36001515976055343</v>
      </c>
      <c r="M11" s="282">
        <f t="shared" si="6"/>
        <v>0.25969285283358912</v>
      </c>
      <c r="N11" s="282">
        <f t="shared" si="6"/>
        <v>0.1517700056067901</v>
      </c>
      <c r="O11" s="284">
        <f t="shared" si="6"/>
        <v>-1.8756625982004893E-3</v>
      </c>
      <c r="P11" s="285">
        <f t="shared" si="6"/>
        <v>0.35618296640577207</v>
      </c>
      <c r="S11" s="256" t="str">
        <f t="shared" si="1"/>
        <v>阿蘇地域</v>
      </c>
      <c r="T11" s="1291"/>
      <c r="U11" s="409" t="s">
        <v>447</v>
      </c>
      <c r="V11" s="702">
        <v>27022.473237204606</v>
      </c>
      <c r="W11" s="703">
        <v>27832.096127487857</v>
      </c>
      <c r="X11" s="703">
        <v>40740.3772859276</v>
      </c>
      <c r="Y11" s="703">
        <v>34205.78626535611</v>
      </c>
      <c r="Z11" s="703">
        <v>35374.090647464793</v>
      </c>
      <c r="AA11" s="703">
        <v>29227.707881689013</v>
      </c>
      <c r="AB11" s="703">
        <v>33614.345689856556</v>
      </c>
      <c r="AC11" s="703">
        <v>45180.76077929524</v>
      </c>
      <c r="AD11" s="703">
        <v>33914.544603025563</v>
      </c>
      <c r="AE11" s="703">
        <v>42707.99311446186</v>
      </c>
      <c r="AF11" s="703">
        <v>43852.658329820755</v>
      </c>
      <c r="AG11" s="704">
        <v>33402.364739910248</v>
      </c>
      <c r="AH11" s="704">
        <v>427074.69027440762</v>
      </c>
    </row>
    <row r="12" spans="1:34" s="257" customFormat="1" ht="16.75" customHeight="1" x14ac:dyDescent="0.3">
      <c r="A12" s="256"/>
      <c r="B12" s="1285" t="s">
        <v>135</v>
      </c>
      <c r="C12" s="398" t="str">
        <f>C$6</f>
        <v>令和5年</v>
      </c>
      <c r="D12" s="266">
        <f t="shared" ref="D12:P12" si="7">ROUND(INDEX(V$7:V$18,MATCH($S12,$U$7:$U$18,0)),0)</f>
        <v>33794</v>
      </c>
      <c r="E12" s="267">
        <f t="shared" si="7"/>
        <v>37577</v>
      </c>
      <c r="F12" s="267">
        <f t="shared" si="7"/>
        <v>54102</v>
      </c>
      <c r="G12" s="267">
        <f t="shared" si="7"/>
        <v>42632</v>
      </c>
      <c r="H12" s="267">
        <f t="shared" si="7"/>
        <v>54179</v>
      </c>
      <c r="I12" s="268">
        <f t="shared" si="7"/>
        <v>38367</v>
      </c>
      <c r="J12" s="269">
        <f t="shared" si="7"/>
        <v>47577</v>
      </c>
      <c r="K12" s="267">
        <f t="shared" si="7"/>
        <v>69474</v>
      </c>
      <c r="L12" s="267">
        <f t="shared" si="7"/>
        <v>49615</v>
      </c>
      <c r="M12" s="267">
        <f t="shared" si="7"/>
        <v>56911</v>
      </c>
      <c r="N12" s="267">
        <f t="shared" si="7"/>
        <v>59973</v>
      </c>
      <c r="O12" s="399">
        <f t="shared" si="7"/>
        <v>46454</v>
      </c>
      <c r="P12" s="270">
        <f t="shared" si="7"/>
        <v>590655</v>
      </c>
      <c r="S12" s="256" t="str">
        <f t="shared" si="1"/>
        <v>天草地域</v>
      </c>
      <c r="T12" s="1291"/>
      <c r="U12" s="409" t="s">
        <v>448</v>
      </c>
      <c r="V12" s="702">
        <v>38171.217672833191</v>
      </c>
      <c r="W12" s="703">
        <v>49113.245095602004</v>
      </c>
      <c r="X12" s="703">
        <v>66270.136862942629</v>
      </c>
      <c r="Y12" s="703">
        <v>51392.657804412622</v>
      </c>
      <c r="Z12" s="703">
        <v>53007.005896968469</v>
      </c>
      <c r="AA12" s="703">
        <v>51177.708367655432</v>
      </c>
      <c r="AB12" s="703">
        <v>59229.848537818085</v>
      </c>
      <c r="AC12" s="703">
        <v>70225.400518986047</v>
      </c>
      <c r="AD12" s="703">
        <v>58270.041216373145</v>
      </c>
      <c r="AE12" s="703">
        <v>71509.696248722204</v>
      </c>
      <c r="AF12" s="703">
        <v>73392.215196968449</v>
      </c>
      <c r="AG12" s="704">
        <v>60120.400164109888</v>
      </c>
      <c r="AH12" s="704">
        <v>701878.73800550797</v>
      </c>
    </row>
    <row r="13" spans="1:34" s="257" customFormat="1" ht="16.75" customHeight="1" x14ac:dyDescent="0.3">
      <c r="A13" s="256"/>
      <c r="B13" s="1286"/>
      <c r="C13" s="572" t="str">
        <f>C$7</f>
        <v>令和4年</v>
      </c>
      <c r="D13" s="273">
        <f t="shared" ref="D13:P13" si="8">ROUND(INDEX(V$19:V$30,MATCH($S13,$U$19:$U$30,0)),0)</f>
        <v>32098</v>
      </c>
      <c r="E13" s="274">
        <f t="shared" si="8"/>
        <v>26330</v>
      </c>
      <c r="F13" s="274">
        <f t="shared" si="8"/>
        <v>36046</v>
      </c>
      <c r="G13" s="274">
        <f t="shared" si="8"/>
        <v>42094</v>
      </c>
      <c r="H13" s="274">
        <f t="shared" si="8"/>
        <v>48563</v>
      </c>
      <c r="I13" s="275">
        <f t="shared" si="8"/>
        <v>42524</v>
      </c>
      <c r="J13" s="276">
        <f t="shared" si="8"/>
        <v>49072</v>
      </c>
      <c r="K13" s="274">
        <f t="shared" si="8"/>
        <v>67430</v>
      </c>
      <c r="L13" s="274">
        <f t="shared" si="8"/>
        <v>50264</v>
      </c>
      <c r="M13" s="274">
        <f t="shared" si="8"/>
        <v>56685</v>
      </c>
      <c r="N13" s="274">
        <f t="shared" si="8"/>
        <v>60363</v>
      </c>
      <c r="O13" s="406">
        <f t="shared" si="8"/>
        <v>49772</v>
      </c>
      <c r="P13" s="277">
        <f t="shared" si="8"/>
        <v>561240</v>
      </c>
      <c r="S13" s="256" t="str">
        <f t="shared" si="1"/>
        <v>天草地域</v>
      </c>
      <c r="T13" s="1291"/>
      <c r="U13" s="409" t="s">
        <v>449</v>
      </c>
      <c r="V13" s="702">
        <v>26608.070208661557</v>
      </c>
      <c r="W13" s="703">
        <v>30893.109504264401</v>
      </c>
      <c r="X13" s="703">
        <v>39082.861048737286</v>
      </c>
      <c r="Y13" s="703">
        <v>29059.774000127458</v>
      </c>
      <c r="Z13" s="703">
        <v>35222.579784892034</v>
      </c>
      <c r="AA13" s="703">
        <v>25639.403996096004</v>
      </c>
      <c r="AB13" s="703">
        <v>31883.690394161164</v>
      </c>
      <c r="AC13" s="703">
        <v>39040.233325221852</v>
      </c>
      <c r="AD13" s="703">
        <v>36951.53990302069</v>
      </c>
      <c r="AE13" s="703">
        <v>38853.464365336782</v>
      </c>
      <c r="AF13" s="703">
        <v>37771.881102901971</v>
      </c>
      <c r="AG13" s="704">
        <v>31745.35928523773</v>
      </c>
      <c r="AH13" s="704">
        <v>402751.48744803597</v>
      </c>
    </row>
    <row r="14" spans="1:34" s="257" customFormat="1" ht="16.75" customHeight="1" x14ac:dyDescent="0.3">
      <c r="A14" s="256"/>
      <c r="B14" s="1287"/>
      <c r="C14" s="280" t="s">
        <v>388</v>
      </c>
      <c r="D14" s="281">
        <f t="shared" ref="D14:P14" si="9">D12/D13-1</f>
        <v>5.2838183064365385E-2</v>
      </c>
      <c r="E14" s="282">
        <f t="shared" si="9"/>
        <v>0.4271553361184961</v>
      </c>
      <c r="F14" s="282">
        <f t="shared" si="9"/>
        <v>0.50091549686511683</v>
      </c>
      <c r="G14" s="282">
        <f t="shared" si="9"/>
        <v>1.2780918895804572E-2</v>
      </c>
      <c r="H14" s="282">
        <f t="shared" si="9"/>
        <v>0.11564359697712256</v>
      </c>
      <c r="I14" s="283">
        <f t="shared" si="9"/>
        <v>-9.775656100084662E-2</v>
      </c>
      <c r="J14" s="465">
        <f t="shared" si="9"/>
        <v>-3.046543853928918E-2</v>
      </c>
      <c r="K14" s="282">
        <f t="shared" si="9"/>
        <v>3.0312917099214021E-2</v>
      </c>
      <c r="L14" s="282">
        <f t="shared" si="9"/>
        <v>-1.291182556103776E-2</v>
      </c>
      <c r="M14" s="282">
        <f t="shared" si="9"/>
        <v>3.9869454000176496E-3</v>
      </c>
      <c r="N14" s="282">
        <f t="shared" si="9"/>
        <v>-6.4609114855126437E-3</v>
      </c>
      <c r="O14" s="284">
        <f t="shared" si="9"/>
        <v>-6.6663987784296386E-2</v>
      </c>
      <c r="P14" s="285">
        <f t="shared" si="9"/>
        <v>5.2410733376095697E-2</v>
      </c>
      <c r="S14" s="256" t="str">
        <f t="shared" si="1"/>
        <v>天草地域</v>
      </c>
      <c r="T14" s="1291"/>
      <c r="U14" s="409" t="s">
        <v>450</v>
      </c>
      <c r="V14" s="702">
        <v>17418.380289018998</v>
      </c>
      <c r="W14" s="703">
        <v>19811.887989315834</v>
      </c>
      <c r="X14" s="703">
        <v>26401.860944249926</v>
      </c>
      <c r="Y14" s="703">
        <v>21003.052837141302</v>
      </c>
      <c r="Z14" s="703">
        <v>21279.152077583029</v>
      </c>
      <c r="AA14" s="703">
        <v>14765.232699639644</v>
      </c>
      <c r="AB14" s="703">
        <v>20685.43944427144</v>
      </c>
      <c r="AC14" s="703">
        <v>32089.337597818521</v>
      </c>
      <c r="AD14" s="703">
        <v>29672.485568776996</v>
      </c>
      <c r="AE14" s="703">
        <v>27039.590635918437</v>
      </c>
      <c r="AF14" s="703">
        <v>25342.473296717657</v>
      </c>
      <c r="AG14" s="704">
        <v>19488.328240752027</v>
      </c>
      <c r="AH14" s="704">
        <v>274996.89424083079</v>
      </c>
    </row>
    <row r="15" spans="1:34" s="257" customFormat="1" ht="16.75" customHeight="1" x14ac:dyDescent="0.3">
      <c r="A15" s="256"/>
      <c r="B15" s="1285" t="s">
        <v>137</v>
      </c>
      <c r="C15" s="398" t="str">
        <f>C$6</f>
        <v>令和5年</v>
      </c>
      <c r="D15" s="266">
        <f t="shared" ref="D15:P15" si="10">ROUND(INDEX(V$7:V$18,MATCH($S15,$U$7:$U$18,0)),0)</f>
        <v>16065</v>
      </c>
      <c r="E15" s="267">
        <f t="shared" si="10"/>
        <v>17049</v>
      </c>
      <c r="F15" s="267">
        <f t="shared" si="10"/>
        <v>23869</v>
      </c>
      <c r="G15" s="267">
        <f t="shared" si="10"/>
        <v>19003</v>
      </c>
      <c r="H15" s="267">
        <f t="shared" si="10"/>
        <v>18843</v>
      </c>
      <c r="I15" s="268">
        <f t="shared" si="10"/>
        <v>16518</v>
      </c>
      <c r="J15" s="269">
        <f t="shared" si="10"/>
        <v>20461</v>
      </c>
      <c r="K15" s="267">
        <f t="shared" si="10"/>
        <v>23509</v>
      </c>
      <c r="L15" s="267">
        <f t="shared" si="10"/>
        <v>18104</v>
      </c>
      <c r="M15" s="267">
        <f t="shared" si="10"/>
        <v>23892</v>
      </c>
      <c r="N15" s="267">
        <f t="shared" si="10"/>
        <v>24804</v>
      </c>
      <c r="O15" s="399">
        <f t="shared" si="10"/>
        <v>20065</v>
      </c>
      <c r="P15" s="270">
        <f t="shared" si="10"/>
        <v>242183</v>
      </c>
      <c r="S15" s="256" t="str">
        <f t="shared" si="1"/>
        <v>山鹿市</v>
      </c>
      <c r="T15" s="1291"/>
      <c r="U15" s="409" t="s">
        <v>451</v>
      </c>
      <c r="V15" s="702">
        <v>9088.9905923777897</v>
      </c>
      <c r="W15" s="703">
        <v>10847.233579731308</v>
      </c>
      <c r="X15" s="703">
        <v>14589.735988797396</v>
      </c>
      <c r="Y15" s="703">
        <v>13085.641339089545</v>
      </c>
      <c r="Z15" s="703">
        <v>17067.249148055926</v>
      </c>
      <c r="AA15" s="703">
        <v>9491.3951886016112</v>
      </c>
      <c r="AB15" s="703">
        <v>15582.088014382794</v>
      </c>
      <c r="AC15" s="703">
        <v>18925.339096087191</v>
      </c>
      <c r="AD15" s="703">
        <v>18560.074850130852</v>
      </c>
      <c r="AE15" s="703">
        <v>18443.491774241669</v>
      </c>
      <c r="AF15" s="703">
        <v>16565.41613050524</v>
      </c>
      <c r="AG15" s="704">
        <v>11828.414895546648</v>
      </c>
      <c r="AH15" s="704">
        <v>174074.86336359405</v>
      </c>
    </row>
    <row r="16" spans="1:34" s="257" customFormat="1" ht="16.75" customHeight="1" x14ac:dyDescent="0.3">
      <c r="A16" s="256"/>
      <c r="B16" s="1286"/>
      <c r="C16" s="572" t="str">
        <f>C$7</f>
        <v>令和4年</v>
      </c>
      <c r="D16" s="273">
        <f t="shared" ref="D16:P16" si="11">ROUND(INDEX(V$19:V$30,MATCH($S16,$U$19:$U$30,0)),0)</f>
        <v>14857</v>
      </c>
      <c r="E16" s="274">
        <f t="shared" si="11"/>
        <v>11366</v>
      </c>
      <c r="F16" s="274">
        <f t="shared" si="11"/>
        <v>16756</v>
      </c>
      <c r="G16" s="274">
        <f t="shared" si="11"/>
        <v>15887</v>
      </c>
      <c r="H16" s="274">
        <f t="shared" si="11"/>
        <v>17679</v>
      </c>
      <c r="I16" s="275">
        <f t="shared" si="11"/>
        <v>16387</v>
      </c>
      <c r="J16" s="276">
        <f t="shared" si="11"/>
        <v>18063</v>
      </c>
      <c r="K16" s="274">
        <f t="shared" si="11"/>
        <v>20011</v>
      </c>
      <c r="L16" s="274">
        <f t="shared" si="11"/>
        <v>17153</v>
      </c>
      <c r="M16" s="274">
        <f t="shared" si="11"/>
        <v>19943</v>
      </c>
      <c r="N16" s="274">
        <f t="shared" si="11"/>
        <v>21218</v>
      </c>
      <c r="O16" s="406">
        <f t="shared" si="11"/>
        <v>18732</v>
      </c>
      <c r="P16" s="277">
        <f t="shared" si="11"/>
        <v>208052</v>
      </c>
      <c r="S16" s="256" t="str">
        <f t="shared" si="1"/>
        <v>山鹿市</v>
      </c>
      <c r="T16" s="1291"/>
      <c r="U16" s="409" t="s">
        <v>452</v>
      </c>
      <c r="V16" s="702">
        <v>5941.8376702067617</v>
      </c>
      <c r="W16" s="703">
        <v>7363.4413137108895</v>
      </c>
      <c r="X16" s="703">
        <v>8945.8765754180858</v>
      </c>
      <c r="Y16" s="703">
        <v>7912.3835702860142</v>
      </c>
      <c r="Z16" s="703">
        <v>9527.7503417478511</v>
      </c>
      <c r="AA16" s="703">
        <v>7037.2303349371277</v>
      </c>
      <c r="AB16" s="703">
        <v>10006.468948395732</v>
      </c>
      <c r="AC16" s="703">
        <v>12657.592248266468</v>
      </c>
      <c r="AD16" s="703">
        <v>9421.5290180016145</v>
      </c>
      <c r="AE16" s="703">
        <v>9820.2220525431476</v>
      </c>
      <c r="AF16" s="703">
        <v>9994.0915030978886</v>
      </c>
      <c r="AG16" s="704">
        <v>8473.8993667265895</v>
      </c>
      <c r="AH16" s="704">
        <v>107102.19543951021</v>
      </c>
    </row>
    <row r="17" spans="1:34" s="257" customFormat="1" ht="16.75" customHeight="1" x14ac:dyDescent="0.3">
      <c r="A17" s="256"/>
      <c r="B17" s="1287"/>
      <c r="C17" s="280" t="s">
        <v>388</v>
      </c>
      <c r="D17" s="281">
        <f t="shared" ref="D17:P17" si="12">D15/D16-1</f>
        <v>8.1308474119943464E-2</v>
      </c>
      <c r="E17" s="282">
        <f t="shared" si="12"/>
        <v>0.5</v>
      </c>
      <c r="F17" s="282">
        <f t="shared" si="12"/>
        <v>0.42450465504893775</v>
      </c>
      <c r="G17" s="282">
        <f t="shared" si="12"/>
        <v>0.19613520488449665</v>
      </c>
      <c r="H17" s="282">
        <f t="shared" si="12"/>
        <v>6.5840828101136895E-2</v>
      </c>
      <c r="I17" s="283">
        <f t="shared" si="12"/>
        <v>7.994141697687196E-3</v>
      </c>
      <c r="J17" s="465">
        <f t="shared" si="12"/>
        <v>0.13275757072468575</v>
      </c>
      <c r="K17" s="282">
        <f t="shared" si="12"/>
        <v>0.17480385787816699</v>
      </c>
      <c r="L17" s="282">
        <f t="shared" si="12"/>
        <v>5.5442196700285606E-2</v>
      </c>
      <c r="M17" s="282">
        <f t="shared" si="12"/>
        <v>0.19801434087148362</v>
      </c>
      <c r="N17" s="282">
        <f t="shared" si="12"/>
        <v>0.16900744650768207</v>
      </c>
      <c r="O17" s="284">
        <f t="shared" si="12"/>
        <v>7.116164851590856E-2</v>
      </c>
      <c r="P17" s="285">
        <f t="shared" si="12"/>
        <v>0.16405033357045351</v>
      </c>
      <c r="S17" s="256" t="str">
        <f t="shared" si="1"/>
        <v>山鹿市</v>
      </c>
      <c r="T17" s="1291"/>
      <c r="U17" s="409" t="s">
        <v>453</v>
      </c>
      <c r="V17" s="702">
        <v>6329.2101421257448</v>
      </c>
      <c r="W17" s="703">
        <v>7146.2884391971493</v>
      </c>
      <c r="X17" s="703">
        <v>10106.151053241098</v>
      </c>
      <c r="Y17" s="703">
        <v>8477.0893218890142</v>
      </c>
      <c r="Z17" s="703">
        <v>10402.882790773156</v>
      </c>
      <c r="AA17" s="703">
        <v>7637.2271468138697</v>
      </c>
      <c r="AB17" s="703">
        <v>9848.1458986620892</v>
      </c>
      <c r="AC17" s="703">
        <v>14031.813592378016</v>
      </c>
      <c r="AD17" s="703">
        <v>9620.7434579628025</v>
      </c>
      <c r="AE17" s="703">
        <v>10735.172041599184</v>
      </c>
      <c r="AF17" s="703">
        <v>11316.923744998916</v>
      </c>
      <c r="AG17" s="704">
        <v>8645.0108152288503</v>
      </c>
      <c r="AH17" s="704">
        <v>114296.52237628543</v>
      </c>
    </row>
    <row r="18" spans="1:34" s="257" customFormat="1" ht="16.75" customHeight="1" x14ac:dyDescent="0.3">
      <c r="A18" s="256"/>
      <c r="B18" s="1293" t="s">
        <v>423</v>
      </c>
      <c r="C18" s="398" t="str">
        <f>C$6</f>
        <v>令和5年</v>
      </c>
      <c r="D18" s="266">
        <f t="shared" ref="D18:P18" si="13">ROUND(INDEX(V$7:V$18,MATCH($S18,$U$7:$U$18,0)),0)</f>
        <v>27022</v>
      </c>
      <c r="E18" s="267">
        <f t="shared" si="13"/>
        <v>27832</v>
      </c>
      <c r="F18" s="267">
        <f t="shared" si="13"/>
        <v>40740</v>
      </c>
      <c r="G18" s="267">
        <f t="shared" si="13"/>
        <v>34206</v>
      </c>
      <c r="H18" s="267">
        <f t="shared" si="13"/>
        <v>35374</v>
      </c>
      <c r="I18" s="268">
        <f t="shared" si="13"/>
        <v>29228</v>
      </c>
      <c r="J18" s="269">
        <f t="shared" si="13"/>
        <v>33614</v>
      </c>
      <c r="K18" s="267">
        <f t="shared" si="13"/>
        <v>45181</v>
      </c>
      <c r="L18" s="267">
        <f t="shared" si="13"/>
        <v>33915</v>
      </c>
      <c r="M18" s="267">
        <f t="shared" si="13"/>
        <v>42708</v>
      </c>
      <c r="N18" s="267">
        <f t="shared" si="13"/>
        <v>43853</v>
      </c>
      <c r="O18" s="399">
        <f t="shared" si="13"/>
        <v>33402</v>
      </c>
      <c r="P18" s="270">
        <f t="shared" si="13"/>
        <v>427075</v>
      </c>
      <c r="S18" s="256" t="s">
        <v>447</v>
      </c>
      <c r="T18" s="1292"/>
      <c r="U18" s="411" t="s">
        <v>475</v>
      </c>
      <c r="V18" s="696">
        <f>SUM(V7:V17)</f>
        <v>492809.99999999988</v>
      </c>
      <c r="W18" s="697">
        <f t="shared" ref="W18:AG18" si="14">SUM(W7:W17)</f>
        <v>548619.99999999988</v>
      </c>
      <c r="X18" s="697">
        <f t="shared" si="14"/>
        <v>764890</v>
      </c>
      <c r="Y18" s="697">
        <f t="shared" si="14"/>
        <v>656360</v>
      </c>
      <c r="Z18" s="697">
        <f t="shared" si="14"/>
        <v>744230</v>
      </c>
      <c r="AA18" s="697">
        <f t="shared" si="14"/>
        <v>592109.99999999988</v>
      </c>
      <c r="AB18" s="697">
        <f t="shared" si="14"/>
        <v>685469.99999999988</v>
      </c>
      <c r="AC18" s="697">
        <f t="shared" si="14"/>
        <v>875029.99999999977</v>
      </c>
      <c r="AD18" s="697">
        <f t="shared" si="14"/>
        <v>724949.99999999988</v>
      </c>
      <c r="AE18" s="697">
        <f t="shared" si="14"/>
        <v>797600.00000000012</v>
      </c>
      <c r="AF18" s="697">
        <f t="shared" si="14"/>
        <v>815499.99999999988</v>
      </c>
      <c r="AG18" s="698">
        <f t="shared" si="14"/>
        <v>702360</v>
      </c>
      <c r="AH18" s="698">
        <f>SUM(AH7:AH17)</f>
        <v>8399919.9999999981</v>
      </c>
    </row>
    <row r="19" spans="1:34" s="257" customFormat="1" ht="16.75" customHeight="1" x14ac:dyDescent="0.3">
      <c r="A19" s="256"/>
      <c r="B19" s="1294"/>
      <c r="C19" s="572" t="str">
        <f>C$7</f>
        <v>令和4年</v>
      </c>
      <c r="D19" s="273">
        <f t="shared" ref="D19:P19" si="15">ROUND(INDEX(V$19:V$30,MATCH($S19,$U$19:$U$30,0)),0)</f>
        <v>20013</v>
      </c>
      <c r="E19" s="274">
        <f t="shared" si="15"/>
        <v>14024</v>
      </c>
      <c r="F19" s="274">
        <f t="shared" si="15"/>
        <v>27263</v>
      </c>
      <c r="G19" s="274">
        <f t="shared" si="15"/>
        <v>23779</v>
      </c>
      <c r="H19" s="274">
        <f t="shared" si="15"/>
        <v>29116</v>
      </c>
      <c r="I19" s="275">
        <f t="shared" si="15"/>
        <v>24955</v>
      </c>
      <c r="J19" s="276">
        <f t="shared" si="15"/>
        <v>28519</v>
      </c>
      <c r="K19" s="274">
        <f t="shared" si="15"/>
        <v>32749</v>
      </c>
      <c r="L19" s="274">
        <f t="shared" si="15"/>
        <v>29211</v>
      </c>
      <c r="M19" s="274">
        <f t="shared" si="15"/>
        <v>37055</v>
      </c>
      <c r="N19" s="274">
        <f t="shared" si="15"/>
        <v>37075</v>
      </c>
      <c r="O19" s="406">
        <f t="shared" si="15"/>
        <v>33254</v>
      </c>
      <c r="P19" s="277">
        <f t="shared" si="15"/>
        <v>337014</v>
      </c>
      <c r="S19" s="256" t="s">
        <v>447</v>
      </c>
      <c r="T19" s="1290" t="s">
        <v>177</v>
      </c>
      <c r="U19" s="407" t="s">
        <v>442</v>
      </c>
      <c r="V19" s="699">
        <v>143501.90305978362</v>
      </c>
      <c r="W19" s="700">
        <v>119377.28708737079</v>
      </c>
      <c r="X19" s="700">
        <v>169803.15564765959</v>
      </c>
      <c r="Y19" s="700">
        <v>196092.4853935939</v>
      </c>
      <c r="Z19" s="700">
        <v>201449.78949482192</v>
      </c>
      <c r="AA19" s="700">
        <v>213012.02008526379</v>
      </c>
      <c r="AB19" s="700">
        <v>224800.09679716028</v>
      </c>
      <c r="AC19" s="700">
        <v>254888.4518131988</v>
      </c>
      <c r="AD19" s="700">
        <v>250373.96917004048</v>
      </c>
      <c r="AE19" s="700">
        <v>253182.33057282161</v>
      </c>
      <c r="AF19" s="700">
        <v>280143.52482589893</v>
      </c>
      <c r="AG19" s="701">
        <v>262806.67212644441</v>
      </c>
      <c r="AH19" s="701">
        <v>2569427.6081612585</v>
      </c>
    </row>
    <row r="20" spans="1:34" s="257" customFormat="1" ht="16.75" customHeight="1" x14ac:dyDescent="0.3">
      <c r="A20" s="256"/>
      <c r="B20" s="1295"/>
      <c r="C20" s="280" t="s">
        <v>388</v>
      </c>
      <c r="D20" s="281">
        <f t="shared" ref="D20:P20" si="16">D18/D19-1</f>
        <v>0.3502223554689452</v>
      </c>
      <c r="E20" s="282">
        <f t="shared" si="16"/>
        <v>0.98459783228750708</v>
      </c>
      <c r="F20" s="282">
        <f t="shared" si="16"/>
        <v>0.49433297876242532</v>
      </c>
      <c r="G20" s="282">
        <f t="shared" si="16"/>
        <v>0.43849615206694992</v>
      </c>
      <c r="H20" s="282">
        <f t="shared" si="16"/>
        <v>0.21493336996840218</v>
      </c>
      <c r="I20" s="283">
        <f t="shared" si="16"/>
        <v>0.17122821077940298</v>
      </c>
      <c r="J20" s="465">
        <f t="shared" si="16"/>
        <v>0.17865282793926851</v>
      </c>
      <c r="K20" s="282">
        <f t="shared" si="16"/>
        <v>0.37961464472197615</v>
      </c>
      <c r="L20" s="282">
        <f t="shared" si="16"/>
        <v>0.16103522645578727</v>
      </c>
      <c r="M20" s="282">
        <f t="shared" si="16"/>
        <v>0.15255700985022269</v>
      </c>
      <c r="N20" s="282">
        <f t="shared" si="16"/>
        <v>0.18281861092380303</v>
      </c>
      <c r="O20" s="284">
        <f t="shared" si="16"/>
        <v>4.4505924099356164E-3</v>
      </c>
      <c r="P20" s="285">
        <f t="shared" si="16"/>
        <v>0.26723222180680928</v>
      </c>
      <c r="S20" s="256" t="s">
        <v>447</v>
      </c>
      <c r="T20" s="1291"/>
      <c r="U20" s="409" t="s">
        <v>444</v>
      </c>
      <c r="V20" s="702">
        <v>65455.458798628963</v>
      </c>
      <c r="W20" s="703">
        <v>42816.751101236972</v>
      </c>
      <c r="X20" s="703">
        <v>94572.461272407862</v>
      </c>
      <c r="Y20" s="703">
        <v>91182.097915116741</v>
      </c>
      <c r="Z20" s="703">
        <v>115872.03317833284</v>
      </c>
      <c r="AA20" s="703">
        <v>82413.303967588145</v>
      </c>
      <c r="AB20" s="703">
        <v>100855.04444146558</v>
      </c>
      <c r="AC20" s="703">
        <v>154071.79862376489</v>
      </c>
      <c r="AD20" s="703">
        <v>102903.54616343942</v>
      </c>
      <c r="AE20" s="703">
        <v>130946.6855316713</v>
      </c>
      <c r="AF20" s="703">
        <v>155169.07208023377</v>
      </c>
      <c r="AG20" s="704">
        <v>147148.43539858714</v>
      </c>
      <c r="AH20" s="704">
        <v>1283404.6515938165</v>
      </c>
    </row>
    <row r="21" spans="1:34" s="257" customFormat="1" ht="16.75" customHeight="1" x14ac:dyDescent="0.3">
      <c r="A21" s="256"/>
      <c r="B21" s="1285" t="s">
        <v>140</v>
      </c>
      <c r="C21" s="398" t="str">
        <f>C$6</f>
        <v>令和5年</v>
      </c>
      <c r="D21" s="266">
        <f t="shared" ref="D21:P21" si="17">ROUND(INDEX(V$7:V$18,MATCH($S21,$U$7:$U$18,0)),0)</f>
        <v>38171</v>
      </c>
      <c r="E21" s="267">
        <f t="shared" si="17"/>
        <v>49113</v>
      </c>
      <c r="F21" s="267">
        <f t="shared" si="17"/>
        <v>66270</v>
      </c>
      <c r="G21" s="267">
        <f t="shared" si="17"/>
        <v>51393</v>
      </c>
      <c r="H21" s="267">
        <f t="shared" si="17"/>
        <v>53007</v>
      </c>
      <c r="I21" s="268">
        <f t="shared" si="17"/>
        <v>51178</v>
      </c>
      <c r="J21" s="269">
        <f t="shared" si="17"/>
        <v>59230</v>
      </c>
      <c r="K21" s="267">
        <f t="shared" si="17"/>
        <v>70225</v>
      </c>
      <c r="L21" s="267">
        <f t="shared" si="17"/>
        <v>58270</v>
      </c>
      <c r="M21" s="267">
        <f t="shared" si="17"/>
        <v>71510</v>
      </c>
      <c r="N21" s="267">
        <f t="shared" si="17"/>
        <v>73392</v>
      </c>
      <c r="O21" s="399">
        <f t="shared" si="17"/>
        <v>60120</v>
      </c>
      <c r="P21" s="270">
        <f t="shared" si="17"/>
        <v>701879</v>
      </c>
      <c r="S21" s="256" t="str">
        <f t="shared" ref="S21:S26" si="18">IF(B21&lt;&gt;0,B21,S20)</f>
        <v>菊池地域</v>
      </c>
      <c r="T21" s="1291"/>
      <c r="U21" s="409" t="s">
        <v>445</v>
      </c>
      <c r="V21" s="702">
        <v>32098.367120534629</v>
      </c>
      <c r="W21" s="703">
        <v>26329.796046556548</v>
      </c>
      <c r="X21" s="703">
        <v>36045.872139983418</v>
      </c>
      <c r="Y21" s="703">
        <v>42094.123145146077</v>
      </c>
      <c r="Z21" s="703">
        <v>48563.074503188989</v>
      </c>
      <c r="AA21" s="703">
        <v>42524.312557978934</v>
      </c>
      <c r="AB21" s="703">
        <v>49071.866038941771</v>
      </c>
      <c r="AC21" s="703">
        <v>67429.921034094179</v>
      </c>
      <c r="AD21" s="703">
        <v>50263.899946412035</v>
      </c>
      <c r="AE21" s="703">
        <v>56684.860433028953</v>
      </c>
      <c r="AF21" s="703">
        <v>60363.05924746424</v>
      </c>
      <c r="AG21" s="704">
        <v>49771.848403879463</v>
      </c>
      <c r="AH21" s="704">
        <v>561240.10987865692</v>
      </c>
    </row>
    <row r="22" spans="1:34" s="257" customFormat="1" ht="16.75" customHeight="1" x14ac:dyDescent="0.3">
      <c r="A22" s="256"/>
      <c r="B22" s="1286"/>
      <c r="C22" s="572" t="str">
        <f>C$7</f>
        <v>令和4年</v>
      </c>
      <c r="D22" s="273">
        <f t="shared" ref="D22:P22" si="19">ROUND(INDEX(V$19:V$30,MATCH($S22,$U$19:$U$30,0)),0)</f>
        <v>35052</v>
      </c>
      <c r="E22" s="274">
        <f t="shared" si="19"/>
        <v>31853</v>
      </c>
      <c r="F22" s="274">
        <f t="shared" si="19"/>
        <v>42537</v>
      </c>
      <c r="G22" s="274">
        <f t="shared" si="19"/>
        <v>36297</v>
      </c>
      <c r="H22" s="274">
        <f t="shared" si="19"/>
        <v>40834</v>
      </c>
      <c r="I22" s="275">
        <f t="shared" si="19"/>
        <v>42135</v>
      </c>
      <c r="J22" s="276">
        <f t="shared" si="19"/>
        <v>42286</v>
      </c>
      <c r="K22" s="274">
        <f t="shared" si="19"/>
        <v>48687</v>
      </c>
      <c r="L22" s="274">
        <f t="shared" si="19"/>
        <v>42605</v>
      </c>
      <c r="M22" s="274">
        <f t="shared" si="19"/>
        <v>47973</v>
      </c>
      <c r="N22" s="274">
        <f t="shared" si="19"/>
        <v>51474</v>
      </c>
      <c r="O22" s="406">
        <f t="shared" si="19"/>
        <v>44657</v>
      </c>
      <c r="P22" s="277">
        <f t="shared" si="19"/>
        <v>506390</v>
      </c>
      <c r="S22" s="256" t="str">
        <f t="shared" si="18"/>
        <v>菊池地域</v>
      </c>
      <c r="T22" s="1291"/>
      <c r="U22" s="409" t="s">
        <v>446</v>
      </c>
      <c r="V22" s="702">
        <v>14857.165253577194</v>
      </c>
      <c r="W22" s="703">
        <v>11365.563880289548</v>
      </c>
      <c r="X22" s="703">
        <v>16756.153928167405</v>
      </c>
      <c r="Y22" s="703">
        <v>15886.885766292688</v>
      </c>
      <c r="Z22" s="703">
        <v>17678.669725372063</v>
      </c>
      <c r="AA22" s="703">
        <v>16387.249045032535</v>
      </c>
      <c r="AB22" s="703">
        <v>18062.988204964204</v>
      </c>
      <c r="AC22" s="703">
        <v>20010.832012793937</v>
      </c>
      <c r="AD22" s="703">
        <v>17153.179061719609</v>
      </c>
      <c r="AE22" s="703">
        <v>19943.35683133953</v>
      </c>
      <c r="AF22" s="703">
        <v>21218.457583039191</v>
      </c>
      <c r="AG22" s="704">
        <v>18731.766156329144</v>
      </c>
      <c r="AH22" s="704">
        <v>208051.93725177305</v>
      </c>
    </row>
    <row r="23" spans="1:34" s="257" customFormat="1" ht="16.75" customHeight="1" x14ac:dyDescent="0.3">
      <c r="A23" s="256"/>
      <c r="B23" s="1287"/>
      <c r="C23" s="280" t="s">
        <v>388</v>
      </c>
      <c r="D23" s="281">
        <f t="shared" ref="D23:P23" si="20">D21/D22-1</f>
        <v>8.8982083761268926E-2</v>
      </c>
      <c r="E23" s="282">
        <f t="shared" si="20"/>
        <v>0.5418641886164568</v>
      </c>
      <c r="F23" s="282">
        <f t="shared" si="20"/>
        <v>0.55793779533112353</v>
      </c>
      <c r="G23" s="282">
        <f t="shared" si="20"/>
        <v>0.41590214067278297</v>
      </c>
      <c r="H23" s="282">
        <f t="shared" si="20"/>
        <v>0.29810941862173679</v>
      </c>
      <c r="I23" s="283">
        <f t="shared" si="20"/>
        <v>0.21461967485463385</v>
      </c>
      <c r="J23" s="465">
        <f t="shared" si="20"/>
        <v>0.40069999527030231</v>
      </c>
      <c r="K23" s="282">
        <f t="shared" si="20"/>
        <v>0.44237681516626615</v>
      </c>
      <c r="L23" s="282">
        <f t="shared" si="20"/>
        <v>0.36767984978288926</v>
      </c>
      <c r="M23" s="282">
        <f t="shared" si="20"/>
        <v>0.49063014612386135</v>
      </c>
      <c r="N23" s="282">
        <f t="shared" si="20"/>
        <v>0.42580720363678748</v>
      </c>
      <c r="O23" s="284">
        <f t="shared" si="20"/>
        <v>0.34626150435542025</v>
      </c>
      <c r="P23" s="285">
        <f t="shared" si="20"/>
        <v>0.38604435316653163</v>
      </c>
      <c r="S23" s="256" t="str">
        <f t="shared" si="18"/>
        <v>菊池地域</v>
      </c>
      <c r="T23" s="1291"/>
      <c r="U23" s="409" t="s">
        <v>447</v>
      </c>
      <c r="V23" s="702">
        <v>20013.315884244766</v>
      </c>
      <c r="W23" s="703">
        <v>14024.474158048561</v>
      </c>
      <c r="X23" s="703">
        <v>27263.081811705841</v>
      </c>
      <c r="Y23" s="703">
        <v>23779.058657951002</v>
      </c>
      <c r="Z23" s="703">
        <v>29116.474118629536</v>
      </c>
      <c r="AA23" s="703">
        <v>24955.25481316169</v>
      </c>
      <c r="AB23" s="703">
        <v>28519.161577828185</v>
      </c>
      <c r="AC23" s="703">
        <v>32748.857624581291</v>
      </c>
      <c r="AD23" s="703">
        <v>29210.540558658649</v>
      </c>
      <c r="AE23" s="703">
        <v>37054.741760497178</v>
      </c>
      <c r="AF23" s="703">
        <v>37075.407299273436</v>
      </c>
      <c r="AG23" s="704">
        <v>33253.8156764874</v>
      </c>
      <c r="AH23" s="704">
        <v>337013.64907008351</v>
      </c>
    </row>
    <row r="24" spans="1:34" s="257" customFormat="1" ht="16.75" customHeight="1" x14ac:dyDescent="0.3">
      <c r="A24" s="256"/>
      <c r="B24" s="1285" t="s">
        <v>142</v>
      </c>
      <c r="C24" s="398" t="str">
        <f>C$6</f>
        <v>令和5年</v>
      </c>
      <c r="D24" s="266">
        <f t="shared" ref="D24:P24" si="21">ROUND(INDEX(V$7:V$18,MATCH($S24,$U$7:$U$18,0)),0)</f>
        <v>26608</v>
      </c>
      <c r="E24" s="267">
        <f t="shared" si="21"/>
        <v>30893</v>
      </c>
      <c r="F24" s="267">
        <f t="shared" si="21"/>
        <v>39083</v>
      </c>
      <c r="G24" s="267">
        <f t="shared" si="21"/>
        <v>29060</v>
      </c>
      <c r="H24" s="267">
        <f t="shared" si="21"/>
        <v>35223</v>
      </c>
      <c r="I24" s="268">
        <f t="shared" si="21"/>
        <v>25639</v>
      </c>
      <c r="J24" s="269">
        <f t="shared" si="21"/>
        <v>31884</v>
      </c>
      <c r="K24" s="267">
        <f t="shared" si="21"/>
        <v>39040</v>
      </c>
      <c r="L24" s="267">
        <f t="shared" si="21"/>
        <v>36952</v>
      </c>
      <c r="M24" s="267">
        <f t="shared" si="21"/>
        <v>38853</v>
      </c>
      <c r="N24" s="267">
        <f t="shared" si="21"/>
        <v>37772</v>
      </c>
      <c r="O24" s="399">
        <f t="shared" si="21"/>
        <v>31745</v>
      </c>
      <c r="P24" s="270">
        <f t="shared" si="21"/>
        <v>402751</v>
      </c>
      <c r="S24" s="256" t="str">
        <f t="shared" si="18"/>
        <v>八代地域</v>
      </c>
      <c r="T24" s="1291"/>
      <c r="U24" s="409" t="s">
        <v>448</v>
      </c>
      <c r="V24" s="702">
        <v>35051.735586045732</v>
      </c>
      <c r="W24" s="703">
        <v>31852.572254135201</v>
      </c>
      <c r="X24" s="703">
        <v>42536.974583187941</v>
      </c>
      <c r="Y24" s="703">
        <v>36297.328696105324</v>
      </c>
      <c r="Z24" s="703">
        <v>40834.074138976597</v>
      </c>
      <c r="AA24" s="703">
        <v>42135.141701950939</v>
      </c>
      <c r="AB24" s="703">
        <v>42286.369293346441</v>
      </c>
      <c r="AC24" s="703">
        <v>48686.559636069098</v>
      </c>
      <c r="AD24" s="703">
        <v>42605.248723312034</v>
      </c>
      <c r="AE24" s="703">
        <v>47973.497298796829</v>
      </c>
      <c r="AF24" s="703">
        <v>51474.476143276166</v>
      </c>
      <c r="AG24" s="704">
        <v>44656.94796304201</v>
      </c>
      <c r="AH24" s="704">
        <v>506390.12233155745</v>
      </c>
    </row>
    <row r="25" spans="1:34" s="257" customFormat="1" ht="16.75" customHeight="1" x14ac:dyDescent="0.3">
      <c r="A25" s="256"/>
      <c r="B25" s="1286"/>
      <c r="C25" s="572" t="str">
        <f>C$7</f>
        <v>令和4年</v>
      </c>
      <c r="D25" s="273">
        <f t="shared" ref="D25:P25" si="22">ROUND(INDEX(V$19:V$30,MATCH($S25,$U$19:$U$30,0)),0)</f>
        <v>26711</v>
      </c>
      <c r="E25" s="274">
        <f t="shared" si="22"/>
        <v>24409</v>
      </c>
      <c r="F25" s="274">
        <f t="shared" si="22"/>
        <v>25917</v>
      </c>
      <c r="G25" s="274">
        <f t="shared" si="22"/>
        <v>28674</v>
      </c>
      <c r="H25" s="274">
        <f t="shared" si="22"/>
        <v>28279</v>
      </c>
      <c r="I25" s="275">
        <f t="shared" si="22"/>
        <v>26537</v>
      </c>
      <c r="J25" s="276">
        <f t="shared" si="22"/>
        <v>24566</v>
      </c>
      <c r="K25" s="274">
        <f t="shared" si="22"/>
        <v>27877</v>
      </c>
      <c r="L25" s="274">
        <f t="shared" si="22"/>
        <v>24316</v>
      </c>
      <c r="M25" s="274">
        <f t="shared" si="22"/>
        <v>25757</v>
      </c>
      <c r="N25" s="274">
        <f t="shared" si="22"/>
        <v>27156</v>
      </c>
      <c r="O25" s="406">
        <f t="shared" si="22"/>
        <v>24658</v>
      </c>
      <c r="P25" s="277">
        <f t="shared" si="22"/>
        <v>314857</v>
      </c>
      <c r="S25" s="256" t="str">
        <f t="shared" si="18"/>
        <v>八代地域</v>
      </c>
      <c r="T25" s="1291"/>
      <c r="U25" s="409" t="s">
        <v>449</v>
      </c>
      <c r="V25" s="702">
        <v>26710.970992820705</v>
      </c>
      <c r="W25" s="703">
        <v>24409.075839500059</v>
      </c>
      <c r="X25" s="703">
        <v>25916.779396269081</v>
      </c>
      <c r="Y25" s="703">
        <v>28673.776318387816</v>
      </c>
      <c r="Z25" s="703">
        <v>28279.231868206549</v>
      </c>
      <c r="AA25" s="703">
        <v>26537.480586941481</v>
      </c>
      <c r="AB25" s="703">
        <v>24566.405623325074</v>
      </c>
      <c r="AC25" s="703">
        <v>27877.117929361837</v>
      </c>
      <c r="AD25" s="703">
        <v>24315.866177682779</v>
      </c>
      <c r="AE25" s="703">
        <v>25757.308971108414</v>
      </c>
      <c r="AF25" s="703">
        <v>27155.737748262331</v>
      </c>
      <c r="AG25" s="704">
        <v>24657.878278074972</v>
      </c>
      <c r="AH25" s="704">
        <v>314857.13002334634</v>
      </c>
    </row>
    <row r="26" spans="1:34" s="257" customFormat="1" ht="16.75" customHeight="1" x14ac:dyDescent="0.3">
      <c r="A26" s="256"/>
      <c r="B26" s="1287"/>
      <c r="C26" s="280" t="s">
        <v>388</v>
      </c>
      <c r="D26" s="281">
        <f t="shared" ref="D26:P26" si="23">D24/D25-1</f>
        <v>-3.8560892516191769E-3</v>
      </c>
      <c r="E26" s="282">
        <f t="shared" si="23"/>
        <v>0.26563972305297234</v>
      </c>
      <c r="F26" s="282">
        <f t="shared" si="23"/>
        <v>0.5080063278928888</v>
      </c>
      <c r="G26" s="282">
        <f t="shared" si="23"/>
        <v>1.3461672595382668E-2</v>
      </c>
      <c r="H26" s="282">
        <f t="shared" si="23"/>
        <v>0.24555323738463164</v>
      </c>
      <c r="I26" s="283">
        <f t="shared" si="23"/>
        <v>-3.3839544786524511E-2</v>
      </c>
      <c r="J26" s="465">
        <f t="shared" si="23"/>
        <v>0.29789139461043712</v>
      </c>
      <c r="K26" s="282">
        <f t="shared" si="23"/>
        <v>0.40043763676148791</v>
      </c>
      <c r="L26" s="282">
        <f t="shared" si="23"/>
        <v>0.51965783846027302</v>
      </c>
      <c r="M26" s="282">
        <f t="shared" si="23"/>
        <v>0.50844430640214311</v>
      </c>
      <c r="N26" s="282">
        <f t="shared" si="23"/>
        <v>0.39092649874797458</v>
      </c>
      <c r="O26" s="284">
        <f t="shared" si="23"/>
        <v>0.28741179333279265</v>
      </c>
      <c r="P26" s="285">
        <f t="shared" si="23"/>
        <v>0.27915529907227721</v>
      </c>
      <c r="S26" s="256" t="str">
        <f t="shared" si="18"/>
        <v>八代地域</v>
      </c>
      <c r="T26" s="1291"/>
      <c r="U26" s="409" t="s">
        <v>450</v>
      </c>
      <c r="V26" s="702">
        <v>18319.09005477016</v>
      </c>
      <c r="W26" s="703">
        <v>17375.073626131212</v>
      </c>
      <c r="X26" s="703">
        <v>16975.488393496267</v>
      </c>
      <c r="Y26" s="703">
        <v>20291.947524880554</v>
      </c>
      <c r="Z26" s="703">
        <v>17028.83660047904</v>
      </c>
      <c r="AA26" s="703">
        <v>16683.292836222012</v>
      </c>
      <c r="AB26" s="703">
        <v>16687.067594209493</v>
      </c>
      <c r="AC26" s="703">
        <v>20824.829602897084</v>
      </c>
      <c r="AD26" s="703">
        <v>17607.158844103324</v>
      </c>
      <c r="AE26" s="703">
        <v>17027.506747218893</v>
      </c>
      <c r="AF26" s="703">
        <v>19261.989595985513</v>
      </c>
      <c r="AG26" s="704">
        <v>15874.6958036344</v>
      </c>
      <c r="AH26" s="704">
        <v>213956.63765559319</v>
      </c>
    </row>
    <row r="27" spans="1:34" s="257" customFormat="1" ht="16.75" customHeight="1" x14ac:dyDescent="0.3">
      <c r="A27" s="256"/>
      <c r="B27" s="1293" t="s">
        <v>421</v>
      </c>
      <c r="C27" s="398" t="str">
        <f>C$6</f>
        <v>令和5年</v>
      </c>
      <c r="D27" s="266">
        <f t="shared" ref="D27:P27" si="24">ROUND(INDEX(V$7:V$18,MATCH($S27,$U$7:$U$18,0)),0)</f>
        <v>17418</v>
      </c>
      <c r="E27" s="267">
        <f t="shared" si="24"/>
        <v>19812</v>
      </c>
      <c r="F27" s="267">
        <f t="shared" si="24"/>
        <v>26402</v>
      </c>
      <c r="G27" s="267">
        <f t="shared" si="24"/>
        <v>21003</v>
      </c>
      <c r="H27" s="267">
        <f t="shared" si="24"/>
        <v>21279</v>
      </c>
      <c r="I27" s="268">
        <f t="shared" si="24"/>
        <v>14765</v>
      </c>
      <c r="J27" s="269">
        <f t="shared" si="24"/>
        <v>20685</v>
      </c>
      <c r="K27" s="267">
        <f t="shared" si="24"/>
        <v>32089</v>
      </c>
      <c r="L27" s="267">
        <f t="shared" si="24"/>
        <v>29672</v>
      </c>
      <c r="M27" s="267">
        <f t="shared" si="24"/>
        <v>27040</v>
      </c>
      <c r="N27" s="267">
        <f t="shared" si="24"/>
        <v>25342</v>
      </c>
      <c r="O27" s="399">
        <f t="shared" si="24"/>
        <v>19488</v>
      </c>
      <c r="P27" s="270">
        <f t="shared" si="24"/>
        <v>274997</v>
      </c>
      <c r="S27" s="256" t="s">
        <v>450</v>
      </c>
      <c r="T27" s="1291"/>
      <c r="U27" s="409" t="s">
        <v>451</v>
      </c>
      <c r="V27" s="702">
        <v>8217.3470378374204</v>
      </c>
      <c r="W27" s="703">
        <v>7287.7692311258743</v>
      </c>
      <c r="X27" s="703">
        <v>8883.9122887581088</v>
      </c>
      <c r="Y27" s="703">
        <v>10301.645688854289</v>
      </c>
      <c r="Z27" s="703">
        <v>11356.878923422268</v>
      </c>
      <c r="AA27" s="703">
        <v>11258.337347120822</v>
      </c>
      <c r="AB27" s="703">
        <v>10813.268594907966</v>
      </c>
      <c r="AC27" s="703">
        <v>13571.544314011764</v>
      </c>
      <c r="AD27" s="703">
        <v>12042.706751308026</v>
      </c>
      <c r="AE27" s="703">
        <v>11744.23256057433</v>
      </c>
      <c r="AF27" s="703">
        <v>11840.303601276028</v>
      </c>
      <c r="AG27" s="704">
        <v>9464.4928439946871</v>
      </c>
      <c r="AH27" s="704">
        <v>126782.23796837265</v>
      </c>
    </row>
    <row r="28" spans="1:34" s="257" customFormat="1" ht="16.75" customHeight="1" x14ac:dyDescent="0.3">
      <c r="A28" s="256"/>
      <c r="B28" s="1294"/>
      <c r="C28" s="572" t="str">
        <f>C$7</f>
        <v>令和4年</v>
      </c>
      <c r="D28" s="273">
        <f t="shared" ref="D28:P28" si="25">ROUND(INDEX(V$19:V$30,MATCH($S28,$U$19:$U$30,0)),0)</f>
        <v>18319</v>
      </c>
      <c r="E28" s="274">
        <f t="shared" si="25"/>
        <v>17375</v>
      </c>
      <c r="F28" s="274">
        <f t="shared" si="25"/>
        <v>16975</v>
      </c>
      <c r="G28" s="274">
        <f t="shared" si="25"/>
        <v>20292</v>
      </c>
      <c r="H28" s="274">
        <f t="shared" si="25"/>
        <v>17029</v>
      </c>
      <c r="I28" s="275">
        <f t="shared" si="25"/>
        <v>16683</v>
      </c>
      <c r="J28" s="276">
        <f t="shared" si="25"/>
        <v>16687</v>
      </c>
      <c r="K28" s="274">
        <f t="shared" si="25"/>
        <v>20825</v>
      </c>
      <c r="L28" s="274">
        <f t="shared" si="25"/>
        <v>17607</v>
      </c>
      <c r="M28" s="274">
        <f t="shared" si="25"/>
        <v>17028</v>
      </c>
      <c r="N28" s="274">
        <f t="shared" si="25"/>
        <v>19262</v>
      </c>
      <c r="O28" s="406">
        <f t="shared" si="25"/>
        <v>15875</v>
      </c>
      <c r="P28" s="277">
        <f t="shared" si="25"/>
        <v>213957</v>
      </c>
      <c r="S28" s="256" t="s">
        <v>450</v>
      </c>
      <c r="T28" s="1291"/>
      <c r="U28" s="409" t="s">
        <v>452</v>
      </c>
      <c r="V28" s="702">
        <v>4734.7291935292778</v>
      </c>
      <c r="W28" s="703">
        <v>4531.1779070404809</v>
      </c>
      <c r="X28" s="703">
        <v>5431.0318576160098</v>
      </c>
      <c r="Y28" s="703">
        <v>5960.9006769298276</v>
      </c>
      <c r="Z28" s="703">
        <v>6986.0704064076735</v>
      </c>
      <c r="AA28" s="703">
        <v>5555.0487976263776</v>
      </c>
      <c r="AB28" s="703">
        <v>7177.3292850881371</v>
      </c>
      <c r="AC28" s="703">
        <v>10171.074342684366</v>
      </c>
      <c r="AD28" s="703">
        <v>7831.1843475987898</v>
      </c>
      <c r="AE28" s="703">
        <v>9445.5482266637828</v>
      </c>
      <c r="AF28" s="703">
        <v>8836.3472224527159</v>
      </c>
      <c r="AG28" s="704">
        <v>7838.1668183494521</v>
      </c>
      <c r="AH28" s="704">
        <v>84498.474975304314</v>
      </c>
    </row>
    <row r="29" spans="1:34" s="257" customFormat="1" ht="16.75" customHeight="1" x14ac:dyDescent="0.3">
      <c r="A29" s="256"/>
      <c r="B29" s="1295"/>
      <c r="C29" s="280" t="s">
        <v>388</v>
      </c>
      <c r="D29" s="281">
        <f t="shared" ref="D29:P29" si="26">D27/D28-1</f>
        <v>-4.9183907418527184E-2</v>
      </c>
      <c r="E29" s="282">
        <f t="shared" si="26"/>
        <v>0.14025899280575538</v>
      </c>
      <c r="F29" s="282">
        <f t="shared" si="26"/>
        <v>0.5553460972017672</v>
      </c>
      <c r="G29" s="282">
        <f t="shared" si="26"/>
        <v>3.5038438793613347E-2</v>
      </c>
      <c r="H29" s="282">
        <f t="shared" si="26"/>
        <v>0.24957425568148461</v>
      </c>
      <c r="I29" s="283">
        <f t="shared" si="26"/>
        <v>-0.11496733201462561</v>
      </c>
      <c r="J29" s="465">
        <f t="shared" si="26"/>
        <v>0.23958770300233723</v>
      </c>
      <c r="K29" s="282">
        <f t="shared" si="26"/>
        <v>0.54088835534213686</v>
      </c>
      <c r="L29" s="282">
        <f t="shared" si="26"/>
        <v>0.68523882546714376</v>
      </c>
      <c r="M29" s="282">
        <f t="shared" si="26"/>
        <v>0.58797275076344846</v>
      </c>
      <c r="N29" s="282">
        <f t="shared" si="26"/>
        <v>0.31564738864084729</v>
      </c>
      <c r="O29" s="284">
        <f t="shared" si="26"/>
        <v>0.22759055118110227</v>
      </c>
      <c r="P29" s="285">
        <f t="shared" si="26"/>
        <v>0.28529096968082368</v>
      </c>
      <c r="S29" s="256" t="s">
        <v>450</v>
      </c>
      <c r="T29" s="1291"/>
      <c r="U29" s="409" t="s">
        <v>453</v>
      </c>
      <c r="V29" s="702">
        <v>5539.9170182275038</v>
      </c>
      <c r="W29" s="703">
        <v>4730.4588685647577</v>
      </c>
      <c r="X29" s="703">
        <v>6125.0886807484521</v>
      </c>
      <c r="Y29" s="703">
        <v>7369.750216741817</v>
      </c>
      <c r="Z29" s="703">
        <v>8284.8670421625466</v>
      </c>
      <c r="AA29" s="703">
        <v>8018.5582611132904</v>
      </c>
      <c r="AB29" s="703">
        <v>7970.4025487628433</v>
      </c>
      <c r="AC29" s="703">
        <v>10779.013066542742</v>
      </c>
      <c r="AD29" s="703">
        <v>9272.7002557248343</v>
      </c>
      <c r="AE29" s="703">
        <v>9359.9310662790776</v>
      </c>
      <c r="AF29" s="703">
        <v>9711.6246528376705</v>
      </c>
      <c r="AG29" s="704">
        <v>8055.2805311769516</v>
      </c>
      <c r="AH29" s="704">
        <v>95217.441090236243</v>
      </c>
    </row>
    <row r="30" spans="1:34" s="257" customFormat="1" ht="16.75" customHeight="1" x14ac:dyDescent="0.3">
      <c r="A30" s="256"/>
      <c r="B30" s="1293" t="s">
        <v>422</v>
      </c>
      <c r="C30" s="398" t="str">
        <f>C$6</f>
        <v>令和5年</v>
      </c>
      <c r="D30" s="266">
        <f t="shared" ref="D30:P30" si="27">ROUND(INDEX(V$7:V$18,MATCH($S30,$U$7:$U$18,0)),0)</f>
        <v>9089</v>
      </c>
      <c r="E30" s="267">
        <f t="shared" si="27"/>
        <v>10847</v>
      </c>
      <c r="F30" s="267">
        <f t="shared" si="27"/>
        <v>14590</v>
      </c>
      <c r="G30" s="267">
        <f t="shared" si="27"/>
        <v>13086</v>
      </c>
      <c r="H30" s="267">
        <f t="shared" si="27"/>
        <v>17067</v>
      </c>
      <c r="I30" s="268">
        <f t="shared" si="27"/>
        <v>9491</v>
      </c>
      <c r="J30" s="269">
        <f t="shared" si="27"/>
        <v>15582</v>
      </c>
      <c r="K30" s="267">
        <f t="shared" si="27"/>
        <v>18925</v>
      </c>
      <c r="L30" s="267">
        <f t="shared" si="27"/>
        <v>18560</v>
      </c>
      <c r="M30" s="267">
        <f t="shared" si="27"/>
        <v>18443</v>
      </c>
      <c r="N30" s="267">
        <f t="shared" si="27"/>
        <v>16565</v>
      </c>
      <c r="O30" s="399">
        <f t="shared" si="27"/>
        <v>11828</v>
      </c>
      <c r="P30" s="270">
        <f t="shared" si="27"/>
        <v>174075</v>
      </c>
      <c r="S30" s="256" t="s">
        <v>451</v>
      </c>
      <c r="T30" s="1292"/>
      <c r="U30" s="411" t="s">
        <v>475</v>
      </c>
      <c r="V30" s="696">
        <f>SUM(V19:V29)</f>
        <v>374500</v>
      </c>
      <c r="W30" s="697">
        <f t="shared" ref="W30:AF30" si="28">SUM(W19:W29)</f>
        <v>304100</v>
      </c>
      <c r="X30" s="697">
        <f t="shared" si="28"/>
        <v>450310</v>
      </c>
      <c r="Y30" s="697">
        <f t="shared" si="28"/>
        <v>477930.00000000006</v>
      </c>
      <c r="Z30" s="697">
        <f t="shared" si="28"/>
        <v>525450</v>
      </c>
      <c r="AA30" s="697">
        <f t="shared" si="28"/>
        <v>489480</v>
      </c>
      <c r="AB30" s="697">
        <f t="shared" si="28"/>
        <v>530809.99999999988</v>
      </c>
      <c r="AC30" s="697">
        <f t="shared" si="28"/>
        <v>661060</v>
      </c>
      <c r="AD30" s="697">
        <f t="shared" si="28"/>
        <v>563580</v>
      </c>
      <c r="AE30" s="697">
        <f t="shared" si="28"/>
        <v>619119.99999999977</v>
      </c>
      <c r="AF30" s="697">
        <f t="shared" si="28"/>
        <v>682250</v>
      </c>
      <c r="AG30" s="698">
        <f>SUM(AG19:AG29)</f>
        <v>622260</v>
      </c>
      <c r="AH30" s="698">
        <f>SUM(AH19:AH29)</f>
        <v>6300839.9999999991</v>
      </c>
    </row>
    <row r="31" spans="1:34" s="257" customFormat="1" ht="16.75" customHeight="1" x14ac:dyDescent="0.3">
      <c r="A31" s="256"/>
      <c r="B31" s="1294"/>
      <c r="C31" s="572" t="str">
        <f>C$7</f>
        <v>令和4年</v>
      </c>
      <c r="D31" s="273">
        <f t="shared" ref="D31:P31" si="29">ROUND(INDEX(V$19:V$30,MATCH($S31,$U$19:$U$30,0)),0)</f>
        <v>8217</v>
      </c>
      <c r="E31" s="274">
        <f t="shared" si="29"/>
        <v>7288</v>
      </c>
      <c r="F31" s="274">
        <f t="shared" si="29"/>
        <v>8884</v>
      </c>
      <c r="G31" s="274">
        <f t="shared" si="29"/>
        <v>10302</v>
      </c>
      <c r="H31" s="274">
        <f t="shared" si="29"/>
        <v>11357</v>
      </c>
      <c r="I31" s="275">
        <f t="shared" si="29"/>
        <v>11258</v>
      </c>
      <c r="J31" s="276">
        <f t="shared" si="29"/>
        <v>10813</v>
      </c>
      <c r="K31" s="274">
        <f t="shared" si="29"/>
        <v>13572</v>
      </c>
      <c r="L31" s="274">
        <f t="shared" si="29"/>
        <v>12043</v>
      </c>
      <c r="M31" s="274">
        <f t="shared" si="29"/>
        <v>11744</v>
      </c>
      <c r="N31" s="274">
        <f t="shared" si="29"/>
        <v>11840</v>
      </c>
      <c r="O31" s="406">
        <f t="shared" si="29"/>
        <v>9464</v>
      </c>
      <c r="P31" s="277">
        <f t="shared" si="29"/>
        <v>126782</v>
      </c>
      <c r="S31" s="256" t="s">
        <v>451</v>
      </c>
    </row>
    <row r="32" spans="1:34" s="257" customFormat="1" ht="16.75" customHeight="1" x14ac:dyDescent="0.3">
      <c r="A32" s="256"/>
      <c r="B32" s="1295"/>
      <c r="C32" s="280" t="s">
        <v>388</v>
      </c>
      <c r="D32" s="281">
        <f t="shared" ref="D32:P32" si="30">D30/D31-1</f>
        <v>0.10612145551904595</v>
      </c>
      <c r="E32" s="282">
        <f t="shared" si="30"/>
        <v>0.48833699231613603</v>
      </c>
      <c r="F32" s="282">
        <f t="shared" si="30"/>
        <v>0.64227825303917152</v>
      </c>
      <c r="G32" s="282">
        <f t="shared" si="30"/>
        <v>0.27023878858474082</v>
      </c>
      <c r="H32" s="282">
        <f t="shared" si="30"/>
        <v>0.50277361979395963</v>
      </c>
      <c r="I32" s="283">
        <f t="shared" si="30"/>
        <v>-0.1569550541836916</v>
      </c>
      <c r="J32" s="465">
        <f t="shared" si="30"/>
        <v>0.44104318875427717</v>
      </c>
      <c r="K32" s="282">
        <f t="shared" si="30"/>
        <v>0.39441497200117892</v>
      </c>
      <c r="L32" s="282">
        <f t="shared" si="30"/>
        <v>0.541144233164494</v>
      </c>
      <c r="M32" s="282">
        <f t="shared" si="30"/>
        <v>0.57041893732970017</v>
      </c>
      <c r="N32" s="282">
        <f t="shared" si="30"/>
        <v>0.39907094594594605</v>
      </c>
      <c r="O32" s="284">
        <f t="shared" si="30"/>
        <v>0.24978867286559603</v>
      </c>
      <c r="P32" s="285">
        <f t="shared" si="30"/>
        <v>0.37302613935732198</v>
      </c>
      <c r="S32" s="256" t="s">
        <v>451</v>
      </c>
      <c r="V32" s="289">
        <f>SUM(V8,V10,V12,V14,V16,V18,V20,V22,V24,V26,V28)</f>
        <v>798292.90047099011</v>
      </c>
    </row>
    <row r="33" spans="1:34" s="257" customFormat="1" ht="16.75" customHeight="1" x14ac:dyDescent="0.3">
      <c r="A33" s="256"/>
      <c r="B33" s="1285" t="s">
        <v>149</v>
      </c>
      <c r="C33" s="398" t="str">
        <f>C$6</f>
        <v>令和5年</v>
      </c>
      <c r="D33" s="266">
        <f t="shared" ref="D33:P33" si="31">ROUND(INDEX(V$7:V$18,MATCH($S33,$U$7:$U$18,0)),0)</f>
        <v>5942</v>
      </c>
      <c r="E33" s="267">
        <f t="shared" si="31"/>
        <v>7363</v>
      </c>
      <c r="F33" s="267">
        <f t="shared" si="31"/>
        <v>8946</v>
      </c>
      <c r="G33" s="267">
        <f t="shared" si="31"/>
        <v>7912</v>
      </c>
      <c r="H33" s="267">
        <f t="shared" si="31"/>
        <v>9528</v>
      </c>
      <c r="I33" s="268">
        <f t="shared" si="31"/>
        <v>7037</v>
      </c>
      <c r="J33" s="269">
        <f t="shared" si="31"/>
        <v>10006</v>
      </c>
      <c r="K33" s="267">
        <f t="shared" si="31"/>
        <v>12658</v>
      </c>
      <c r="L33" s="267">
        <f t="shared" si="31"/>
        <v>9422</v>
      </c>
      <c r="M33" s="267">
        <f t="shared" si="31"/>
        <v>9820</v>
      </c>
      <c r="N33" s="267">
        <f t="shared" si="31"/>
        <v>9994</v>
      </c>
      <c r="O33" s="399">
        <f t="shared" si="31"/>
        <v>8474</v>
      </c>
      <c r="P33" s="270">
        <f t="shared" si="31"/>
        <v>107102</v>
      </c>
      <c r="S33" s="256" t="str">
        <f t="shared" ref="S33:S41" si="32">IF(B33&lt;&gt;0,B33,S32)</f>
        <v>宇城地域</v>
      </c>
    </row>
    <row r="34" spans="1:34" s="257" customFormat="1" ht="16.75" customHeight="1" x14ac:dyDescent="0.3">
      <c r="A34" s="256"/>
      <c r="B34" s="1286"/>
      <c r="C34" s="572" t="str">
        <f>C$7</f>
        <v>令和4年</v>
      </c>
      <c r="D34" s="273">
        <f t="shared" ref="D34:P34" si="33">ROUND(INDEX(V$19:V$30,MATCH($S34,$U$19:$U$30,0)),0)</f>
        <v>4735</v>
      </c>
      <c r="E34" s="274">
        <f t="shared" si="33"/>
        <v>4531</v>
      </c>
      <c r="F34" s="274">
        <f t="shared" si="33"/>
        <v>5431</v>
      </c>
      <c r="G34" s="274">
        <f t="shared" si="33"/>
        <v>5961</v>
      </c>
      <c r="H34" s="274">
        <f t="shared" si="33"/>
        <v>6986</v>
      </c>
      <c r="I34" s="275">
        <f t="shared" si="33"/>
        <v>5555</v>
      </c>
      <c r="J34" s="276">
        <f t="shared" si="33"/>
        <v>7177</v>
      </c>
      <c r="K34" s="274">
        <f t="shared" si="33"/>
        <v>10171</v>
      </c>
      <c r="L34" s="274">
        <f t="shared" si="33"/>
        <v>7831</v>
      </c>
      <c r="M34" s="274">
        <f t="shared" si="33"/>
        <v>9446</v>
      </c>
      <c r="N34" s="274">
        <f t="shared" si="33"/>
        <v>8836</v>
      </c>
      <c r="O34" s="406">
        <f t="shared" si="33"/>
        <v>7838</v>
      </c>
      <c r="P34" s="277">
        <f t="shared" si="33"/>
        <v>84498</v>
      </c>
      <c r="S34" s="256" t="str">
        <f t="shared" si="32"/>
        <v>宇城地域</v>
      </c>
    </row>
    <row r="35" spans="1:34" s="257" customFormat="1" ht="16.75" customHeight="1" x14ac:dyDescent="0.3">
      <c r="A35" s="256"/>
      <c r="B35" s="1287"/>
      <c r="C35" s="280" t="s">
        <v>388</v>
      </c>
      <c r="D35" s="281">
        <f t="shared" ref="D35:P35" si="34">D33/D34-1</f>
        <v>0.25491024287222808</v>
      </c>
      <c r="E35" s="282">
        <f t="shared" si="34"/>
        <v>0.62502758772897815</v>
      </c>
      <c r="F35" s="282">
        <f t="shared" si="34"/>
        <v>0.64721045847910141</v>
      </c>
      <c r="G35" s="282">
        <f t="shared" si="34"/>
        <v>0.32729407817480283</v>
      </c>
      <c r="H35" s="282">
        <f t="shared" si="34"/>
        <v>0.36387059833953628</v>
      </c>
      <c r="I35" s="283">
        <f t="shared" si="34"/>
        <v>0.26678667866786676</v>
      </c>
      <c r="J35" s="465">
        <f t="shared" si="34"/>
        <v>0.39417583948725099</v>
      </c>
      <c r="K35" s="282">
        <f t="shared" si="34"/>
        <v>0.24451872972175792</v>
      </c>
      <c r="L35" s="282">
        <f t="shared" si="34"/>
        <v>0.20316690077895538</v>
      </c>
      <c r="M35" s="282">
        <f t="shared" si="34"/>
        <v>3.959347872115182E-2</v>
      </c>
      <c r="N35" s="282">
        <f t="shared" si="34"/>
        <v>0.13105477591670445</v>
      </c>
      <c r="O35" s="284">
        <f t="shared" si="34"/>
        <v>8.1143148762439443E-2</v>
      </c>
      <c r="P35" s="285">
        <f t="shared" si="34"/>
        <v>0.2675092901607139</v>
      </c>
      <c r="S35" s="256" t="str">
        <f t="shared" si="32"/>
        <v>宇城地域</v>
      </c>
      <c r="V35" s="74">
        <v>216202.73913229918</v>
      </c>
      <c r="W35" s="74">
        <v>216108.38612644855</v>
      </c>
      <c r="X35" s="74">
        <v>260728.29364747374</v>
      </c>
      <c r="Y35" s="74">
        <v>250891.11599779135</v>
      </c>
      <c r="Z35" s="74">
        <v>256814.56655494706</v>
      </c>
      <c r="AA35" s="74">
        <v>226613.84372523584</v>
      </c>
      <c r="AB35" s="74">
        <v>251882.05838939451</v>
      </c>
      <c r="AC35" s="74">
        <v>294295.44092349603</v>
      </c>
      <c r="AD35" s="74">
        <v>240698.57185661048</v>
      </c>
      <c r="AE35" s="74">
        <v>257717.35862852586</v>
      </c>
      <c r="AF35" s="74">
        <v>266964.90085041779</v>
      </c>
      <c r="AG35" s="74">
        <v>250127.7784007304</v>
      </c>
      <c r="AH35" s="74">
        <v>2989045.0542333703</v>
      </c>
    </row>
    <row r="36" spans="1:34" s="257" customFormat="1" ht="16.75" customHeight="1" x14ac:dyDescent="0.3">
      <c r="A36" s="256"/>
      <c r="B36" s="1285" t="s">
        <v>151</v>
      </c>
      <c r="C36" s="398" t="str">
        <f>C$6</f>
        <v>令和5年</v>
      </c>
      <c r="D36" s="266">
        <f t="shared" ref="D36:P36" si="35">ROUND(INDEX(V$7:V$18,MATCH($S36,$U$7:$U$18,0)),0)</f>
        <v>6329</v>
      </c>
      <c r="E36" s="267">
        <f t="shared" si="35"/>
        <v>7146</v>
      </c>
      <c r="F36" s="267">
        <f t="shared" si="35"/>
        <v>10106</v>
      </c>
      <c r="G36" s="267">
        <f t="shared" si="35"/>
        <v>8477</v>
      </c>
      <c r="H36" s="267">
        <f t="shared" si="35"/>
        <v>10403</v>
      </c>
      <c r="I36" s="268">
        <f t="shared" si="35"/>
        <v>7637</v>
      </c>
      <c r="J36" s="269">
        <f t="shared" si="35"/>
        <v>9848</v>
      </c>
      <c r="K36" s="267">
        <f t="shared" si="35"/>
        <v>14032</v>
      </c>
      <c r="L36" s="267">
        <f t="shared" si="35"/>
        <v>9621</v>
      </c>
      <c r="M36" s="267">
        <f t="shared" si="35"/>
        <v>10735</v>
      </c>
      <c r="N36" s="267">
        <f t="shared" si="35"/>
        <v>11317</v>
      </c>
      <c r="O36" s="399">
        <f t="shared" si="35"/>
        <v>8645</v>
      </c>
      <c r="P36" s="270">
        <f t="shared" si="35"/>
        <v>114297</v>
      </c>
      <c r="S36" s="256" t="str">
        <f t="shared" si="32"/>
        <v>上益城地域</v>
      </c>
      <c r="V36" s="74">
        <v>115678.79853495985</v>
      </c>
      <c r="W36" s="74">
        <v>106461.13822211718</v>
      </c>
      <c r="X36" s="74">
        <v>142627.35973955374</v>
      </c>
      <c r="Y36" s="74">
        <v>150030.43338185342</v>
      </c>
      <c r="Z36" s="74">
        <v>160261.04616177766</v>
      </c>
      <c r="AA36" s="74">
        <v>102836.1143321868</v>
      </c>
      <c r="AB36" s="74">
        <v>107894.60080339533</v>
      </c>
      <c r="AC36" s="74">
        <v>188238.82526733269</v>
      </c>
      <c r="AD36" s="74">
        <v>122061.48434954963</v>
      </c>
      <c r="AE36" s="74">
        <v>153916.26716778945</v>
      </c>
      <c r="AF36" s="74">
        <v>169196.80578669923</v>
      </c>
      <c r="AG36" s="74">
        <v>109956.20210409474</v>
      </c>
      <c r="AH36" s="74">
        <v>1629159.0758513098</v>
      </c>
    </row>
    <row r="37" spans="1:34" s="257" customFormat="1" ht="16.75" customHeight="1" x14ac:dyDescent="0.3">
      <c r="A37" s="256"/>
      <c r="B37" s="1286"/>
      <c r="C37" s="572" t="str">
        <f>C$7</f>
        <v>令和4年</v>
      </c>
      <c r="D37" s="273">
        <f t="shared" ref="D37:P37" si="36">ROUND(INDEX(V$19:V$30,MATCH($S37,$U$19:$U$30,0)),0)</f>
        <v>5540</v>
      </c>
      <c r="E37" s="274">
        <f t="shared" si="36"/>
        <v>4730</v>
      </c>
      <c r="F37" s="274">
        <f t="shared" si="36"/>
        <v>6125</v>
      </c>
      <c r="G37" s="274">
        <f t="shared" si="36"/>
        <v>7370</v>
      </c>
      <c r="H37" s="274">
        <f t="shared" si="36"/>
        <v>8285</v>
      </c>
      <c r="I37" s="275">
        <f t="shared" si="36"/>
        <v>8019</v>
      </c>
      <c r="J37" s="276">
        <f t="shared" si="36"/>
        <v>7970</v>
      </c>
      <c r="K37" s="274">
        <f t="shared" si="36"/>
        <v>10779</v>
      </c>
      <c r="L37" s="274">
        <f t="shared" si="36"/>
        <v>9273</v>
      </c>
      <c r="M37" s="274">
        <f t="shared" si="36"/>
        <v>9360</v>
      </c>
      <c r="N37" s="274">
        <f t="shared" si="36"/>
        <v>9712</v>
      </c>
      <c r="O37" s="406">
        <f t="shared" si="36"/>
        <v>8055</v>
      </c>
      <c r="P37" s="277">
        <f t="shared" si="36"/>
        <v>95217</v>
      </c>
      <c r="S37" s="256" t="str">
        <f t="shared" si="32"/>
        <v>上益城地域</v>
      </c>
      <c r="V37" s="74">
        <v>33375.894248307966</v>
      </c>
      <c r="W37" s="74">
        <v>34784.166084939119</v>
      </c>
      <c r="X37" s="74">
        <v>54242.145089157166</v>
      </c>
      <c r="Y37" s="74">
        <v>54088.673854272798</v>
      </c>
      <c r="Z37" s="74">
        <v>59535.033134717196</v>
      </c>
      <c r="AA37" s="74">
        <v>37339.120135684221</v>
      </c>
      <c r="AB37" s="74">
        <v>49480.436792215405</v>
      </c>
      <c r="AC37" s="74">
        <v>74181.632233588054</v>
      </c>
      <c r="AD37" s="74">
        <v>40910.441281340791</v>
      </c>
      <c r="AE37" s="74">
        <v>49564.1763934833</v>
      </c>
      <c r="AF37" s="74">
        <v>59807.947775869034</v>
      </c>
      <c r="AG37" s="74">
        <v>42170.762467705186</v>
      </c>
      <c r="AH37" s="74">
        <v>589480.42949128011</v>
      </c>
    </row>
    <row r="38" spans="1:34" s="257" customFormat="1" ht="16.75" customHeight="1" thickBot="1" x14ac:dyDescent="0.35">
      <c r="A38" s="256"/>
      <c r="B38" s="1288"/>
      <c r="C38" s="290" t="s">
        <v>388</v>
      </c>
      <c r="D38" s="291">
        <f t="shared" ref="D38:P38" si="37">D36/D37-1</f>
        <v>0.14241877256317692</v>
      </c>
      <c r="E38" s="292">
        <f t="shared" si="37"/>
        <v>0.51078224101479908</v>
      </c>
      <c r="F38" s="292">
        <f t="shared" si="37"/>
        <v>0.6499591836734695</v>
      </c>
      <c r="G38" s="292">
        <f t="shared" si="37"/>
        <v>0.15020352781546809</v>
      </c>
      <c r="H38" s="292">
        <f t="shared" si="37"/>
        <v>0.25564272782136399</v>
      </c>
      <c r="I38" s="293">
        <f t="shared" si="37"/>
        <v>-4.7636862451677309E-2</v>
      </c>
      <c r="J38" s="466">
        <f t="shared" si="37"/>
        <v>0.23563362609786709</v>
      </c>
      <c r="K38" s="292">
        <f t="shared" si="37"/>
        <v>0.30179051860098349</v>
      </c>
      <c r="L38" s="292">
        <f t="shared" si="37"/>
        <v>3.7528307990941423E-2</v>
      </c>
      <c r="M38" s="292">
        <f t="shared" si="37"/>
        <v>0.14690170940170932</v>
      </c>
      <c r="N38" s="292">
        <f t="shared" si="37"/>
        <v>0.16525947281713349</v>
      </c>
      <c r="O38" s="294">
        <f t="shared" si="37"/>
        <v>7.3246430788330263E-2</v>
      </c>
      <c r="P38" s="295">
        <f t="shared" si="37"/>
        <v>0.20038438514130874</v>
      </c>
      <c r="S38" s="256" t="str">
        <f t="shared" si="32"/>
        <v>上益城地域</v>
      </c>
      <c r="V38" s="74">
        <v>18682.106850215143</v>
      </c>
      <c r="W38" s="74">
        <v>16324.529922615144</v>
      </c>
      <c r="X38" s="74">
        <v>20147.712130244581</v>
      </c>
      <c r="Y38" s="74">
        <v>19870.17914211992</v>
      </c>
      <c r="Z38" s="74">
        <v>22154.758909929042</v>
      </c>
      <c r="AA38" s="74">
        <v>18115.377960935431</v>
      </c>
      <c r="AB38" s="74">
        <v>20087.527219965348</v>
      </c>
      <c r="AC38" s="74">
        <v>29022.653313299445</v>
      </c>
      <c r="AD38" s="74">
        <v>18646.294735420182</v>
      </c>
      <c r="AE38" s="74">
        <v>18244.104780533235</v>
      </c>
      <c r="AF38" s="74">
        <v>20780.856956885062</v>
      </c>
      <c r="AG38" s="74">
        <v>22346.586627965517</v>
      </c>
      <c r="AH38" s="74">
        <v>244422.68855012802</v>
      </c>
    </row>
    <row r="39" spans="1:34" s="257" customFormat="1" ht="16.75" customHeight="1" thickTop="1" x14ac:dyDescent="0.3">
      <c r="A39" s="256"/>
      <c r="B39" s="1286" t="s">
        <v>454</v>
      </c>
      <c r="C39" s="537" t="str">
        <f>C$6</f>
        <v>令和5年</v>
      </c>
      <c r="D39" s="297">
        <f t="shared" ref="D39:P39" si="38">ROUND(INDEX(V$7:V$18,MATCH($S39,$U$7:$U$18,0)),0)</f>
        <v>492810</v>
      </c>
      <c r="E39" s="298">
        <f t="shared" si="38"/>
        <v>548620</v>
      </c>
      <c r="F39" s="298">
        <f t="shared" si="38"/>
        <v>764890</v>
      </c>
      <c r="G39" s="298">
        <f t="shared" si="38"/>
        <v>656360</v>
      </c>
      <c r="H39" s="298">
        <f t="shared" si="38"/>
        <v>744230</v>
      </c>
      <c r="I39" s="533">
        <f t="shared" si="38"/>
        <v>592110</v>
      </c>
      <c r="J39" s="534">
        <f t="shared" si="38"/>
        <v>685470</v>
      </c>
      <c r="K39" s="298">
        <f t="shared" si="38"/>
        <v>875030</v>
      </c>
      <c r="L39" s="298">
        <f t="shared" si="38"/>
        <v>724950</v>
      </c>
      <c r="M39" s="298">
        <f t="shared" si="38"/>
        <v>797600</v>
      </c>
      <c r="N39" s="298">
        <f t="shared" si="38"/>
        <v>815500</v>
      </c>
      <c r="O39" s="535">
        <f t="shared" si="38"/>
        <v>702360</v>
      </c>
      <c r="P39" s="484">
        <f t="shared" si="38"/>
        <v>8399920</v>
      </c>
      <c r="S39" s="256" t="str">
        <f t="shared" si="32"/>
        <v>合計</v>
      </c>
      <c r="V39" s="74">
        <v>34564.296403586093</v>
      </c>
      <c r="W39" s="74">
        <v>30829.37312512588</v>
      </c>
      <c r="X39" s="74">
        <v>39409.770681229864</v>
      </c>
      <c r="Y39" s="74">
        <v>41984.419821527459</v>
      </c>
      <c r="Z39" s="74">
        <v>41478.551732542095</v>
      </c>
      <c r="AA39" s="74">
        <v>32475.638746591503</v>
      </c>
      <c r="AB39" s="74">
        <v>38279.961246852181</v>
      </c>
      <c r="AC39" s="74">
        <v>49076.905339000186</v>
      </c>
      <c r="AD39" s="74">
        <v>32238.34500065602</v>
      </c>
      <c r="AE39" s="74">
        <v>42267.486744460155</v>
      </c>
      <c r="AF39" s="74">
        <v>39686.142652484297</v>
      </c>
      <c r="AG39" s="74">
        <v>37647.717576565781</v>
      </c>
      <c r="AH39" s="74">
        <v>459938.60907062149</v>
      </c>
    </row>
    <row r="40" spans="1:34" s="257" customFormat="1" ht="16.5" customHeight="1" x14ac:dyDescent="0.3">
      <c r="A40" s="256"/>
      <c r="B40" s="1286"/>
      <c r="C40" s="405" t="str">
        <f>C$7</f>
        <v>令和4年</v>
      </c>
      <c r="D40" s="273">
        <f t="shared" ref="D40:P40" si="39">ROUND(INDEX(V$19:V$30,MATCH($S40,$U$19:$U$30,0)),0)</f>
        <v>374500</v>
      </c>
      <c r="E40" s="274">
        <f t="shared" si="39"/>
        <v>304100</v>
      </c>
      <c r="F40" s="274">
        <f t="shared" si="39"/>
        <v>450310</v>
      </c>
      <c r="G40" s="274">
        <f t="shared" si="39"/>
        <v>477930</v>
      </c>
      <c r="H40" s="274">
        <f t="shared" si="39"/>
        <v>525450</v>
      </c>
      <c r="I40" s="275">
        <f t="shared" si="39"/>
        <v>489480</v>
      </c>
      <c r="J40" s="276">
        <f t="shared" si="39"/>
        <v>530810</v>
      </c>
      <c r="K40" s="274">
        <f t="shared" si="39"/>
        <v>661060</v>
      </c>
      <c r="L40" s="274">
        <f t="shared" si="39"/>
        <v>563580</v>
      </c>
      <c r="M40" s="274">
        <f t="shared" si="39"/>
        <v>619120</v>
      </c>
      <c r="N40" s="274">
        <f t="shared" si="39"/>
        <v>682250</v>
      </c>
      <c r="O40" s="406">
        <f t="shared" si="39"/>
        <v>622260</v>
      </c>
      <c r="P40" s="277">
        <f t="shared" si="39"/>
        <v>6300840</v>
      </c>
      <c r="S40" s="256" t="str">
        <f t="shared" si="32"/>
        <v>合計</v>
      </c>
      <c r="V40" s="74">
        <v>50962.402753405288</v>
      </c>
      <c r="W40" s="74">
        <v>48377.937236377154</v>
      </c>
      <c r="X40" s="74">
        <v>57154.961705879148</v>
      </c>
      <c r="Y40" s="74">
        <v>58378.375632933821</v>
      </c>
      <c r="Z40" s="74">
        <v>60290.626603005046</v>
      </c>
      <c r="AA40" s="74">
        <v>47483.497448254901</v>
      </c>
      <c r="AB40" s="74">
        <v>54022.501664757881</v>
      </c>
      <c r="AC40" s="74">
        <v>69583.60737590873</v>
      </c>
      <c r="AD40" s="74">
        <v>51416.598511633565</v>
      </c>
      <c r="AE40" s="74">
        <v>56347.120348669145</v>
      </c>
      <c r="AF40" s="74">
        <v>59905.866238162031</v>
      </c>
      <c r="AG40" s="74">
        <v>58967.749544284452</v>
      </c>
      <c r="AH40" s="74">
        <v>672891.24506327114</v>
      </c>
    </row>
    <row r="41" spans="1:34" s="257" customFormat="1" ht="16.75" customHeight="1" thickBot="1" x14ac:dyDescent="0.35">
      <c r="A41" s="256"/>
      <c r="B41" s="1289"/>
      <c r="C41" s="299" t="s">
        <v>388</v>
      </c>
      <c r="D41" s="300">
        <f t="shared" ref="D41:P41" si="40">D39/D40-1</f>
        <v>0.31591455273698266</v>
      </c>
      <c r="E41" s="301">
        <f t="shared" si="40"/>
        <v>0.80407760605064116</v>
      </c>
      <c r="F41" s="301">
        <f t="shared" si="40"/>
        <v>0.69858541893362358</v>
      </c>
      <c r="G41" s="301">
        <f t="shared" si="40"/>
        <v>0.37333919193187293</v>
      </c>
      <c r="H41" s="301">
        <f t="shared" si="40"/>
        <v>0.41636692358930438</v>
      </c>
      <c r="I41" s="302">
        <f t="shared" si="40"/>
        <v>0.20967148810983094</v>
      </c>
      <c r="J41" s="467">
        <f t="shared" si="40"/>
        <v>0.29136602550818558</v>
      </c>
      <c r="K41" s="301">
        <f t="shared" si="40"/>
        <v>0.32367712461803766</v>
      </c>
      <c r="L41" s="301">
        <f t="shared" si="40"/>
        <v>0.28633024592781853</v>
      </c>
      <c r="M41" s="301">
        <f t="shared" si="40"/>
        <v>0.28828013955291376</v>
      </c>
      <c r="N41" s="301">
        <f t="shared" si="40"/>
        <v>0.19530963722975447</v>
      </c>
      <c r="O41" s="303">
        <f t="shared" si="40"/>
        <v>0.12872432745154749</v>
      </c>
      <c r="P41" s="304">
        <f t="shared" si="40"/>
        <v>0.33314288253629676</v>
      </c>
      <c r="S41" s="256" t="str">
        <f t="shared" si="32"/>
        <v>合計</v>
      </c>
      <c r="V41" s="74">
        <v>24725.620144650755</v>
      </c>
      <c r="W41" s="74">
        <v>27253.567576279573</v>
      </c>
      <c r="X41" s="74">
        <v>31916.507709707381</v>
      </c>
      <c r="Y41" s="74">
        <v>30835.873548053951</v>
      </c>
      <c r="Z41" s="74">
        <v>37193.21428781424</v>
      </c>
      <c r="AA41" s="74">
        <v>25069.057844534134</v>
      </c>
      <c r="AB41" s="74">
        <v>36142.740358638155</v>
      </c>
      <c r="AC41" s="74">
        <v>43486.641521021906</v>
      </c>
      <c r="AD41" s="74">
        <v>36155.346033475922</v>
      </c>
      <c r="AE41" s="74">
        <v>37310.719235307202</v>
      </c>
      <c r="AF41" s="74">
        <v>32621.952089038328</v>
      </c>
      <c r="AG41" s="74">
        <v>31804.571565751765</v>
      </c>
      <c r="AH41" s="74">
        <v>394515.8119142733</v>
      </c>
    </row>
    <row r="42" spans="1:34" ht="12" customHeight="1" x14ac:dyDescent="0.15">
      <c r="B42" s="19" t="s">
        <v>456</v>
      </c>
      <c r="J42" s="19" t="s">
        <v>477</v>
      </c>
      <c r="V42" s="74">
        <v>18423.878490043619</v>
      </c>
      <c r="W42" s="74">
        <v>20169.857688680793</v>
      </c>
      <c r="X42" s="74">
        <v>24908.108601028598</v>
      </c>
      <c r="Y42" s="74">
        <v>23741.09466885767</v>
      </c>
      <c r="Z42" s="74">
        <v>26238.52990569529</v>
      </c>
      <c r="AA42" s="74">
        <v>18738.285808722714</v>
      </c>
      <c r="AB42" s="74">
        <v>27103.812587598452</v>
      </c>
      <c r="AC42" s="74">
        <v>37619.704186079005</v>
      </c>
      <c r="AD42" s="74">
        <v>26612.987829678506</v>
      </c>
      <c r="AE42" s="74">
        <v>29242.124600737967</v>
      </c>
      <c r="AF42" s="74">
        <v>25883.667366340262</v>
      </c>
      <c r="AG42" s="74">
        <v>21487.534071899401</v>
      </c>
      <c r="AH42" s="74">
        <v>300169.58580536227</v>
      </c>
    </row>
    <row r="43" spans="1:34" ht="12" customHeight="1" x14ac:dyDescent="0.15">
      <c r="B43" s="19" t="s">
        <v>458</v>
      </c>
      <c r="J43" s="393" t="s">
        <v>478</v>
      </c>
      <c r="V43" s="74">
        <v>8984.8709377561499</v>
      </c>
      <c r="W43" s="74">
        <v>9174.8803839583161</v>
      </c>
      <c r="X43" s="74">
        <v>11591.197515143283</v>
      </c>
      <c r="Y43" s="74">
        <v>14831.767735677013</v>
      </c>
      <c r="Z43" s="74">
        <v>16001.719772161003</v>
      </c>
      <c r="AA43" s="74">
        <v>12996.602845734244</v>
      </c>
      <c r="AB43" s="74">
        <v>19579.633535330759</v>
      </c>
      <c r="AC43" s="74">
        <v>21164.329300738878</v>
      </c>
      <c r="AD43" s="74">
        <v>14510.84167902937</v>
      </c>
      <c r="AE43" s="74">
        <v>17145.348837241301</v>
      </c>
      <c r="AF43" s="74">
        <v>13592.701522706808</v>
      </c>
      <c r="AG43" s="74">
        <v>9847.4909736828085</v>
      </c>
      <c r="AH43" s="74">
        <v>169421.38503915994</v>
      </c>
    </row>
    <row r="44" spans="1:34" ht="12" customHeight="1" x14ac:dyDescent="0.3">
      <c r="B44" s="3" t="s">
        <v>460</v>
      </c>
      <c r="J44" s="393" t="s">
        <v>479</v>
      </c>
      <c r="V44" s="74">
        <v>5889.7166898207543</v>
      </c>
      <c r="W44" s="74">
        <v>6529.9693667285219</v>
      </c>
      <c r="X44" s="74">
        <v>9869.2484331358137</v>
      </c>
      <c r="Y44" s="74">
        <v>9222.2068299845196</v>
      </c>
      <c r="Z44" s="74">
        <v>9846.0354668768032</v>
      </c>
      <c r="AA44" s="74">
        <v>6739.9631772753964</v>
      </c>
      <c r="AB44" s="74">
        <v>7744.7836653896829</v>
      </c>
      <c r="AC44" s="74">
        <v>12793.469008124061</v>
      </c>
      <c r="AD44" s="74">
        <v>6581.3355718526418</v>
      </c>
      <c r="AE44" s="74">
        <v>8100.7585262962602</v>
      </c>
      <c r="AF44" s="74">
        <v>9930.4463041386098</v>
      </c>
      <c r="AG44" s="74">
        <v>7087.1562203922413</v>
      </c>
      <c r="AH44" s="74">
        <v>100335.0892600153</v>
      </c>
    </row>
    <row r="45" spans="1:34" ht="12" customHeight="1" x14ac:dyDescent="0.3">
      <c r="B45" s="3" t="s">
        <v>462</v>
      </c>
      <c r="J45" s="393" t="s">
        <v>480</v>
      </c>
      <c r="V45" s="74">
        <v>4819.6758149552024</v>
      </c>
      <c r="W45" s="74">
        <v>4776.194266729779</v>
      </c>
      <c r="X45" s="74">
        <v>7114.6947474466942</v>
      </c>
      <c r="Y45" s="74">
        <v>7965.8593869281076</v>
      </c>
      <c r="Z45" s="74">
        <v>8335.9174705345995</v>
      </c>
      <c r="AA45" s="74">
        <v>5382.4979748448204</v>
      </c>
      <c r="AB45" s="74">
        <v>7581.9437364622408</v>
      </c>
      <c r="AC45" s="74">
        <v>11376.791531411052</v>
      </c>
      <c r="AD45" s="74">
        <v>5467.7531507528438</v>
      </c>
      <c r="AE45" s="74">
        <v>6614.5347369560732</v>
      </c>
      <c r="AF45" s="74">
        <v>8788.7124572585017</v>
      </c>
      <c r="AG45" s="74">
        <v>5866.4504469277144</v>
      </c>
      <c r="AH45" s="74">
        <v>84091.025721207625</v>
      </c>
    </row>
    <row r="46" spans="1:34" ht="12" customHeight="1" x14ac:dyDescent="0.3">
      <c r="J46" s="393"/>
      <c r="U46" s="407" t="s">
        <v>442</v>
      </c>
      <c r="V46" s="74">
        <f>V7-V35</f>
        <v>6699.4543932700471</v>
      </c>
      <c r="W46" s="74">
        <f t="shared" ref="W46:AH46" si="41">W7-W35</f>
        <v>22308.357282982353</v>
      </c>
      <c r="X46" s="74">
        <f t="shared" si="41"/>
        <v>54485.962312816409</v>
      </c>
      <c r="Y46" s="74">
        <f t="shared" si="41"/>
        <v>39247.89765957644</v>
      </c>
      <c r="Z46" s="74">
        <f t="shared" si="41"/>
        <v>63899.930610804993</v>
      </c>
      <c r="AA46" s="74">
        <f t="shared" si="41"/>
        <v>49717.759649819636</v>
      </c>
      <c r="AB46" s="74">
        <f t="shared" si="41"/>
        <v>52534.285062452749</v>
      </c>
      <c r="AC46" s="74">
        <f t="shared" si="41"/>
        <v>59310.933700000925</v>
      </c>
      <c r="AD46" s="74">
        <f t="shared" si="41"/>
        <v>80171.421088604548</v>
      </c>
      <c r="AE46" s="74">
        <f t="shared" si="41"/>
        <v>75016.598393063992</v>
      </c>
      <c r="AF46" s="74">
        <f t="shared" si="41"/>
        <v>66803.189208101656</v>
      </c>
      <c r="AG46" s="74">
        <f t="shared" si="41"/>
        <v>65137.351588954043</v>
      </c>
      <c r="AH46" s="74">
        <f t="shared" si="41"/>
        <v>635328.82617854513</v>
      </c>
    </row>
    <row r="47" spans="1:34" x14ac:dyDescent="0.3">
      <c r="U47" s="409" t="s">
        <v>444</v>
      </c>
      <c r="V47" s="74">
        <f t="shared" ref="V47:AH47" si="42">V8-V36</f>
        <v>-26210.548653397287</v>
      </c>
      <c r="W47" s="74">
        <f t="shared" si="42"/>
        <v>-3890.6185857271194</v>
      </c>
      <c r="X47" s="74">
        <f t="shared" si="42"/>
        <v>22939.693829334137</v>
      </c>
      <c r="Y47" s="74">
        <f t="shared" si="42"/>
        <v>-10581.39639095313</v>
      </c>
      <c r="Z47" s="74">
        <f t="shared" si="42"/>
        <v>8351.6739051528857</v>
      </c>
      <c r="AA47" s="74">
        <f t="shared" si="42"/>
        <v>13081.674150501422</v>
      </c>
      <c r="AB47" s="74">
        <f t="shared" si="42"/>
        <v>24270.188175089075</v>
      </c>
      <c r="AC47" s="74">
        <f t="shared" si="42"/>
        <v>8050.6904621962749</v>
      </c>
      <c r="AD47" s="74">
        <f t="shared" si="42"/>
        <v>17889.096508527873</v>
      </c>
      <c r="AE47" s="74">
        <f t="shared" si="42"/>
        <v>11036.993015393935</v>
      </c>
      <c r="AF47" s="74">
        <f t="shared" si="42"/>
        <v>9522.1205911787692</v>
      </c>
      <c r="AG47" s="74">
        <f t="shared" si="42"/>
        <v>36915.588662622889</v>
      </c>
      <c r="AH47" s="74">
        <f t="shared" si="42"/>
        <v>111373.08358809026</v>
      </c>
    </row>
    <row r="48" spans="1:34" x14ac:dyDescent="0.3">
      <c r="U48" s="409" t="s">
        <v>445</v>
      </c>
      <c r="V48" s="74">
        <f t="shared" ref="V48:AH48" si="43">V9-V37</f>
        <v>418.44646131427726</v>
      </c>
      <c r="W48" s="74">
        <f t="shared" si="43"/>
        <v>2792.4482109321543</v>
      </c>
      <c r="X48" s="74">
        <f t="shared" si="43"/>
        <v>-139.74731474834698</v>
      </c>
      <c r="Y48" s="74">
        <f t="shared" si="43"/>
        <v>-11456.280493201462</v>
      </c>
      <c r="Z48" s="74">
        <f t="shared" si="43"/>
        <v>-5356.3150903793576</v>
      </c>
      <c r="AA48" s="74">
        <f t="shared" si="43"/>
        <v>1027.6914946204124</v>
      </c>
      <c r="AB48" s="74">
        <f t="shared" si="43"/>
        <v>-1902.9649252991367</v>
      </c>
      <c r="AC48" s="74">
        <f t="shared" si="43"/>
        <v>-4707.4627283757</v>
      </c>
      <c r="AD48" s="74">
        <f t="shared" si="43"/>
        <v>8704.2594294566516</v>
      </c>
      <c r="AE48" s="74">
        <f t="shared" si="43"/>
        <v>7346.7668528660361</v>
      </c>
      <c r="AF48" s="74">
        <f t="shared" si="43"/>
        <v>165.12964692389505</v>
      </c>
      <c r="AG48" s="74">
        <f t="shared" si="43"/>
        <v>4283.4415574205268</v>
      </c>
      <c r="AH48" s="74">
        <f t="shared" si="43"/>
        <v>1174.7099339527776</v>
      </c>
    </row>
    <row r="49" spans="21:34" x14ac:dyDescent="0.3">
      <c r="U49" s="409" t="s">
        <v>446</v>
      </c>
      <c r="V49" s="74">
        <f t="shared" ref="V49:AH49" si="44">V10-V38</f>
        <v>-2617.0707793977926</v>
      </c>
      <c r="W49" s="74">
        <f t="shared" si="44"/>
        <v>724.29068638313765</v>
      </c>
      <c r="X49" s="74">
        <f t="shared" si="44"/>
        <v>3721.5808068545739</v>
      </c>
      <c r="Y49" s="74">
        <f t="shared" si="44"/>
        <v>-867.00828976137927</v>
      </c>
      <c r="Z49" s="74">
        <f t="shared" si="44"/>
        <v>-3311.404874434731</v>
      </c>
      <c r="AA49" s="74">
        <f t="shared" si="44"/>
        <v>-1597.4870644164985</v>
      </c>
      <c r="AB49" s="74">
        <f t="shared" si="44"/>
        <v>373.84155523882873</v>
      </c>
      <c r="AC49" s="74">
        <f t="shared" si="44"/>
        <v>-5513.1903295911688</v>
      </c>
      <c r="AD49" s="74">
        <f t="shared" si="44"/>
        <v>-542.52786680181089</v>
      </c>
      <c r="AE49" s="74">
        <f t="shared" si="44"/>
        <v>5648.1045355208989</v>
      </c>
      <c r="AF49" s="74">
        <f t="shared" si="44"/>
        <v>4023.3898789136838</v>
      </c>
      <c r="AG49" s="74">
        <f t="shared" si="44"/>
        <v>-2281.4889170052302</v>
      </c>
      <c r="AH49" s="74">
        <f t="shared" si="44"/>
        <v>-2239.2589748500031</v>
      </c>
    </row>
    <row r="50" spans="21:34" x14ac:dyDescent="0.3">
      <c r="U50" s="409" t="s">
        <v>447</v>
      </c>
      <c r="V50" s="74">
        <f>V11-V39</f>
        <v>-7541.8231663814877</v>
      </c>
      <c r="W50" s="74">
        <f t="shared" ref="W50:AH50" si="45">W11-W39</f>
        <v>-2997.2769976380223</v>
      </c>
      <c r="X50" s="74">
        <f t="shared" si="45"/>
        <v>1330.6066046977357</v>
      </c>
      <c r="Y50" s="74">
        <f t="shared" si="45"/>
        <v>-7778.6335561713495</v>
      </c>
      <c r="Z50" s="74">
        <f t="shared" si="45"/>
        <v>-6104.4610850773024</v>
      </c>
      <c r="AA50" s="74">
        <f t="shared" si="45"/>
        <v>-3247.9308649024897</v>
      </c>
      <c r="AB50" s="74">
        <f t="shared" si="45"/>
        <v>-4665.6155569956245</v>
      </c>
      <c r="AC50" s="74">
        <f>AC11-AC39</f>
        <v>-3896.144559704946</v>
      </c>
      <c r="AD50" s="74">
        <f t="shared" si="45"/>
        <v>1676.1996023695428</v>
      </c>
      <c r="AE50" s="74">
        <f t="shared" si="45"/>
        <v>440.50637000170536</v>
      </c>
      <c r="AF50" s="74">
        <f t="shared" si="45"/>
        <v>4166.5156773364579</v>
      </c>
      <c r="AG50" s="74">
        <f t="shared" si="45"/>
        <v>-4245.3528366555329</v>
      </c>
      <c r="AH50" s="74">
        <f t="shared" si="45"/>
        <v>-32863.918796213868</v>
      </c>
    </row>
    <row r="51" spans="21:34" x14ac:dyDescent="0.3">
      <c r="U51" s="409" t="s">
        <v>448</v>
      </c>
      <c r="V51" s="74">
        <f t="shared" ref="V51:AH51" si="46">V12-V40</f>
        <v>-12791.185080572097</v>
      </c>
      <c r="W51" s="74">
        <f t="shared" si="46"/>
        <v>735.30785922484938</v>
      </c>
      <c r="X51" s="74">
        <f t="shared" si="46"/>
        <v>9115.1751570634806</v>
      </c>
      <c r="Y51" s="74">
        <f t="shared" si="46"/>
        <v>-6985.7178285211994</v>
      </c>
      <c r="Z51" s="74">
        <f t="shared" si="46"/>
        <v>-7283.6207060365778</v>
      </c>
      <c r="AA51" s="74">
        <f t="shared" si="46"/>
        <v>3694.2109194005316</v>
      </c>
      <c r="AB51" s="74">
        <f t="shared" si="46"/>
        <v>5207.3468730602035</v>
      </c>
      <c r="AC51" s="74">
        <f t="shared" si="46"/>
        <v>641.79314307731693</v>
      </c>
      <c r="AD51" s="74">
        <f t="shared" si="46"/>
        <v>6853.4427047395802</v>
      </c>
      <c r="AE51" s="74">
        <f t="shared" si="46"/>
        <v>15162.57590005306</v>
      </c>
      <c r="AF51" s="74">
        <f t="shared" si="46"/>
        <v>13486.348958806419</v>
      </c>
      <c r="AG51" s="74">
        <f t="shared" si="46"/>
        <v>1152.6506198254356</v>
      </c>
      <c r="AH51" s="74">
        <f t="shared" si="46"/>
        <v>28987.49294223683</v>
      </c>
    </row>
    <row r="52" spans="21:34" x14ac:dyDescent="0.3">
      <c r="U52" s="409" t="s">
        <v>449</v>
      </c>
      <c r="V52" s="74">
        <f t="shared" ref="V52:AH52" si="47">V13-V41</f>
        <v>1882.4500640108017</v>
      </c>
      <c r="W52" s="74">
        <f t="shared" si="47"/>
        <v>3639.5419279848284</v>
      </c>
      <c r="X52" s="74">
        <f t="shared" si="47"/>
        <v>7166.3533390299053</v>
      </c>
      <c r="Y52" s="74">
        <f t="shared" si="47"/>
        <v>-1776.099547926493</v>
      </c>
      <c r="Z52" s="74">
        <f t="shared" si="47"/>
        <v>-1970.6345029222066</v>
      </c>
      <c r="AA52" s="74">
        <f t="shared" si="47"/>
        <v>570.34615156186919</v>
      </c>
      <c r="AB52" s="74">
        <f t="shared" si="47"/>
        <v>-4259.0499644769916</v>
      </c>
      <c r="AC52" s="74">
        <f t="shared" si="47"/>
        <v>-4446.4081958000534</v>
      </c>
      <c r="AD52" s="74">
        <f t="shared" si="47"/>
        <v>796.19386954476795</v>
      </c>
      <c r="AE52" s="74">
        <f t="shared" si="47"/>
        <v>1542.7451300295797</v>
      </c>
      <c r="AF52" s="74">
        <f t="shared" si="47"/>
        <v>5149.9290138636425</v>
      </c>
      <c r="AG52" s="74">
        <f t="shared" si="47"/>
        <v>-59.212280514035228</v>
      </c>
      <c r="AH52" s="74">
        <f t="shared" si="47"/>
        <v>8235.6755337626673</v>
      </c>
    </row>
    <row r="53" spans="21:34" x14ac:dyDescent="0.3">
      <c r="U53" s="409" t="s">
        <v>450</v>
      </c>
      <c r="V53" s="74">
        <f t="shared" ref="V53:AH53" si="48">V14-V42</f>
        <v>-1005.4982010246204</v>
      </c>
      <c r="W53" s="74">
        <f t="shared" si="48"/>
        <v>-357.96969936495952</v>
      </c>
      <c r="X53" s="74">
        <f t="shared" si="48"/>
        <v>1493.7523432213275</v>
      </c>
      <c r="Y53" s="74">
        <f t="shared" si="48"/>
        <v>-2738.0418317163676</v>
      </c>
      <c r="Z53" s="74">
        <f t="shared" si="48"/>
        <v>-4959.3778281122613</v>
      </c>
      <c r="AA53" s="74">
        <f t="shared" si="48"/>
        <v>-3973.05310908307</v>
      </c>
      <c r="AB53" s="74">
        <f t="shared" si="48"/>
        <v>-6418.3731433270113</v>
      </c>
      <c r="AC53" s="74">
        <f t="shared" si="48"/>
        <v>-5530.3665882604837</v>
      </c>
      <c r="AD53" s="74">
        <f t="shared" si="48"/>
        <v>3059.4977390984895</v>
      </c>
      <c r="AE53" s="74">
        <f t="shared" si="48"/>
        <v>-2202.5339648195295</v>
      </c>
      <c r="AF53" s="74">
        <f t="shared" si="48"/>
        <v>-541.19406962260473</v>
      </c>
      <c r="AG53" s="74">
        <f t="shared" si="48"/>
        <v>-1999.2058311473738</v>
      </c>
      <c r="AH53" s="74">
        <f t="shared" si="48"/>
        <v>-25172.691564531473</v>
      </c>
    </row>
    <row r="54" spans="21:34" x14ac:dyDescent="0.3">
      <c r="U54" s="409" t="s">
        <v>451</v>
      </c>
      <c r="V54" s="74">
        <f t="shared" ref="V54:AH54" si="49">V15-V43</f>
        <v>104.11965462163971</v>
      </c>
      <c r="W54" s="74">
        <f t="shared" si="49"/>
        <v>1672.353195772992</v>
      </c>
      <c r="X54" s="74">
        <f t="shared" si="49"/>
        <v>2998.5384736541127</v>
      </c>
      <c r="Y54" s="74">
        <f t="shared" si="49"/>
        <v>-1746.1263965874678</v>
      </c>
      <c r="Z54" s="74">
        <f t="shared" si="49"/>
        <v>1065.5293758949229</v>
      </c>
      <c r="AA54" s="74">
        <f t="shared" si="49"/>
        <v>-3505.2076571326324</v>
      </c>
      <c r="AB54" s="74">
        <f t="shared" si="49"/>
        <v>-3997.5455209479642</v>
      </c>
      <c r="AC54" s="74">
        <f t="shared" si="49"/>
        <v>-2238.9902046516872</v>
      </c>
      <c r="AD54" s="74">
        <f t="shared" si="49"/>
        <v>4049.2331711014813</v>
      </c>
      <c r="AE54" s="74">
        <f t="shared" si="49"/>
        <v>1298.142937000368</v>
      </c>
      <c r="AF54" s="74">
        <f t="shared" si="49"/>
        <v>2972.7146077984326</v>
      </c>
      <c r="AG54" s="74">
        <f t="shared" si="49"/>
        <v>1980.9239218638395</v>
      </c>
      <c r="AH54" s="74">
        <f t="shared" si="49"/>
        <v>4653.4783244341088</v>
      </c>
    </row>
    <row r="55" spans="21:34" x14ac:dyDescent="0.3">
      <c r="U55" s="409" t="s">
        <v>452</v>
      </c>
      <c r="V55" s="74">
        <f t="shared" ref="V55:AH55" si="50">V16-V44</f>
        <v>52.120980386007432</v>
      </c>
      <c r="W55" s="74">
        <f t="shared" si="50"/>
        <v>833.47194698236763</v>
      </c>
      <c r="X55" s="74">
        <f t="shared" si="50"/>
        <v>-923.37185771772783</v>
      </c>
      <c r="Y55" s="74">
        <f t="shared" si="50"/>
        <v>-1309.8232596985054</v>
      </c>
      <c r="Z55" s="74">
        <f t="shared" si="50"/>
        <v>-318.28512512895213</v>
      </c>
      <c r="AA55" s="74">
        <f t="shared" si="50"/>
        <v>297.26715766173129</v>
      </c>
      <c r="AB55" s="74">
        <f t="shared" si="50"/>
        <v>2261.6852830060488</v>
      </c>
      <c r="AC55" s="74">
        <f t="shared" si="50"/>
        <v>-135.87675985759233</v>
      </c>
      <c r="AD55" s="74">
        <f t="shared" si="50"/>
        <v>2840.1934461489727</v>
      </c>
      <c r="AE55" s="74">
        <f t="shared" si="50"/>
        <v>1719.4635262468873</v>
      </c>
      <c r="AF55" s="74">
        <f t="shared" si="50"/>
        <v>63.645198959278787</v>
      </c>
      <c r="AG55" s="74">
        <f t="shared" si="50"/>
        <v>1386.7431463343482</v>
      </c>
      <c r="AH55" s="74">
        <f t="shared" si="50"/>
        <v>6767.1061794949055</v>
      </c>
    </row>
    <row r="56" spans="21:34" x14ac:dyDescent="0.3">
      <c r="U56" s="409" t="s">
        <v>453</v>
      </c>
      <c r="V56" s="74">
        <f t="shared" ref="V56:AH56" si="51">V17-V45</f>
        <v>1509.5343271705424</v>
      </c>
      <c r="W56" s="74">
        <f t="shared" si="51"/>
        <v>2370.0941724673703</v>
      </c>
      <c r="X56" s="74">
        <f t="shared" si="51"/>
        <v>2991.4563057944033</v>
      </c>
      <c r="Y56" s="74">
        <f t="shared" si="51"/>
        <v>511.22993496090658</v>
      </c>
      <c r="Z56" s="74">
        <f t="shared" si="51"/>
        <v>2066.9653202385562</v>
      </c>
      <c r="AA56" s="74">
        <f t="shared" si="51"/>
        <v>2254.7291719690493</v>
      </c>
      <c r="AB56" s="74">
        <f t="shared" si="51"/>
        <v>2266.2021621998483</v>
      </c>
      <c r="AC56" s="74">
        <f t="shared" si="51"/>
        <v>2655.0220609669632</v>
      </c>
      <c r="AD56" s="74">
        <f t="shared" si="51"/>
        <v>4152.9903072099587</v>
      </c>
      <c r="AE56" s="74">
        <f t="shared" si="51"/>
        <v>4120.6373046431108</v>
      </c>
      <c r="AF56" s="74">
        <f t="shared" si="51"/>
        <v>2528.2112877404143</v>
      </c>
      <c r="AG56" s="74">
        <f t="shared" si="51"/>
        <v>2778.5603683011359</v>
      </c>
      <c r="AH56" s="74">
        <f t="shared" si="51"/>
        <v>30205.496655077804</v>
      </c>
    </row>
    <row r="57" spans="21:34" x14ac:dyDescent="0.3">
      <c r="U57" s="411" t="s">
        <v>475</v>
      </c>
      <c r="V57" s="74">
        <f t="shared" ref="V57:AH57" si="52">V18-V46</f>
        <v>486110.54560672981</v>
      </c>
      <c r="W57" s="74">
        <f t="shared" si="52"/>
        <v>526311.64271701756</v>
      </c>
      <c r="X57" s="74">
        <f t="shared" si="52"/>
        <v>710404.03768718359</v>
      </c>
      <c r="Y57" s="74">
        <f t="shared" si="52"/>
        <v>617112.1023404235</v>
      </c>
      <c r="Z57" s="74">
        <f t="shared" si="52"/>
        <v>680330.06938919495</v>
      </c>
      <c r="AA57" s="74">
        <f t="shared" si="52"/>
        <v>542392.24035018031</v>
      </c>
      <c r="AB57" s="74">
        <f t="shared" si="52"/>
        <v>632935.71493754711</v>
      </c>
      <c r="AC57" s="74">
        <f t="shared" si="52"/>
        <v>815719.0662999989</v>
      </c>
      <c r="AD57" s="74">
        <f t="shared" si="52"/>
        <v>644778.57891139528</v>
      </c>
      <c r="AE57" s="74">
        <f t="shared" si="52"/>
        <v>722583.40160693612</v>
      </c>
      <c r="AF57" s="74">
        <f t="shared" si="52"/>
        <v>748696.81079189829</v>
      </c>
      <c r="AG57" s="74">
        <f t="shared" si="52"/>
        <v>637222.64841104602</v>
      </c>
      <c r="AH57" s="74">
        <f t="shared" si="52"/>
        <v>7764591.173821453</v>
      </c>
    </row>
    <row r="58" spans="21:34" x14ac:dyDescent="0.3">
      <c r="V58" s="48"/>
      <c r="W58" s="48"/>
      <c r="X58" s="48"/>
      <c r="Y58" s="48"/>
      <c r="Z58" s="48"/>
      <c r="AA58" s="48"/>
      <c r="AB58" s="48"/>
      <c r="AC58" s="48"/>
      <c r="AD58" s="48"/>
      <c r="AE58" s="48"/>
      <c r="AF58" s="48"/>
      <c r="AG58" s="48"/>
      <c r="AH58" s="48"/>
    </row>
    <row r="59" spans="21:34" x14ac:dyDescent="0.3">
      <c r="V59" s="48"/>
      <c r="W59" s="48"/>
      <c r="X59" s="48"/>
      <c r="Y59" s="48"/>
      <c r="Z59" s="48"/>
      <c r="AA59" s="48"/>
      <c r="AB59" s="48"/>
      <c r="AC59" s="48"/>
      <c r="AD59" s="48"/>
      <c r="AE59" s="48"/>
      <c r="AF59" s="48"/>
      <c r="AG59" s="48"/>
      <c r="AH59" s="48"/>
    </row>
    <row r="60" spans="21:34" x14ac:dyDescent="0.3">
      <c r="V60" s="48"/>
      <c r="W60" s="48"/>
      <c r="X60" s="48"/>
      <c r="Y60" s="48"/>
      <c r="Z60" s="48"/>
      <c r="AA60" s="48"/>
      <c r="AB60" s="48"/>
      <c r="AC60" s="48"/>
      <c r="AD60" s="48"/>
      <c r="AE60" s="48"/>
      <c r="AF60" s="48"/>
      <c r="AG60" s="48"/>
      <c r="AH60" s="48"/>
    </row>
  </sheetData>
  <mergeCells count="14">
    <mergeCell ref="B33:B35"/>
    <mergeCell ref="B36:B38"/>
    <mergeCell ref="B39:B41"/>
    <mergeCell ref="B6:B8"/>
    <mergeCell ref="T7:T18"/>
    <mergeCell ref="B9:B11"/>
    <mergeCell ref="B12:B14"/>
    <mergeCell ref="B15:B17"/>
    <mergeCell ref="B18:B20"/>
    <mergeCell ref="T19:T30"/>
    <mergeCell ref="B21:B23"/>
    <mergeCell ref="B24:B26"/>
    <mergeCell ref="B27:B29"/>
    <mergeCell ref="B30:B3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colBreaks count="1" manualBreakCount="1">
    <brk id="9" max="45" man="1"/>
  </col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6">
    <tabColor theme="7"/>
  </sheetPr>
  <dimension ref="A1:X50"/>
  <sheetViews>
    <sheetView view="pageBreakPreview" zoomScaleNormal="100" zoomScaleSheetLayoutView="100" workbookViewId="0"/>
  </sheetViews>
  <sheetFormatPr defaultColWidth="9" defaultRowHeight="14" x14ac:dyDescent="0.3"/>
  <cols>
    <col min="1" max="1" width="3.08203125" style="2" customWidth="1"/>
    <col min="2" max="9" width="9" style="1"/>
    <col min="10" max="10" width="3.08203125" style="1" customWidth="1"/>
    <col min="11" max="11" width="9" style="1"/>
    <col min="12" max="12" width="12.33203125" style="1" customWidth="1"/>
    <col min="13" max="13" width="9" style="1"/>
    <col min="14" max="14" width="9" style="1" customWidth="1"/>
    <col min="15" max="15" width="9" style="1"/>
    <col min="16" max="16" width="9" style="1" customWidth="1"/>
    <col min="17" max="24" width="9" style="1"/>
    <col min="25" max="25" width="12" style="1" bestFit="1" customWidth="1"/>
    <col min="26" max="16384" width="9" style="1"/>
  </cols>
  <sheetData>
    <row r="1" spans="2:24" x14ac:dyDescent="0.3">
      <c r="B1" s="1" t="s">
        <v>481</v>
      </c>
    </row>
    <row r="2" spans="2:24" x14ac:dyDescent="0.3">
      <c r="L2" s="1" t="s">
        <v>153</v>
      </c>
    </row>
    <row r="3" spans="2:24" x14ac:dyDescent="0.3">
      <c r="B3" s="6"/>
      <c r="C3" s="7"/>
      <c r="D3" s="7"/>
      <c r="E3" s="7"/>
      <c r="F3" s="7"/>
      <c r="G3" s="7"/>
      <c r="H3" s="7"/>
      <c r="I3" s="8"/>
      <c r="L3" s="1" t="s">
        <v>482</v>
      </c>
    </row>
    <row r="4" spans="2:24" x14ac:dyDescent="0.3">
      <c r="B4" s="9"/>
      <c r="I4" s="10"/>
    </row>
    <row r="5" spans="2:24" x14ac:dyDescent="0.3">
      <c r="B5" s="9"/>
      <c r="I5" s="10"/>
      <c r="L5" s="1" t="s">
        <v>483</v>
      </c>
    </row>
    <row r="6" spans="2:24" x14ac:dyDescent="0.3">
      <c r="B6" s="9"/>
      <c r="I6" s="10"/>
      <c r="L6" s="24" t="s">
        <v>158</v>
      </c>
      <c r="M6" s="21" t="s">
        <v>484</v>
      </c>
      <c r="N6" s="22" t="s">
        <v>485</v>
      </c>
      <c r="O6" s="22" t="s">
        <v>486</v>
      </c>
      <c r="P6" s="22" t="s">
        <v>487</v>
      </c>
      <c r="Q6" s="22" t="s">
        <v>488</v>
      </c>
      <c r="R6" s="22" t="s">
        <v>489</v>
      </c>
      <c r="S6" s="22" t="s">
        <v>490</v>
      </c>
      <c r="T6" s="22" t="s">
        <v>491</v>
      </c>
      <c r="U6" s="22" t="s">
        <v>492</v>
      </c>
      <c r="V6" s="22" t="s">
        <v>493</v>
      </c>
      <c r="W6" s="22" t="s">
        <v>494</v>
      </c>
      <c r="X6" s="23" t="s">
        <v>495</v>
      </c>
    </row>
    <row r="7" spans="2:24" x14ac:dyDescent="0.3">
      <c r="B7" s="9"/>
      <c r="I7" s="10"/>
      <c r="L7" s="5" t="str">
        <f>'【本】2.地域別の延べ宿泊者数（ALL）_P14、15'!T7</f>
        <v>R5</v>
      </c>
      <c r="M7" s="423">
        <f>'【本】2.地域別の延べ宿泊者数（ALL）_P14、15'!V18</f>
        <v>492809.99999999988</v>
      </c>
      <c r="N7" s="424">
        <f>'【本】2.地域別の延べ宿泊者数（ALL）_P14、15'!W18</f>
        <v>548619.99999999988</v>
      </c>
      <c r="O7" s="424">
        <f>'【本】2.地域別の延べ宿泊者数（ALL）_P14、15'!X18</f>
        <v>764890</v>
      </c>
      <c r="P7" s="424">
        <f>'【本】2.地域別の延べ宿泊者数（ALL）_P14、15'!Y18</f>
        <v>656360</v>
      </c>
      <c r="Q7" s="424">
        <f>'【本】2.地域別の延べ宿泊者数（ALL）_P14、15'!Z18</f>
        <v>744230</v>
      </c>
      <c r="R7" s="424">
        <f>'【本】2.地域別の延べ宿泊者数（ALL）_P14、15'!AA18</f>
        <v>592109.99999999988</v>
      </c>
      <c r="S7" s="424">
        <f>'【本】2.地域別の延べ宿泊者数（ALL）_P14、15'!AB18</f>
        <v>685469.99999999988</v>
      </c>
      <c r="T7" s="424">
        <f>'【本】2.地域別の延べ宿泊者数（ALL）_P14、15'!AC18</f>
        <v>875029.99999999977</v>
      </c>
      <c r="U7" s="424">
        <f>'【本】2.地域別の延べ宿泊者数（ALL）_P14、15'!AD18</f>
        <v>724949.99999999988</v>
      </c>
      <c r="V7" s="424">
        <f>'【本】2.地域別の延べ宿泊者数（ALL）_P14、15'!AE18</f>
        <v>797600.00000000012</v>
      </c>
      <c r="W7" s="424">
        <f>'【本】2.地域別の延べ宿泊者数（ALL）_P14、15'!AF18</f>
        <v>815499.99999999988</v>
      </c>
      <c r="X7" s="425">
        <f>'【本】2.地域別の延べ宿泊者数（ALL）_P14、15'!AG18</f>
        <v>702360</v>
      </c>
    </row>
    <row r="8" spans="2:24" x14ac:dyDescent="0.3">
      <c r="B8" s="9"/>
      <c r="I8" s="10"/>
      <c r="L8" s="47" t="str">
        <f>'【本】2.地域別の延べ宿泊者数（ALL）_P14、15'!T19</f>
        <v>R4</v>
      </c>
      <c r="M8" s="429">
        <f>'【本】2.地域別の延べ宿泊者数（ALL）_P14、15'!V30</f>
        <v>374500</v>
      </c>
      <c r="N8" s="430">
        <f>'【本】2.地域別の延べ宿泊者数（ALL）_P14、15'!W30</f>
        <v>304100</v>
      </c>
      <c r="O8" s="430">
        <f>'【本】2.地域別の延べ宿泊者数（ALL）_P14、15'!X30</f>
        <v>450310</v>
      </c>
      <c r="P8" s="430">
        <f>'【本】2.地域別の延べ宿泊者数（ALL）_P14、15'!Y30</f>
        <v>477930.00000000006</v>
      </c>
      <c r="Q8" s="430">
        <f>'【本】2.地域別の延べ宿泊者数（ALL）_P14、15'!Z30</f>
        <v>525450</v>
      </c>
      <c r="R8" s="430">
        <f>'【本】2.地域別の延べ宿泊者数（ALL）_P14、15'!AA30</f>
        <v>489480</v>
      </c>
      <c r="S8" s="430">
        <f>'【本】2.地域別の延べ宿泊者数（ALL）_P14、15'!AB30</f>
        <v>530809.99999999988</v>
      </c>
      <c r="T8" s="430">
        <f>'【本】2.地域別の延べ宿泊者数（ALL）_P14、15'!AC30</f>
        <v>661060</v>
      </c>
      <c r="U8" s="430">
        <f>'【本】2.地域別の延べ宿泊者数（ALL）_P14、15'!AD30</f>
        <v>563580</v>
      </c>
      <c r="V8" s="430">
        <f>'【本】2.地域別の延べ宿泊者数（ALL）_P14、15'!AE30</f>
        <v>619119.99999999977</v>
      </c>
      <c r="W8" s="430">
        <f>'【本】2.地域別の延べ宿泊者数（ALL）_P14、15'!AF30</f>
        <v>682250</v>
      </c>
      <c r="X8" s="431">
        <f>'【本】2.地域別の延べ宿泊者数（ALL）_P14、15'!AG30</f>
        <v>622260</v>
      </c>
    </row>
    <row r="9" spans="2:24" x14ac:dyDescent="0.3">
      <c r="B9" s="9"/>
      <c r="I9" s="10"/>
      <c r="L9" s="25" t="s">
        <v>476</v>
      </c>
      <c r="M9" s="705">
        <v>247019.99999999997</v>
      </c>
      <c r="N9" s="706">
        <v>257779.99999999997</v>
      </c>
      <c r="O9" s="706">
        <v>420139.99999999988</v>
      </c>
      <c r="P9" s="706">
        <v>405320</v>
      </c>
      <c r="Q9" s="706">
        <v>334310.00000000006</v>
      </c>
      <c r="R9" s="706">
        <v>274870</v>
      </c>
      <c r="S9" s="706">
        <v>436460.00000000012</v>
      </c>
      <c r="T9" s="706">
        <v>384399.99999999994</v>
      </c>
      <c r="U9" s="706">
        <v>300830</v>
      </c>
      <c r="V9" s="706">
        <v>507740</v>
      </c>
      <c r="W9" s="706">
        <v>567530</v>
      </c>
      <c r="X9" s="707">
        <v>600560</v>
      </c>
    </row>
    <row r="10" spans="2:24" x14ac:dyDescent="0.3">
      <c r="B10" s="9"/>
      <c r="I10" s="10"/>
      <c r="L10" s="5" t="s">
        <v>442</v>
      </c>
      <c r="M10" s="423">
        <f>ROUND('【本】2.地域別の延べ宿泊者数（ALL）_P14、15'!V7,0)</f>
        <v>222902</v>
      </c>
      <c r="N10" s="424">
        <f>ROUND('【本】2.地域別の延べ宿泊者数（ALL）_P14、15'!W7,0)</f>
        <v>238417</v>
      </c>
      <c r="O10" s="424">
        <f>ROUND('【本】2.地域別の延べ宿泊者数（ALL）_P14、15'!X7,0)</f>
        <v>315214</v>
      </c>
      <c r="P10" s="424">
        <f>ROUND('【本】2.地域別の延べ宿泊者数（ALL）_P14、15'!Y7,0)</f>
        <v>290139</v>
      </c>
      <c r="Q10" s="424">
        <f>ROUND('【本】2.地域別の延べ宿泊者数（ALL）_P14、15'!Z7,0)</f>
        <v>320714</v>
      </c>
      <c r="R10" s="424">
        <f>ROUND('【本】2.地域別の延べ宿泊者数（ALL）_P14、15'!AA7,0)</f>
        <v>276332</v>
      </c>
      <c r="S10" s="424">
        <f>ROUND('【本】2.地域別の延べ宿泊者数（ALL）_P14、15'!AB7,0)</f>
        <v>304416</v>
      </c>
      <c r="T10" s="424">
        <f>ROUND('【本】2.地域別の延べ宿泊者数（ALL）_P14、15'!AC7,0)</f>
        <v>353606</v>
      </c>
      <c r="U10" s="424">
        <f>ROUND('【本】2.地域別の延べ宿泊者数（ALL）_P14、15'!AD7,0)</f>
        <v>320870</v>
      </c>
      <c r="V10" s="424">
        <f>ROUND('【本】2.地域別の延べ宿泊者数（ALL）_P14、15'!AE7,0)</f>
        <v>332734</v>
      </c>
      <c r="W10" s="424">
        <f>ROUND('【本】2.地域別の延べ宿泊者数（ALL）_P14、15'!AF7,0)</f>
        <v>333768</v>
      </c>
      <c r="X10" s="425">
        <f>ROUND('【本】2.地域別の延べ宿泊者数（ALL）_P14、15'!AG7,0)</f>
        <v>315265</v>
      </c>
    </row>
    <row r="11" spans="2:24" x14ac:dyDescent="0.3">
      <c r="B11" s="9"/>
      <c r="I11" s="10"/>
      <c r="L11" s="47" t="s">
        <v>444</v>
      </c>
      <c r="M11" s="429">
        <f>ROUND('【本】2.地域別の延べ宿泊者数（ALL）_P14、15'!V8,0)</f>
        <v>89468</v>
      </c>
      <c r="N11" s="430">
        <f>ROUND('【本】2.地域別の延べ宿泊者数（ALL）_P14、15'!W8,0)</f>
        <v>102571</v>
      </c>
      <c r="O11" s="430">
        <f>ROUND('【本】2.地域別の延べ宿泊者数（ALL）_P14、15'!X8,0)</f>
        <v>165567</v>
      </c>
      <c r="P11" s="430">
        <f>ROUND('【本】2.地域別の延べ宿泊者数（ALL）_P14、15'!Y8,0)</f>
        <v>139449</v>
      </c>
      <c r="Q11" s="430">
        <f>ROUND('【本】2.地域別の延べ宿泊者数（ALL）_P14、15'!Z8,0)</f>
        <v>168613</v>
      </c>
      <c r="R11" s="430">
        <f>ROUND('【本】2.地域別の延べ宿泊者数（ALL）_P14、15'!AA8,0)</f>
        <v>115918</v>
      </c>
      <c r="S11" s="430">
        <f>ROUND('【本】2.地域別の延べ宿泊者数（ALL）_P14、15'!AB8,0)</f>
        <v>132165</v>
      </c>
      <c r="T11" s="430">
        <f>ROUND('【本】2.地域別の延べ宿泊者数（ALL）_P14、15'!AC8,0)</f>
        <v>196290</v>
      </c>
      <c r="U11" s="430">
        <f>ROUND('【本】2.地域別の延べ宿泊者数（ALL）_P14、15'!AD8,0)</f>
        <v>139951</v>
      </c>
      <c r="V11" s="430">
        <f>ROUND('【本】2.地域別の延べ宿泊者数（ALL）_P14、15'!AE8,0)</f>
        <v>164953</v>
      </c>
      <c r="W11" s="430">
        <f>ROUND('【本】2.地域別の延べ宿泊者数（ALL）_P14、15'!AF8,0)</f>
        <v>178719</v>
      </c>
      <c r="X11" s="431">
        <f>ROUND('【本】2.地域別の延べ宿泊者数（ALL）_P14、15'!AG8,0)</f>
        <v>146872</v>
      </c>
    </row>
    <row r="12" spans="2:24" x14ac:dyDescent="0.3">
      <c r="B12" s="9"/>
      <c r="I12" s="10"/>
      <c r="L12" s="47" t="s">
        <v>445</v>
      </c>
      <c r="M12" s="429">
        <f>ROUND('【本】2.地域別の延べ宿泊者数（ALL）_P14、15'!V9,0)</f>
        <v>33794</v>
      </c>
      <c r="N12" s="430">
        <f>ROUND('【本】2.地域別の延べ宿泊者数（ALL）_P14、15'!W9,0)</f>
        <v>37577</v>
      </c>
      <c r="O12" s="430">
        <f>ROUND('【本】2.地域別の延べ宿泊者数（ALL）_P14、15'!X9,0)</f>
        <v>54102</v>
      </c>
      <c r="P12" s="430">
        <f>ROUND('【本】2.地域別の延べ宿泊者数（ALL）_P14、15'!Y9,0)</f>
        <v>42632</v>
      </c>
      <c r="Q12" s="430">
        <f>ROUND('【本】2.地域別の延べ宿泊者数（ALL）_P14、15'!Z9,0)</f>
        <v>54179</v>
      </c>
      <c r="R12" s="430">
        <f>ROUND('【本】2.地域別の延べ宿泊者数（ALL）_P14、15'!AA9,0)</f>
        <v>38367</v>
      </c>
      <c r="S12" s="430">
        <f>ROUND('【本】2.地域別の延べ宿泊者数（ALL）_P14、15'!AB9,0)</f>
        <v>47577</v>
      </c>
      <c r="T12" s="430">
        <f>ROUND('【本】2.地域別の延べ宿泊者数（ALL）_P14、15'!AC9,0)</f>
        <v>69474</v>
      </c>
      <c r="U12" s="430">
        <f>ROUND('【本】2.地域別の延べ宿泊者数（ALL）_P14、15'!AD9,0)</f>
        <v>49615</v>
      </c>
      <c r="V12" s="430">
        <f>ROUND('【本】2.地域別の延べ宿泊者数（ALL）_P14、15'!AE9,0)</f>
        <v>56911</v>
      </c>
      <c r="W12" s="430">
        <f>ROUND('【本】2.地域別の延べ宿泊者数（ALL）_P14、15'!AF9,0)</f>
        <v>59973</v>
      </c>
      <c r="X12" s="431">
        <f>ROUND('【本】2.地域別の延べ宿泊者数（ALL）_P14、15'!AG9,0)</f>
        <v>46454</v>
      </c>
    </row>
    <row r="13" spans="2:24" x14ac:dyDescent="0.3">
      <c r="B13" s="9"/>
      <c r="I13" s="10"/>
      <c r="L13" s="47" t="s">
        <v>446</v>
      </c>
      <c r="M13" s="429">
        <f>ROUND('【本】2.地域別の延べ宿泊者数（ALL）_P14、15'!V10,0)</f>
        <v>16065</v>
      </c>
      <c r="N13" s="430">
        <f>ROUND('【本】2.地域別の延べ宿泊者数（ALL）_P14、15'!W10,0)</f>
        <v>17049</v>
      </c>
      <c r="O13" s="430">
        <f>ROUND('【本】2.地域別の延べ宿泊者数（ALL）_P14、15'!X10,0)</f>
        <v>23869</v>
      </c>
      <c r="P13" s="430">
        <f>ROUND('【本】2.地域別の延べ宿泊者数（ALL）_P14、15'!Y10,0)</f>
        <v>19003</v>
      </c>
      <c r="Q13" s="430">
        <f>ROUND('【本】2.地域別の延べ宿泊者数（ALL）_P14、15'!Z10,0)</f>
        <v>18843</v>
      </c>
      <c r="R13" s="430">
        <f>ROUND('【本】2.地域別の延べ宿泊者数（ALL）_P14、15'!AA10,0)</f>
        <v>16518</v>
      </c>
      <c r="S13" s="430">
        <f>ROUND('【本】2.地域別の延べ宿泊者数（ALL）_P14、15'!AB10,0)</f>
        <v>20461</v>
      </c>
      <c r="T13" s="430">
        <f>ROUND('【本】2.地域別の延べ宿泊者数（ALL）_P14、15'!AC10,0)</f>
        <v>23509</v>
      </c>
      <c r="U13" s="430">
        <f>ROUND('【本】2.地域別の延べ宿泊者数（ALL）_P14、15'!AD10,0)</f>
        <v>18104</v>
      </c>
      <c r="V13" s="430">
        <f>ROUND('【本】2.地域別の延べ宿泊者数（ALL）_P14、15'!AE10,0)</f>
        <v>23892</v>
      </c>
      <c r="W13" s="430">
        <f>ROUND('【本】2.地域別の延べ宿泊者数（ALL）_P14、15'!AF10,0)</f>
        <v>24804</v>
      </c>
      <c r="X13" s="431">
        <f>ROUND('【本】2.地域別の延べ宿泊者数（ALL）_P14、15'!AG10,0)</f>
        <v>20065</v>
      </c>
    </row>
    <row r="14" spans="2:24" x14ac:dyDescent="0.3">
      <c r="B14" s="9"/>
      <c r="I14" s="10"/>
      <c r="L14" s="47" t="s">
        <v>447</v>
      </c>
      <c r="M14" s="429">
        <f>ROUND('【本】2.地域別の延べ宿泊者数（ALL）_P14、15'!V11,0)</f>
        <v>27022</v>
      </c>
      <c r="N14" s="430">
        <f>ROUND('【本】2.地域別の延べ宿泊者数（ALL）_P14、15'!W11,0)</f>
        <v>27832</v>
      </c>
      <c r="O14" s="430">
        <f>ROUND('【本】2.地域別の延べ宿泊者数（ALL）_P14、15'!X11,0)</f>
        <v>40740</v>
      </c>
      <c r="P14" s="430">
        <f>ROUND('【本】2.地域別の延べ宿泊者数（ALL）_P14、15'!Y11,0)</f>
        <v>34206</v>
      </c>
      <c r="Q14" s="430">
        <f>ROUND('【本】2.地域別の延べ宿泊者数（ALL）_P14、15'!Z11,0)</f>
        <v>35374</v>
      </c>
      <c r="R14" s="430">
        <f>ROUND('【本】2.地域別の延べ宿泊者数（ALL）_P14、15'!AA11,0)</f>
        <v>29228</v>
      </c>
      <c r="S14" s="430">
        <f>ROUND('【本】2.地域別の延べ宿泊者数（ALL）_P14、15'!AB11,0)</f>
        <v>33614</v>
      </c>
      <c r="T14" s="430">
        <f>ROUND('【本】2.地域別の延べ宿泊者数（ALL）_P14、15'!AC11,0)</f>
        <v>45181</v>
      </c>
      <c r="U14" s="430">
        <f>ROUND('【本】2.地域別の延べ宿泊者数（ALL）_P14、15'!AD11,0)</f>
        <v>33915</v>
      </c>
      <c r="V14" s="430">
        <f>ROUND('【本】2.地域別の延べ宿泊者数（ALL）_P14、15'!AE11,0)</f>
        <v>42708</v>
      </c>
      <c r="W14" s="430">
        <f>ROUND('【本】2.地域別の延べ宿泊者数（ALL）_P14、15'!AF11,0)</f>
        <v>43853</v>
      </c>
      <c r="X14" s="431">
        <f>ROUND('【本】2.地域別の延べ宿泊者数（ALL）_P14、15'!AG11,0)</f>
        <v>33402</v>
      </c>
    </row>
    <row r="15" spans="2:24" x14ac:dyDescent="0.3">
      <c r="B15" s="9"/>
      <c r="I15" s="10"/>
      <c r="L15" s="47" t="s">
        <v>448</v>
      </c>
      <c r="M15" s="429">
        <f>ROUND('【本】2.地域別の延べ宿泊者数（ALL）_P14、15'!V12,0)</f>
        <v>38171</v>
      </c>
      <c r="N15" s="430">
        <f>ROUND('【本】2.地域別の延べ宿泊者数（ALL）_P14、15'!W12,0)</f>
        <v>49113</v>
      </c>
      <c r="O15" s="430">
        <f>ROUND('【本】2.地域別の延べ宿泊者数（ALL）_P14、15'!X12,0)</f>
        <v>66270</v>
      </c>
      <c r="P15" s="430">
        <f>ROUND('【本】2.地域別の延べ宿泊者数（ALL）_P14、15'!Y12,0)</f>
        <v>51393</v>
      </c>
      <c r="Q15" s="430">
        <f>ROUND('【本】2.地域別の延べ宿泊者数（ALL）_P14、15'!Z12,0)</f>
        <v>53007</v>
      </c>
      <c r="R15" s="430">
        <f>ROUND('【本】2.地域別の延べ宿泊者数（ALL）_P14、15'!AA12,0)</f>
        <v>51178</v>
      </c>
      <c r="S15" s="430">
        <f>ROUND('【本】2.地域別の延べ宿泊者数（ALL）_P14、15'!AB12,0)</f>
        <v>59230</v>
      </c>
      <c r="T15" s="430">
        <f>ROUND('【本】2.地域別の延べ宿泊者数（ALL）_P14、15'!AC12,0)</f>
        <v>70225</v>
      </c>
      <c r="U15" s="430">
        <f>ROUND('【本】2.地域別の延べ宿泊者数（ALL）_P14、15'!AD12,0)</f>
        <v>58270</v>
      </c>
      <c r="V15" s="430">
        <f>ROUND('【本】2.地域別の延べ宿泊者数（ALL）_P14、15'!AE12,0)</f>
        <v>71510</v>
      </c>
      <c r="W15" s="430">
        <f>ROUND('【本】2.地域別の延べ宿泊者数（ALL）_P14、15'!AF12,0)</f>
        <v>73392</v>
      </c>
      <c r="X15" s="431">
        <f>ROUND('【本】2.地域別の延べ宿泊者数（ALL）_P14、15'!AG12,0)</f>
        <v>60120</v>
      </c>
    </row>
    <row r="16" spans="2:24" x14ac:dyDescent="0.3">
      <c r="B16" s="9"/>
      <c r="I16" s="10"/>
      <c r="L16" s="47" t="s">
        <v>449</v>
      </c>
      <c r="M16" s="429">
        <f>ROUND('【本】2.地域別の延べ宿泊者数（ALL）_P14、15'!V13,0)</f>
        <v>26608</v>
      </c>
      <c r="N16" s="430">
        <f>ROUND('【本】2.地域別の延べ宿泊者数（ALL）_P14、15'!W13,0)</f>
        <v>30893</v>
      </c>
      <c r="O16" s="430">
        <f>ROUND('【本】2.地域別の延べ宿泊者数（ALL）_P14、15'!X13,0)</f>
        <v>39083</v>
      </c>
      <c r="P16" s="430">
        <f>ROUND('【本】2.地域別の延べ宿泊者数（ALL）_P14、15'!Y13,0)</f>
        <v>29060</v>
      </c>
      <c r="Q16" s="430">
        <f>ROUND('【本】2.地域別の延べ宿泊者数（ALL）_P14、15'!Z13,0)</f>
        <v>35223</v>
      </c>
      <c r="R16" s="430">
        <f>ROUND('【本】2.地域別の延べ宿泊者数（ALL）_P14、15'!AA13,0)</f>
        <v>25639</v>
      </c>
      <c r="S16" s="430">
        <f>ROUND('【本】2.地域別の延べ宿泊者数（ALL）_P14、15'!AB13,0)</f>
        <v>31884</v>
      </c>
      <c r="T16" s="430">
        <f>ROUND('【本】2.地域別の延べ宿泊者数（ALL）_P14、15'!AC13,0)</f>
        <v>39040</v>
      </c>
      <c r="U16" s="430">
        <f>ROUND('【本】2.地域別の延べ宿泊者数（ALL）_P14、15'!AD13,0)</f>
        <v>36952</v>
      </c>
      <c r="V16" s="430">
        <f>ROUND('【本】2.地域別の延べ宿泊者数（ALL）_P14、15'!AE13,0)</f>
        <v>38853</v>
      </c>
      <c r="W16" s="430">
        <f>ROUND('【本】2.地域別の延べ宿泊者数（ALL）_P14、15'!AF13,0)</f>
        <v>37772</v>
      </c>
      <c r="X16" s="431">
        <f>ROUND('【本】2.地域別の延べ宿泊者数（ALL）_P14、15'!AG13,0)</f>
        <v>31745</v>
      </c>
    </row>
    <row r="17" spans="2:24" x14ac:dyDescent="0.3">
      <c r="B17" s="9"/>
      <c r="I17" s="10"/>
      <c r="L17" s="47" t="s">
        <v>450</v>
      </c>
      <c r="M17" s="429">
        <f>ROUND('【本】2.地域別の延べ宿泊者数（ALL）_P14、15'!V14,0)</f>
        <v>17418</v>
      </c>
      <c r="N17" s="430">
        <f>ROUND('【本】2.地域別の延べ宿泊者数（ALL）_P14、15'!W14,0)</f>
        <v>19812</v>
      </c>
      <c r="O17" s="430">
        <f>ROUND('【本】2.地域別の延べ宿泊者数（ALL）_P14、15'!X14,0)</f>
        <v>26402</v>
      </c>
      <c r="P17" s="430">
        <f>ROUND('【本】2.地域別の延べ宿泊者数（ALL）_P14、15'!Y14,0)</f>
        <v>21003</v>
      </c>
      <c r="Q17" s="430">
        <f>ROUND('【本】2.地域別の延べ宿泊者数（ALL）_P14、15'!Z14,0)</f>
        <v>21279</v>
      </c>
      <c r="R17" s="430">
        <f>ROUND('【本】2.地域別の延べ宿泊者数（ALL）_P14、15'!AA14,0)</f>
        <v>14765</v>
      </c>
      <c r="S17" s="430">
        <f>ROUND('【本】2.地域別の延べ宿泊者数（ALL）_P14、15'!AB14,0)</f>
        <v>20685</v>
      </c>
      <c r="T17" s="430">
        <f>ROUND('【本】2.地域別の延べ宿泊者数（ALL）_P14、15'!AC14,0)</f>
        <v>32089</v>
      </c>
      <c r="U17" s="430">
        <f>ROUND('【本】2.地域別の延べ宿泊者数（ALL）_P14、15'!AD14,0)</f>
        <v>29672</v>
      </c>
      <c r="V17" s="430">
        <f>ROUND('【本】2.地域別の延べ宿泊者数（ALL）_P14、15'!AE14,0)</f>
        <v>27040</v>
      </c>
      <c r="W17" s="430">
        <f>ROUND('【本】2.地域別の延べ宿泊者数（ALL）_P14、15'!AF14,0)</f>
        <v>25342</v>
      </c>
      <c r="X17" s="431">
        <f>ROUND('【本】2.地域別の延べ宿泊者数（ALL）_P14、15'!AG14,0)</f>
        <v>19488</v>
      </c>
    </row>
    <row r="18" spans="2:24" x14ac:dyDescent="0.3">
      <c r="B18" s="9"/>
      <c r="I18" s="10"/>
      <c r="L18" s="47" t="s">
        <v>451</v>
      </c>
      <c r="M18" s="429">
        <f>ROUND('【本】2.地域別の延べ宿泊者数（ALL）_P14、15'!V15,0)</f>
        <v>9089</v>
      </c>
      <c r="N18" s="430">
        <f>ROUND('【本】2.地域別の延べ宿泊者数（ALL）_P14、15'!W15,0)</f>
        <v>10847</v>
      </c>
      <c r="O18" s="430">
        <f>ROUND('【本】2.地域別の延べ宿泊者数（ALL）_P14、15'!X15,0)</f>
        <v>14590</v>
      </c>
      <c r="P18" s="430">
        <f>ROUND('【本】2.地域別の延べ宿泊者数（ALL）_P14、15'!Y15,0)</f>
        <v>13086</v>
      </c>
      <c r="Q18" s="430">
        <f>ROUND('【本】2.地域別の延べ宿泊者数（ALL）_P14、15'!Z15,0)</f>
        <v>17067</v>
      </c>
      <c r="R18" s="430">
        <f>ROUND('【本】2.地域別の延べ宿泊者数（ALL）_P14、15'!AA15,0)</f>
        <v>9491</v>
      </c>
      <c r="S18" s="430">
        <f>ROUND('【本】2.地域別の延べ宿泊者数（ALL）_P14、15'!AB15,0)</f>
        <v>15582</v>
      </c>
      <c r="T18" s="430">
        <f>ROUND('【本】2.地域別の延べ宿泊者数（ALL）_P14、15'!AC15,0)</f>
        <v>18925</v>
      </c>
      <c r="U18" s="430">
        <f>ROUND('【本】2.地域別の延べ宿泊者数（ALL）_P14、15'!AD15,0)</f>
        <v>18560</v>
      </c>
      <c r="V18" s="430">
        <f>ROUND('【本】2.地域別の延べ宿泊者数（ALL）_P14、15'!AE15,0)</f>
        <v>18443</v>
      </c>
      <c r="W18" s="430">
        <f>ROUND('【本】2.地域別の延べ宿泊者数（ALL）_P14、15'!AF15,0)</f>
        <v>16565</v>
      </c>
      <c r="X18" s="431">
        <f>ROUND('【本】2.地域別の延べ宿泊者数（ALL）_P14、15'!AG15,0)</f>
        <v>11828</v>
      </c>
    </row>
    <row r="19" spans="2:24" x14ac:dyDescent="0.3">
      <c r="B19" s="9"/>
      <c r="I19" s="10"/>
      <c r="L19" s="47" t="s">
        <v>452</v>
      </c>
      <c r="M19" s="429">
        <f>ROUND('【本】2.地域別の延べ宿泊者数（ALL）_P14、15'!V16,0)</f>
        <v>5942</v>
      </c>
      <c r="N19" s="430">
        <f>ROUND('【本】2.地域別の延べ宿泊者数（ALL）_P14、15'!W16,0)</f>
        <v>7363</v>
      </c>
      <c r="O19" s="430">
        <f>ROUND('【本】2.地域別の延べ宿泊者数（ALL）_P14、15'!X16,0)</f>
        <v>8946</v>
      </c>
      <c r="P19" s="430">
        <f>ROUND('【本】2.地域別の延べ宿泊者数（ALL）_P14、15'!Y16,0)</f>
        <v>7912</v>
      </c>
      <c r="Q19" s="430">
        <f>ROUND('【本】2.地域別の延べ宿泊者数（ALL）_P14、15'!Z16,0)</f>
        <v>9528</v>
      </c>
      <c r="R19" s="430">
        <f>ROUND('【本】2.地域別の延べ宿泊者数（ALL）_P14、15'!AA16,0)</f>
        <v>7037</v>
      </c>
      <c r="S19" s="430">
        <f>ROUND('【本】2.地域別の延べ宿泊者数（ALL）_P14、15'!AB16,0)</f>
        <v>10006</v>
      </c>
      <c r="T19" s="430">
        <f>ROUND('【本】2.地域別の延べ宿泊者数（ALL）_P14、15'!AC16,0)</f>
        <v>12658</v>
      </c>
      <c r="U19" s="430">
        <f>ROUND('【本】2.地域別の延べ宿泊者数（ALL）_P14、15'!AD16,0)</f>
        <v>9422</v>
      </c>
      <c r="V19" s="430">
        <f>ROUND('【本】2.地域別の延べ宿泊者数（ALL）_P14、15'!AE16,0)</f>
        <v>9820</v>
      </c>
      <c r="W19" s="430">
        <f>ROUND('【本】2.地域別の延べ宿泊者数（ALL）_P14、15'!AF16,0)</f>
        <v>9994</v>
      </c>
      <c r="X19" s="431">
        <f>ROUND('【本】2.地域別の延べ宿泊者数（ALL）_P14、15'!AG16,0)</f>
        <v>8474</v>
      </c>
    </row>
    <row r="20" spans="2:24" x14ac:dyDescent="0.3">
      <c r="B20" s="9"/>
      <c r="I20" s="10"/>
      <c r="L20" s="25" t="s">
        <v>453</v>
      </c>
      <c r="M20" s="426">
        <f>ROUND('【本】2.地域別の延べ宿泊者数（ALL）_P14、15'!V17,0)</f>
        <v>6329</v>
      </c>
      <c r="N20" s="427">
        <f>ROUND('【本】2.地域別の延べ宿泊者数（ALL）_P14、15'!W17,0)</f>
        <v>7146</v>
      </c>
      <c r="O20" s="427">
        <f>ROUND('【本】2.地域別の延べ宿泊者数（ALL）_P14、15'!X17,0)</f>
        <v>10106</v>
      </c>
      <c r="P20" s="427">
        <f>ROUND('【本】2.地域別の延べ宿泊者数（ALL）_P14、15'!Y17,0)</f>
        <v>8477</v>
      </c>
      <c r="Q20" s="427">
        <f>ROUND('【本】2.地域別の延べ宿泊者数（ALL）_P14、15'!Z17,0)</f>
        <v>10403</v>
      </c>
      <c r="R20" s="427">
        <f>ROUND('【本】2.地域別の延べ宿泊者数（ALL）_P14、15'!AA17,0)</f>
        <v>7637</v>
      </c>
      <c r="S20" s="427">
        <f>ROUND('【本】2.地域別の延べ宿泊者数（ALL）_P14、15'!AB17,0)</f>
        <v>9848</v>
      </c>
      <c r="T20" s="427">
        <f>ROUND('【本】2.地域別の延べ宿泊者数（ALL）_P14、15'!AC17,0)</f>
        <v>14032</v>
      </c>
      <c r="U20" s="427">
        <f>ROUND('【本】2.地域別の延べ宿泊者数（ALL）_P14、15'!AD17,0)</f>
        <v>9621</v>
      </c>
      <c r="V20" s="427">
        <f>ROUND('【本】2.地域別の延べ宿泊者数（ALL）_P14、15'!AE17,0)</f>
        <v>10735</v>
      </c>
      <c r="W20" s="427">
        <f>ROUND('【本】2.地域別の延べ宿泊者数（ALL）_P14、15'!AF17,0)</f>
        <v>11317</v>
      </c>
      <c r="X20" s="428">
        <f>ROUND('【本】2.地域別の延べ宿泊者数（ALL）_P14、15'!AG17,0)</f>
        <v>8645</v>
      </c>
    </row>
    <row r="21" spans="2:24" x14ac:dyDescent="0.3">
      <c r="B21" s="9"/>
      <c r="I21" s="10"/>
    </row>
    <row r="22" spans="2:24" x14ac:dyDescent="0.3">
      <c r="B22" s="9"/>
      <c r="I22" s="10"/>
    </row>
    <row r="23" spans="2:24" x14ac:dyDescent="0.3">
      <c r="B23" s="9"/>
      <c r="I23" s="10"/>
    </row>
    <row r="24" spans="2:24" x14ac:dyDescent="0.3">
      <c r="B24" s="9"/>
      <c r="I24" s="10"/>
    </row>
    <row r="25" spans="2:24" x14ac:dyDescent="0.3">
      <c r="B25" s="9"/>
      <c r="I25" s="10"/>
    </row>
    <row r="26" spans="2:24" x14ac:dyDescent="0.3">
      <c r="B26" s="9"/>
      <c r="I26" s="10"/>
    </row>
    <row r="27" spans="2:24" x14ac:dyDescent="0.3">
      <c r="B27" s="9"/>
      <c r="I27" s="10"/>
    </row>
    <row r="28" spans="2:24" x14ac:dyDescent="0.3">
      <c r="B28" s="9"/>
      <c r="I28" s="10"/>
    </row>
    <row r="29" spans="2:24" x14ac:dyDescent="0.3">
      <c r="B29" s="11"/>
      <c r="C29" s="12"/>
      <c r="D29" s="12"/>
      <c r="E29" s="12"/>
      <c r="F29" s="12"/>
      <c r="G29" s="12"/>
      <c r="H29" s="12"/>
      <c r="I29" s="13"/>
    </row>
    <row r="32" spans="2:24" x14ac:dyDescent="0.3">
      <c r="B32" s="1" t="s">
        <v>497</v>
      </c>
    </row>
    <row r="34" spans="2:9" x14ac:dyDescent="0.3">
      <c r="B34" s="6"/>
      <c r="C34" s="7"/>
      <c r="D34" s="7"/>
      <c r="E34" s="7"/>
      <c r="F34" s="7"/>
      <c r="G34" s="7"/>
      <c r="H34" s="7"/>
      <c r="I34" s="8"/>
    </row>
    <row r="35" spans="2:9" x14ac:dyDescent="0.3">
      <c r="B35" s="9"/>
      <c r="I35" s="10"/>
    </row>
    <row r="36" spans="2:9" x14ac:dyDescent="0.3">
      <c r="B36" s="9"/>
      <c r="I36" s="10"/>
    </row>
    <row r="37" spans="2:9" x14ac:dyDescent="0.3">
      <c r="B37" s="9"/>
      <c r="I37" s="10"/>
    </row>
    <row r="38" spans="2:9" x14ac:dyDescent="0.3">
      <c r="B38" s="9"/>
      <c r="I38" s="10"/>
    </row>
    <row r="39" spans="2:9" x14ac:dyDescent="0.3">
      <c r="B39" s="9"/>
      <c r="I39" s="10"/>
    </row>
    <row r="40" spans="2:9" x14ac:dyDescent="0.3">
      <c r="B40" s="9"/>
      <c r="I40" s="10"/>
    </row>
    <row r="41" spans="2:9" x14ac:dyDescent="0.3">
      <c r="B41" s="9"/>
      <c r="I41" s="10"/>
    </row>
    <row r="42" spans="2:9" x14ac:dyDescent="0.3">
      <c r="B42" s="9"/>
      <c r="I42" s="10"/>
    </row>
    <row r="43" spans="2:9" x14ac:dyDescent="0.3">
      <c r="B43" s="9"/>
      <c r="I43" s="10"/>
    </row>
    <row r="44" spans="2:9" x14ac:dyDescent="0.3">
      <c r="B44" s="9"/>
      <c r="I44" s="10"/>
    </row>
    <row r="45" spans="2:9" x14ac:dyDescent="0.3">
      <c r="B45" s="9"/>
      <c r="I45" s="10"/>
    </row>
    <row r="46" spans="2:9" x14ac:dyDescent="0.3">
      <c r="B46" s="9"/>
      <c r="I46" s="10"/>
    </row>
    <row r="47" spans="2:9" x14ac:dyDescent="0.3">
      <c r="B47" s="9"/>
      <c r="I47" s="10"/>
    </row>
    <row r="48" spans="2:9" x14ac:dyDescent="0.3">
      <c r="B48" s="9"/>
      <c r="I48" s="10"/>
    </row>
    <row r="49" spans="2:9" x14ac:dyDescent="0.3">
      <c r="B49" s="9"/>
      <c r="I49" s="10"/>
    </row>
    <row r="50" spans="2:9" x14ac:dyDescent="0.3">
      <c r="B50" s="11"/>
      <c r="C50" s="12"/>
      <c r="D50" s="12"/>
      <c r="E50" s="12"/>
      <c r="F50" s="12"/>
      <c r="G50" s="12"/>
      <c r="H50" s="12"/>
      <c r="I50" s="13"/>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30">
    <tabColor theme="7"/>
  </sheetPr>
  <dimension ref="A1:AM135"/>
  <sheetViews>
    <sheetView view="pageBreakPreview" zoomScaleNormal="100" zoomScaleSheetLayoutView="100" workbookViewId="0">
      <selection sqref="A1:A51"/>
    </sheetView>
  </sheetViews>
  <sheetFormatPr defaultColWidth="9" defaultRowHeight="14" x14ac:dyDescent="0.3"/>
  <cols>
    <col min="1" max="9" width="4.58203125" style="2" customWidth="1"/>
    <col min="10" max="14" width="4.58203125" style="1" customWidth="1"/>
    <col min="15" max="15" width="4" style="1" customWidth="1"/>
    <col min="16" max="16" width="5.08203125" style="1" customWidth="1"/>
    <col min="17" max="17" width="4.58203125" style="1" customWidth="1"/>
    <col min="18" max="18" width="9" style="1"/>
    <col min="19" max="19" width="13.33203125" style="1" bestFit="1" customWidth="1"/>
    <col min="20" max="30" width="11.33203125" style="1" customWidth="1"/>
    <col min="31" max="31" width="9.75" style="1" customWidth="1"/>
    <col min="32" max="32" width="12.5" style="1" bestFit="1" customWidth="1"/>
    <col min="33" max="33" width="9" style="1"/>
    <col min="34" max="34" width="15.08203125" style="1" bestFit="1" customWidth="1"/>
    <col min="35" max="35" width="21.5" style="1" customWidth="1"/>
    <col min="36" max="36" width="21" style="1" bestFit="1" customWidth="1"/>
    <col min="37" max="16384" width="9" style="1"/>
  </cols>
  <sheetData>
    <row r="1" spans="1:39" ht="14.25" customHeight="1" x14ac:dyDescent="0.3">
      <c r="A1" s="1236"/>
      <c r="B1" s="106"/>
      <c r="C1" s="107"/>
      <c r="D1" s="107"/>
      <c r="E1" s="107"/>
      <c r="F1" s="107"/>
      <c r="G1" s="107"/>
      <c r="H1" s="107"/>
      <c r="I1" s="107"/>
      <c r="J1" s="7"/>
      <c r="K1" s="7"/>
      <c r="L1" s="7"/>
      <c r="M1" s="7"/>
      <c r="N1" s="7"/>
      <c r="O1" s="8"/>
    </row>
    <row r="2" spans="1:39" ht="14.25" customHeight="1" x14ac:dyDescent="0.3">
      <c r="A2" s="1236"/>
      <c r="B2" s="108"/>
      <c r="C2" s="105"/>
      <c r="D2" s="105"/>
      <c r="E2" s="105"/>
      <c r="F2" s="105"/>
      <c r="G2" s="105"/>
      <c r="H2" s="105"/>
      <c r="I2" s="105"/>
      <c r="O2" s="10"/>
      <c r="S2" s="1" t="s">
        <v>153</v>
      </c>
    </row>
    <row r="3" spans="1:39" ht="14.25" customHeight="1" x14ac:dyDescent="0.3">
      <c r="A3" s="1236"/>
      <c r="B3" s="108"/>
      <c r="C3" s="105"/>
      <c r="D3" s="105"/>
      <c r="E3" s="105"/>
      <c r="F3" s="105"/>
      <c r="G3" s="105"/>
      <c r="H3" s="105"/>
      <c r="I3" s="105"/>
      <c r="O3" s="10"/>
      <c r="S3" s="1" t="s">
        <v>498</v>
      </c>
    </row>
    <row r="4" spans="1:39" ht="14.25" customHeight="1" x14ac:dyDescent="0.3">
      <c r="A4" s="1236"/>
      <c r="B4" s="108"/>
      <c r="C4" s="105"/>
      <c r="D4" s="105"/>
      <c r="E4" s="105"/>
      <c r="F4" s="105"/>
      <c r="G4" s="105"/>
      <c r="H4" s="105"/>
      <c r="I4" s="105"/>
      <c r="O4" s="10"/>
    </row>
    <row r="5" spans="1:39" ht="14.25" customHeight="1" x14ac:dyDescent="0.3">
      <c r="A5" s="1236"/>
      <c r="B5" s="108"/>
      <c r="C5" s="105"/>
      <c r="D5" s="105"/>
      <c r="E5" s="105"/>
      <c r="F5" s="105"/>
      <c r="G5" s="105"/>
      <c r="H5" s="105"/>
      <c r="I5" s="105"/>
      <c r="O5" s="10"/>
      <c r="S5" s="1" t="s">
        <v>499</v>
      </c>
    </row>
    <row r="6" spans="1:39" ht="14.25" customHeight="1" x14ac:dyDescent="0.3">
      <c r="A6" s="1236"/>
      <c r="B6" s="108"/>
      <c r="C6" s="105"/>
      <c r="D6" s="105"/>
      <c r="E6" s="105"/>
      <c r="F6" s="105"/>
      <c r="G6" s="105"/>
      <c r="H6" s="105"/>
      <c r="I6" s="105"/>
      <c r="O6" s="10"/>
      <c r="AE6"/>
      <c r="AF6"/>
      <c r="AG6"/>
      <c r="AH6"/>
      <c r="AI6"/>
      <c r="AJ6"/>
      <c r="AK6"/>
      <c r="AL6"/>
      <c r="AM6"/>
    </row>
    <row r="7" spans="1:39" ht="14.25" customHeight="1" x14ac:dyDescent="0.3">
      <c r="A7" s="1236"/>
      <c r="B7" s="108"/>
      <c r="C7" s="105"/>
      <c r="D7" s="105"/>
      <c r="E7" s="105"/>
      <c r="F7" s="105"/>
      <c r="G7" s="105"/>
      <c r="H7" s="105"/>
      <c r="I7" s="105"/>
      <c r="O7" s="10"/>
      <c r="T7" s="1">
        <f t="shared" ref="T7:AE7" si="0">IF(U7="",1,U7+1)</f>
        <v>12</v>
      </c>
      <c r="U7" s="1">
        <f t="shared" si="0"/>
        <v>11</v>
      </c>
      <c r="V7" s="1">
        <f t="shared" si="0"/>
        <v>10</v>
      </c>
      <c r="W7" s="1">
        <f t="shared" si="0"/>
        <v>9</v>
      </c>
      <c r="X7" s="1">
        <f t="shared" si="0"/>
        <v>8</v>
      </c>
      <c r="Y7" s="1">
        <f t="shared" si="0"/>
        <v>7</v>
      </c>
      <c r="Z7" s="1">
        <f t="shared" si="0"/>
        <v>6</v>
      </c>
      <c r="AA7" s="1">
        <f t="shared" si="0"/>
        <v>5</v>
      </c>
      <c r="AB7" s="1">
        <f t="shared" si="0"/>
        <v>4</v>
      </c>
      <c r="AC7" s="1">
        <f t="shared" si="0"/>
        <v>3</v>
      </c>
      <c r="AD7" s="1">
        <f t="shared" si="0"/>
        <v>2</v>
      </c>
      <c r="AE7" s="1">
        <f t="shared" si="0"/>
        <v>1</v>
      </c>
      <c r="AF7"/>
      <c r="AG7"/>
      <c r="AH7"/>
      <c r="AI7"/>
      <c r="AJ7"/>
      <c r="AK7"/>
      <c r="AL7"/>
      <c r="AM7"/>
    </row>
    <row r="8" spans="1:39" ht="14.25" customHeight="1" x14ac:dyDescent="0.3">
      <c r="A8" s="1236"/>
      <c r="B8" s="108"/>
      <c r="C8" s="105"/>
      <c r="D8" s="105"/>
      <c r="E8" s="105"/>
      <c r="F8" s="105"/>
      <c r="G8" s="105"/>
      <c r="H8" s="105"/>
      <c r="I8" s="105"/>
      <c r="O8" s="10"/>
      <c r="S8" s="24" t="s">
        <v>158</v>
      </c>
      <c r="T8" s="224">
        <v>41275</v>
      </c>
      <c r="U8" s="224">
        <v>41640</v>
      </c>
      <c r="V8" s="224">
        <v>42005</v>
      </c>
      <c r="W8" s="224">
        <v>42370</v>
      </c>
      <c r="X8" s="224">
        <v>42736</v>
      </c>
      <c r="Y8" s="224" t="s">
        <v>500</v>
      </c>
      <c r="Z8" s="224">
        <v>43101</v>
      </c>
      <c r="AA8" s="224" t="s">
        <v>501</v>
      </c>
      <c r="AB8" s="224">
        <v>43831</v>
      </c>
      <c r="AC8" s="224">
        <v>44197</v>
      </c>
      <c r="AD8" s="224">
        <v>44562</v>
      </c>
      <c r="AE8" s="224">
        <v>44927</v>
      </c>
      <c r="AF8"/>
      <c r="AG8"/>
      <c r="AH8"/>
      <c r="AI8"/>
      <c r="AJ8"/>
      <c r="AK8"/>
      <c r="AL8"/>
      <c r="AM8"/>
    </row>
    <row r="9" spans="1:39" ht="14.25" customHeight="1" x14ac:dyDescent="0.3">
      <c r="A9" s="1236"/>
      <c r="B9" s="108"/>
      <c r="C9" s="105"/>
      <c r="D9" s="105"/>
      <c r="E9" s="105"/>
      <c r="F9" s="105"/>
      <c r="G9" s="105"/>
      <c r="H9" s="105"/>
      <c r="I9" s="105"/>
      <c r="O9" s="10"/>
      <c r="S9" s="5" t="s">
        <v>442</v>
      </c>
      <c r="T9" s="935">
        <v>2430234</v>
      </c>
      <c r="U9" s="935">
        <v>2479459</v>
      </c>
      <c r="V9" s="935">
        <v>2637637</v>
      </c>
      <c r="W9" s="935">
        <v>2531200</v>
      </c>
      <c r="X9" s="935">
        <v>2759685</v>
      </c>
      <c r="Y9" s="936"/>
      <c r="Z9" s="936"/>
      <c r="AA9" s="936"/>
      <c r="AB9" s="936"/>
      <c r="AC9" s="937"/>
      <c r="AD9" s="937"/>
      <c r="AE9" s="937"/>
    </row>
    <row r="10" spans="1:39" ht="14.25" customHeight="1" x14ac:dyDescent="0.3">
      <c r="A10" s="1236"/>
      <c r="B10" s="108"/>
      <c r="C10" s="105"/>
      <c r="D10" s="105"/>
      <c r="E10" s="105"/>
      <c r="F10" s="105"/>
      <c r="G10" s="105"/>
      <c r="H10" s="105"/>
      <c r="I10" s="105"/>
      <c r="O10" s="10"/>
      <c r="S10" s="47" t="s">
        <v>444</v>
      </c>
      <c r="T10" s="938">
        <v>1963425</v>
      </c>
      <c r="U10" s="938">
        <v>1965667</v>
      </c>
      <c r="V10" s="938">
        <v>1960469</v>
      </c>
      <c r="W10" s="938">
        <v>1340544</v>
      </c>
      <c r="X10" s="938">
        <v>1761464</v>
      </c>
      <c r="Y10" s="388"/>
      <c r="Z10" s="388"/>
      <c r="AA10" s="388"/>
      <c r="AB10" s="388"/>
      <c r="AC10" s="939"/>
      <c r="AD10" s="939"/>
      <c r="AE10" s="939"/>
    </row>
    <row r="11" spans="1:39" ht="14.25" customHeight="1" x14ac:dyDescent="0.3">
      <c r="A11" s="1236"/>
      <c r="B11" s="108"/>
      <c r="C11" s="105"/>
      <c r="D11" s="105"/>
      <c r="E11" s="105"/>
      <c r="F11" s="105"/>
      <c r="G11" s="105"/>
      <c r="H11" s="105"/>
      <c r="I11" s="105"/>
      <c r="O11" s="10"/>
      <c r="S11" s="47" t="s">
        <v>445</v>
      </c>
      <c r="T11" s="938">
        <v>543380</v>
      </c>
      <c r="U11" s="938">
        <v>520592</v>
      </c>
      <c r="V11" s="938">
        <v>539489</v>
      </c>
      <c r="W11" s="938">
        <v>601690</v>
      </c>
      <c r="X11" s="938">
        <v>513856</v>
      </c>
      <c r="Y11" s="388"/>
      <c r="Z11" s="388"/>
      <c r="AA11" s="388"/>
      <c r="AB11" s="388"/>
      <c r="AC11" s="939"/>
      <c r="AD11" s="939"/>
      <c r="AE11" s="939"/>
    </row>
    <row r="12" spans="1:39" ht="14.25" customHeight="1" x14ac:dyDescent="0.3">
      <c r="A12" s="1236"/>
      <c r="B12" s="108"/>
      <c r="C12" s="105"/>
      <c r="D12" s="105"/>
      <c r="E12" s="105"/>
      <c r="F12" s="105"/>
      <c r="G12" s="105"/>
      <c r="H12" s="105"/>
      <c r="I12" s="105"/>
      <c r="O12" s="10"/>
      <c r="S12" s="47" t="s">
        <v>446</v>
      </c>
      <c r="T12" s="938">
        <v>288364</v>
      </c>
      <c r="U12" s="938">
        <v>275387</v>
      </c>
      <c r="V12" s="938">
        <v>284659</v>
      </c>
      <c r="W12" s="938">
        <v>314091</v>
      </c>
      <c r="X12" s="938">
        <v>306569</v>
      </c>
      <c r="Y12" s="388"/>
      <c r="Z12" s="388"/>
      <c r="AA12" s="388"/>
      <c r="AB12" s="388"/>
      <c r="AC12" s="939"/>
      <c r="AD12" s="939"/>
      <c r="AE12" s="939"/>
    </row>
    <row r="13" spans="1:39" ht="14.25" customHeight="1" x14ac:dyDescent="0.3">
      <c r="A13" s="1236"/>
      <c r="B13" s="108"/>
      <c r="C13" s="105"/>
      <c r="D13" s="105"/>
      <c r="E13" s="105"/>
      <c r="F13" s="105"/>
      <c r="G13" s="105"/>
      <c r="H13" s="105"/>
      <c r="I13" s="105"/>
      <c r="O13" s="10"/>
      <c r="S13" s="47" t="s">
        <v>447</v>
      </c>
      <c r="T13" s="938">
        <v>362290</v>
      </c>
      <c r="U13" s="938">
        <v>364771</v>
      </c>
      <c r="V13" s="938">
        <v>390763</v>
      </c>
      <c r="W13" s="938">
        <v>460302</v>
      </c>
      <c r="X13" s="938">
        <v>392088</v>
      </c>
      <c r="Y13" s="388"/>
      <c r="Z13" s="388"/>
      <c r="AA13" s="388"/>
      <c r="AB13" s="388"/>
      <c r="AC13" s="939"/>
      <c r="AD13" s="939"/>
      <c r="AE13" s="939"/>
      <c r="AF13" s="99"/>
    </row>
    <row r="14" spans="1:39" ht="14.25" customHeight="1" x14ac:dyDescent="0.3">
      <c r="A14" s="1236"/>
      <c r="B14" s="108"/>
      <c r="C14" s="105"/>
      <c r="D14" s="105"/>
      <c r="E14" s="105"/>
      <c r="F14" s="105"/>
      <c r="G14" s="105"/>
      <c r="H14" s="105"/>
      <c r="I14" s="105"/>
      <c r="O14" s="10"/>
      <c r="S14" s="47" t="s">
        <v>448</v>
      </c>
      <c r="T14" s="938">
        <v>475962</v>
      </c>
      <c r="U14" s="938">
        <v>512397</v>
      </c>
      <c r="V14" s="938">
        <v>561846</v>
      </c>
      <c r="W14" s="938">
        <v>639806</v>
      </c>
      <c r="X14" s="938">
        <v>629394</v>
      </c>
      <c r="Y14" s="388"/>
      <c r="Z14" s="388"/>
      <c r="AA14" s="388"/>
      <c r="AB14" s="388"/>
      <c r="AC14" s="939"/>
      <c r="AD14" s="939"/>
      <c r="AE14" s="939"/>
    </row>
    <row r="15" spans="1:39" ht="14.25" customHeight="1" x14ac:dyDescent="0.3">
      <c r="A15" s="1236"/>
      <c r="B15" s="108"/>
      <c r="C15" s="105"/>
      <c r="D15" s="105"/>
      <c r="E15" s="105"/>
      <c r="F15" s="105"/>
      <c r="G15" s="105"/>
      <c r="H15" s="105"/>
      <c r="I15" s="105"/>
      <c r="O15" s="10"/>
      <c r="S15" s="47" t="s">
        <v>449</v>
      </c>
      <c r="T15" s="938">
        <v>219419</v>
      </c>
      <c r="U15" s="938">
        <v>267837</v>
      </c>
      <c r="V15" s="938">
        <v>273682</v>
      </c>
      <c r="W15" s="938">
        <v>344412</v>
      </c>
      <c r="X15" s="938">
        <v>308497</v>
      </c>
      <c r="Y15" s="388"/>
      <c r="Z15" s="388"/>
      <c r="AA15" s="388"/>
      <c r="AB15" s="388"/>
      <c r="AC15" s="939"/>
      <c r="AD15" s="939"/>
      <c r="AE15" s="939"/>
    </row>
    <row r="16" spans="1:39" ht="14.25" customHeight="1" x14ac:dyDescent="0.3">
      <c r="A16" s="1236"/>
      <c r="B16" s="108"/>
      <c r="C16" s="105"/>
      <c r="D16" s="105"/>
      <c r="E16" s="105"/>
      <c r="F16" s="105"/>
      <c r="G16" s="105"/>
      <c r="H16" s="105"/>
      <c r="I16" s="105"/>
      <c r="O16" s="10"/>
      <c r="S16" s="47" t="s">
        <v>450</v>
      </c>
      <c r="T16" s="938">
        <v>253756</v>
      </c>
      <c r="U16" s="938">
        <v>244133</v>
      </c>
      <c r="V16" s="938">
        <v>247325</v>
      </c>
      <c r="W16" s="938">
        <v>247927</v>
      </c>
      <c r="X16" s="938">
        <v>250220</v>
      </c>
      <c r="Y16" s="388"/>
      <c r="Z16" s="388"/>
      <c r="AA16" s="388"/>
      <c r="AB16" s="388"/>
      <c r="AC16" s="939"/>
      <c r="AD16" s="939"/>
      <c r="AE16" s="939"/>
    </row>
    <row r="17" spans="1:36" ht="14.25" customHeight="1" x14ac:dyDescent="0.3">
      <c r="A17" s="1236"/>
      <c r="B17" s="108"/>
      <c r="C17" s="105"/>
      <c r="D17" s="105"/>
      <c r="E17" s="105"/>
      <c r="F17" s="105"/>
      <c r="G17" s="105"/>
      <c r="H17" s="105"/>
      <c r="I17" s="105"/>
      <c r="O17" s="10"/>
      <c r="S17" s="47" t="s">
        <v>451</v>
      </c>
      <c r="T17" s="938">
        <v>143781</v>
      </c>
      <c r="U17" s="938">
        <v>144100</v>
      </c>
      <c r="V17" s="938">
        <v>140431</v>
      </c>
      <c r="W17" s="938">
        <v>149296</v>
      </c>
      <c r="X17" s="938">
        <v>153508</v>
      </c>
      <c r="Y17" s="388"/>
      <c r="Z17" s="388"/>
      <c r="AA17" s="388"/>
      <c r="AB17" s="388"/>
      <c r="AC17" s="939"/>
      <c r="AD17" s="939"/>
      <c r="AE17" s="939"/>
    </row>
    <row r="18" spans="1:36" ht="14.25" customHeight="1" x14ac:dyDescent="0.3">
      <c r="A18" s="1236"/>
      <c r="B18" s="108"/>
      <c r="C18" s="105"/>
      <c r="D18" s="105"/>
      <c r="E18" s="105"/>
      <c r="F18" s="105"/>
      <c r="G18" s="105"/>
      <c r="H18" s="105"/>
      <c r="I18" s="105"/>
      <c r="O18" s="10"/>
      <c r="S18" s="47" t="s">
        <v>452</v>
      </c>
      <c r="T18" s="938">
        <v>80178</v>
      </c>
      <c r="U18" s="938">
        <v>75524</v>
      </c>
      <c r="V18" s="938">
        <v>82938</v>
      </c>
      <c r="W18" s="938">
        <v>67904</v>
      </c>
      <c r="X18" s="938">
        <v>86083</v>
      </c>
      <c r="Y18" s="388"/>
      <c r="Z18" s="388"/>
      <c r="AA18" s="388"/>
      <c r="AB18" s="388"/>
      <c r="AC18" s="939"/>
      <c r="AD18" s="939"/>
      <c r="AE18" s="939"/>
      <c r="AF18" s="230"/>
    </row>
    <row r="19" spans="1:36" ht="14.25" customHeight="1" x14ac:dyDescent="0.3">
      <c r="A19" s="1236"/>
      <c r="B19" s="108"/>
      <c r="C19" s="105"/>
      <c r="D19" s="105"/>
      <c r="E19" s="105"/>
      <c r="F19" s="105"/>
      <c r="G19" s="105"/>
      <c r="H19" s="105"/>
      <c r="I19" s="105"/>
      <c r="O19" s="10"/>
      <c r="S19" s="47" t="s">
        <v>453</v>
      </c>
      <c r="T19" s="938">
        <v>77976</v>
      </c>
      <c r="U19" s="938">
        <v>74370</v>
      </c>
      <c r="V19" s="938">
        <v>82975</v>
      </c>
      <c r="W19" s="938">
        <v>74360</v>
      </c>
      <c r="X19" s="938">
        <v>80613</v>
      </c>
      <c r="Y19" s="388"/>
      <c r="Z19" s="388"/>
      <c r="AA19" s="388"/>
      <c r="AB19" s="388"/>
      <c r="AC19" s="939"/>
      <c r="AD19" s="939"/>
      <c r="AE19" s="939"/>
      <c r="AF19" s="230"/>
    </row>
    <row r="20" spans="1:36" ht="14.25" customHeight="1" x14ac:dyDescent="0.3">
      <c r="A20" s="1236"/>
      <c r="B20" s="108"/>
      <c r="C20" s="105"/>
      <c r="D20" s="105"/>
      <c r="E20" s="105"/>
      <c r="F20" s="105"/>
      <c r="G20" s="105"/>
      <c r="H20" s="105"/>
      <c r="I20" s="105"/>
      <c r="O20" s="10"/>
      <c r="S20" s="47" t="s">
        <v>442</v>
      </c>
      <c r="T20" s="388"/>
      <c r="U20" s="388"/>
      <c r="V20" s="388"/>
      <c r="W20" s="388"/>
      <c r="X20" s="388"/>
      <c r="Y20" s="938">
        <v>3066628.4196398375</v>
      </c>
      <c r="Z20" s="938">
        <v>3076364.023870673</v>
      </c>
      <c r="AA20" s="938">
        <v>2989045</v>
      </c>
      <c r="AB20" s="938">
        <v>1731771.4143968809</v>
      </c>
      <c r="AC20" s="938">
        <v>1756864.9897050359</v>
      </c>
      <c r="AD20" s="940">
        <f>'【本】2.地域別の延べ宿泊者数（ALL）_P14、15'!AH19</f>
        <v>2569427.6081612585</v>
      </c>
      <c r="AE20" s="940">
        <f>'【本】2.地域別の延べ宿泊者数（ALL）_P14、15'!AH7</f>
        <v>3624373.8804119155</v>
      </c>
      <c r="AF20" s="230"/>
      <c r="AH20" s="934"/>
      <c r="AI20" s="934"/>
      <c r="AJ20" s="168"/>
    </row>
    <row r="21" spans="1:36" ht="14.25" customHeight="1" x14ac:dyDescent="0.3">
      <c r="A21" s="1236"/>
      <c r="B21" s="108"/>
      <c r="C21" s="105"/>
      <c r="D21" s="105"/>
      <c r="E21" s="105"/>
      <c r="F21" s="105"/>
      <c r="G21" s="105"/>
      <c r="H21" s="105"/>
      <c r="I21" s="105"/>
      <c r="O21" s="10"/>
      <c r="S21" s="47" t="s">
        <v>444</v>
      </c>
      <c r="T21" s="388"/>
      <c r="U21" s="388"/>
      <c r="V21" s="388"/>
      <c r="W21" s="388"/>
      <c r="X21" s="388"/>
      <c r="Y21" s="938">
        <v>1734909.9445158227</v>
      </c>
      <c r="Z21" s="938">
        <v>1849200.4832980961</v>
      </c>
      <c r="AA21" s="938">
        <v>1629159</v>
      </c>
      <c r="AB21" s="938">
        <v>884898.26452578604</v>
      </c>
      <c r="AC21" s="938">
        <v>829321.23920433735</v>
      </c>
      <c r="AD21" s="940">
        <f>'【本】2.地域別の延べ宿泊者数（ALL）_P14、15'!AH20</f>
        <v>1283404.6515938165</v>
      </c>
      <c r="AE21" s="940">
        <f>'【本】2.地域別の延べ宿泊者数（ALL）_P14、15'!AH8</f>
        <v>1740532.1594394001</v>
      </c>
      <c r="AF21" s="230"/>
      <c r="AH21" s="934"/>
      <c r="AI21" s="934"/>
      <c r="AJ21" s="168"/>
    </row>
    <row r="22" spans="1:36" ht="14.25" customHeight="1" x14ac:dyDescent="0.3">
      <c r="A22" s="1236"/>
      <c r="B22" s="108"/>
      <c r="C22" s="105"/>
      <c r="D22" s="105"/>
      <c r="E22" s="105"/>
      <c r="F22" s="105"/>
      <c r="G22" s="105"/>
      <c r="H22" s="105"/>
      <c r="I22" s="105"/>
      <c r="O22" s="10"/>
      <c r="S22" s="47" t="s">
        <v>445</v>
      </c>
      <c r="T22" s="388"/>
      <c r="U22" s="388"/>
      <c r="V22" s="388"/>
      <c r="W22" s="388"/>
      <c r="X22" s="388"/>
      <c r="Y22" s="938">
        <v>515122.64869185392</v>
      </c>
      <c r="Z22" s="938">
        <v>593756.37270676147</v>
      </c>
      <c r="AA22" s="938">
        <v>589480</v>
      </c>
      <c r="AB22" s="938">
        <v>483830.14803440694</v>
      </c>
      <c r="AC22" s="938">
        <v>414292.34583488142</v>
      </c>
      <c r="AD22" s="940">
        <f>'【本】2.地域別の延べ宿泊者数（ALL）_P14、15'!AH21</f>
        <v>561240.10987865692</v>
      </c>
      <c r="AE22" s="940">
        <f>'【本】2.地域別の延べ宿泊者数（ALL）_P14、15'!AH9</f>
        <v>590655.13942523289</v>
      </c>
      <c r="AF22" s="230"/>
      <c r="AH22" s="934"/>
      <c r="AI22" s="934"/>
      <c r="AJ22" s="168"/>
    </row>
    <row r="23" spans="1:36" ht="14.25" customHeight="1" x14ac:dyDescent="0.3">
      <c r="A23" s="1236"/>
      <c r="B23" s="108"/>
      <c r="C23" s="105"/>
      <c r="D23" s="105"/>
      <c r="E23" s="105"/>
      <c r="F23" s="105"/>
      <c r="G23" s="105"/>
      <c r="H23" s="105"/>
      <c r="I23" s="105"/>
      <c r="O23" s="10"/>
      <c r="S23" s="47" t="s">
        <v>446</v>
      </c>
      <c r="T23" s="388"/>
      <c r="U23" s="388"/>
      <c r="V23" s="388"/>
      <c r="W23" s="388"/>
      <c r="X23" s="388"/>
      <c r="Y23" s="938">
        <v>251244.65967273124</v>
      </c>
      <c r="Z23" s="938">
        <v>257781.63520054385</v>
      </c>
      <c r="AA23" s="938">
        <v>244423</v>
      </c>
      <c r="AB23" s="938">
        <v>159104.85705428061</v>
      </c>
      <c r="AC23" s="938">
        <v>158590.36982402633</v>
      </c>
      <c r="AD23" s="940">
        <f>'【本】2.地域別の延べ宿泊者数（ALL）_P14、15'!AH22</f>
        <v>208051.93725177305</v>
      </c>
      <c r="AE23" s="940">
        <f>'【本】2.地域別の延べ宿泊者数（ALL）_P14、15'!AH10</f>
        <v>242183.42957527802</v>
      </c>
      <c r="AF23" s="230"/>
      <c r="AH23" s="934"/>
      <c r="AI23" s="934"/>
      <c r="AJ23" s="168"/>
    </row>
    <row r="24" spans="1:36" ht="14.25" customHeight="1" x14ac:dyDescent="0.3">
      <c r="A24" s="1236"/>
      <c r="B24" s="108"/>
      <c r="C24" s="105"/>
      <c r="D24" s="105"/>
      <c r="E24" s="105"/>
      <c r="F24" s="105"/>
      <c r="G24" s="105"/>
      <c r="H24" s="105"/>
      <c r="I24" s="105"/>
      <c r="O24" s="10"/>
      <c r="S24" s="47" t="s">
        <v>447</v>
      </c>
      <c r="T24" s="388"/>
      <c r="U24" s="388"/>
      <c r="V24" s="388"/>
      <c r="W24" s="388"/>
      <c r="X24" s="388"/>
      <c r="Y24" s="938">
        <v>515484.01093420608</v>
      </c>
      <c r="Z24" s="938">
        <v>500893.9366635753</v>
      </c>
      <c r="AA24" s="938">
        <v>459939</v>
      </c>
      <c r="AB24" s="938">
        <v>289637.3867993211</v>
      </c>
      <c r="AC24" s="938">
        <v>254431.18727764933</v>
      </c>
      <c r="AD24" s="940">
        <f>'【本】2.地域別の延べ宿泊者数（ALL）_P14、15'!AH23</f>
        <v>337013.64907008351</v>
      </c>
      <c r="AE24" s="940">
        <f>'【本】2.地域別の延べ宿泊者数（ALL）_P14、15'!AH11</f>
        <v>427074.69027440762</v>
      </c>
      <c r="AF24" s="230"/>
      <c r="AH24" s="934"/>
      <c r="AI24" s="934"/>
      <c r="AJ24" s="168"/>
    </row>
    <row r="25" spans="1:36" ht="14.25" customHeight="1" x14ac:dyDescent="0.3">
      <c r="A25" s="1236"/>
      <c r="B25" s="108"/>
      <c r="C25" s="105"/>
      <c r="D25" s="105"/>
      <c r="E25" s="105"/>
      <c r="F25" s="105"/>
      <c r="G25" s="105"/>
      <c r="H25" s="105"/>
      <c r="I25" s="105"/>
      <c r="O25" s="10"/>
      <c r="S25" s="47" t="s">
        <v>448</v>
      </c>
      <c r="T25" s="388"/>
      <c r="U25" s="388"/>
      <c r="V25" s="388"/>
      <c r="W25" s="388"/>
      <c r="X25" s="388"/>
      <c r="Y25" s="938">
        <v>670489.38049650565</v>
      </c>
      <c r="Z25" s="938">
        <v>713087.70949291752</v>
      </c>
      <c r="AA25" s="938">
        <v>672891</v>
      </c>
      <c r="AB25" s="938">
        <v>492972.77422921866</v>
      </c>
      <c r="AC25" s="938">
        <v>446773.90066991939</v>
      </c>
      <c r="AD25" s="940">
        <f>'【本】2.地域別の延べ宿泊者数（ALL）_P14、15'!AH24</f>
        <v>506390.12233155745</v>
      </c>
      <c r="AE25" s="940">
        <f>'【本】2.地域別の延べ宿泊者数（ALL）_P14、15'!AH12</f>
        <v>701878.73800550797</v>
      </c>
      <c r="AF25" s="230"/>
      <c r="AH25" s="934"/>
      <c r="AI25" s="934"/>
      <c r="AJ25" s="168"/>
    </row>
    <row r="26" spans="1:36" ht="14.25" customHeight="1" x14ac:dyDescent="0.3">
      <c r="A26" s="1236"/>
      <c r="B26" s="108"/>
      <c r="C26" s="105"/>
      <c r="D26" s="105"/>
      <c r="E26" s="105"/>
      <c r="F26" s="105"/>
      <c r="G26" s="105"/>
      <c r="H26" s="105"/>
      <c r="I26" s="105"/>
      <c r="O26" s="10"/>
      <c r="S26" s="47" t="s">
        <v>449</v>
      </c>
      <c r="T26" s="388"/>
      <c r="U26" s="388"/>
      <c r="V26" s="388"/>
      <c r="W26" s="388"/>
      <c r="X26" s="388"/>
      <c r="Y26" s="938">
        <v>463003.23255380016</v>
      </c>
      <c r="Z26" s="938">
        <v>401519.20890852937</v>
      </c>
      <c r="AA26" s="938">
        <v>394516</v>
      </c>
      <c r="AB26" s="938">
        <v>294088.38704985846</v>
      </c>
      <c r="AC26" s="938">
        <v>400177.38834452629</v>
      </c>
      <c r="AD26" s="940">
        <f>'【本】2.地域別の延べ宿泊者数（ALL）_P14、15'!AH25</f>
        <v>314857.13002334634</v>
      </c>
      <c r="AE26" s="940">
        <f>'【本】2.地域別の延べ宿泊者数（ALL）_P14、15'!AH13</f>
        <v>402751.48744803597</v>
      </c>
      <c r="AF26" s="230"/>
      <c r="AH26" s="934"/>
      <c r="AI26" s="934"/>
      <c r="AJ26" s="168"/>
    </row>
    <row r="27" spans="1:36" ht="14.25" customHeight="1" x14ac:dyDescent="0.3">
      <c r="A27" s="1236"/>
      <c r="B27" s="108"/>
      <c r="C27" s="105"/>
      <c r="D27" s="105"/>
      <c r="E27" s="105"/>
      <c r="F27" s="105"/>
      <c r="G27" s="105"/>
      <c r="H27" s="105"/>
      <c r="I27" s="105"/>
      <c r="O27" s="10"/>
      <c r="S27" s="47" t="s">
        <v>450</v>
      </c>
      <c r="T27" s="388"/>
      <c r="U27" s="388"/>
      <c r="V27" s="388"/>
      <c r="W27" s="388"/>
      <c r="X27" s="388"/>
      <c r="Y27" s="938">
        <v>336922.12926265149</v>
      </c>
      <c r="Z27" s="938">
        <v>304900.02962595673</v>
      </c>
      <c r="AA27" s="938">
        <v>300170</v>
      </c>
      <c r="AB27" s="938">
        <v>160777.87468181353</v>
      </c>
      <c r="AC27" s="938">
        <v>220630.63873871535</v>
      </c>
      <c r="AD27" s="940">
        <f>'【本】2.地域別の延べ宿泊者数（ALL）_P14、15'!AH26</f>
        <v>213956.63765559319</v>
      </c>
      <c r="AE27" s="940">
        <f>'【本】2.地域別の延べ宿泊者数（ALL）_P14、15'!AH14</f>
        <v>274996.89424083079</v>
      </c>
      <c r="AF27" s="230"/>
      <c r="AH27" s="934"/>
      <c r="AI27" s="934"/>
      <c r="AJ27" s="168"/>
    </row>
    <row r="28" spans="1:36" ht="14.25" customHeight="1" x14ac:dyDescent="0.3">
      <c r="A28" s="1236"/>
      <c r="B28" s="108"/>
      <c r="C28" s="105"/>
      <c r="D28" s="105"/>
      <c r="E28" s="105"/>
      <c r="F28" s="105"/>
      <c r="G28" s="105"/>
      <c r="H28" s="105"/>
      <c r="I28" s="105"/>
      <c r="O28" s="10"/>
      <c r="S28" s="47" t="s">
        <v>451</v>
      </c>
      <c r="T28" s="388"/>
      <c r="U28" s="388"/>
      <c r="V28" s="388"/>
      <c r="W28" s="388"/>
      <c r="X28" s="388"/>
      <c r="Y28" s="938">
        <v>179351.12272500151</v>
      </c>
      <c r="Z28" s="938">
        <v>170111.27965747149</v>
      </c>
      <c r="AA28" s="938">
        <v>169421</v>
      </c>
      <c r="AB28" s="938">
        <v>95229.171532241366</v>
      </c>
      <c r="AC28" s="938">
        <v>126052.84679448891</v>
      </c>
      <c r="AD28" s="940">
        <f>'【本】2.地域別の延べ宿泊者数（ALL）_P14、15'!AH27</f>
        <v>126782.23796837265</v>
      </c>
      <c r="AE28" s="940">
        <f>'【本】2.地域別の延べ宿泊者数（ALL）_P14、15'!AH15</f>
        <v>174074.86336359405</v>
      </c>
      <c r="AF28" s="230"/>
      <c r="AH28" s="934"/>
      <c r="AI28" s="934"/>
      <c r="AJ28" s="168"/>
    </row>
    <row r="29" spans="1:36" ht="14.25" customHeight="1" x14ac:dyDescent="0.3">
      <c r="A29" s="1236"/>
      <c r="B29" s="108"/>
      <c r="C29" s="105"/>
      <c r="D29" s="105"/>
      <c r="E29" s="105"/>
      <c r="F29" s="105"/>
      <c r="G29" s="105"/>
      <c r="H29" s="105"/>
      <c r="I29" s="105"/>
      <c r="O29" s="10"/>
      <c r="S29" s="47" t="s">
        <v>452</v>
      </c>
      <c r="T29" s="388"/>
      <c r="U29" s="388"/>
      <c r="V29" s="388"/>
      <c r="W29" s="388"/>
      <c r="X29" s="388"/>
      <c r="Y29" s="938">
        <v>82919.19306594407</v>
      </c>
      <c r="Z29" s="938">
        <v>96260.698418467713</v>
      </c>
      <c r="AA29" s="938">
        <v>100335</v>
      </c>
      <c r="AB29" s="938">
        <v>84762.095905957452</v>
      </c>
      <c r="AC29" s="938">
        <v>65983.549302599073</v>
      </c>
      <c r="AD29" s="940">
        <f>'【本】2.地域別の延べ宿泊者数（ALL）_P14、15'!AH28</f>
        <v>84498.474975304314</v>
      </c>
      <c r="AE29" s="940">
        <f>'【本】2.地域別の延べ宿泊者数（ALL）_P14、15'!AH16</f>
        <v>107102.19543951021</v>
      </c>
      <c r="AF29" s="230"/>
      <c r="AH29" s="934"/>
      <c r="AI29" s="934"/>
      <c r="AJ29" s="168"/>
    </row>
    <row r="30" spans="1:36" ht="14.25" customHeight="1" x14ac:dyDescent="0.3">
      <c r="A30" s="1236"/>
      <c r="B30" s="108"/>
      <c r="C30" s="105"/>
      <c r="D30" s="105"/>
      <c r="E30" s="105"/>
      <c r="F30" s="105"/>
      <c r="G30" s="105"/>
      <c r="H30" s="105"/>
      <c r="I30" s="105"/>
      <c r="O30" s="10"/>
      <c r="S30" s="25" t="s">
        <v>453</v>
      </c>
      <c r="T30" s="389"/>
      <c r="U30" s="389"/>
      <c r="V30" s="389"/>
      <c r="W30" s="389"/>
      <c r="X30" s="389"/>
      <c r="Y30" s="941">
        <v>82475.258441649203</v>
      </c>
      <c r="Z30" s="941">
        <v>89294.622157007252</v>
      </c>
      <c r="AA30" s="941">
        <v>84091</v>
      </c>
      <c r="AB30" s="941">
        <v>54427.625790234568</v>
      </c>
      <c r="AC30" s="941">
        <v>63831.54430382049</v>
      </c>
      <c r="AD30" s="943">
        <f>'【本】2.地域別の延べ宿泊者数（ALL）_P14、15'!AH29</f>
        <v>95217.441090236243</v>
      </c>
      <c r="AE30" s="942">
        <f>'【本】2.地域別の延べ宿泊者数（ALL）_P14、15'!AH17</f>
        <v>114296.52237628543</v>
      </c>
      <c r="AH30" s="934"/>
      <c r="AI30" s="934"/>
      <c r="AJ30" s="168"/>
    </row>
    <row r="31" spans="1:36" ht="14.25" customHeight="1" x14ac:dyDescent="0.3">
      <c r="A31" s="1236"/>
      <c r="B31" s="108"/>
      <c r="C31" s="105"/>
      <c r="D31" s="105"/>
      <c r="E31" s="105"/>
      <c r="F31" s="105"/>
      <c r="G31" s="105"/>
      <c r="H31" s="105"/>
      <c r="I31" s="105"/>
      <c r="O31" s="10"/>
      <c r="S31" s="25" t="s">
        <v>440</v>
      </c>
      <c r="T31" s="389">
        <f t="shared" ref="T31:AD31" si="1">SUM(T9:T30)</f>
        <v>6838765</v>
      </c>
      <c r="U31" s="389">
        <f t="shared" si="1"/>
        <v>6924237</v>
      </c>
      <c r="V31" s="389">
        <f t="shared" si="1"/>
        <v>7202214</v>
      </c>
      <c r="W31" s="389">
        <f t="shared" si="1"/>
        <v>6771532</v>
      </c>
      <c r="X31" s="389">
        <f t="shared" si="1"/>
        <v>7241977</v>
      </c>
      <c r="Y31" s="389">
        <f t="shared" si="1"/>
        <v>7898550.0000000037</v>
      </c>
      <c r="Z31" s="389">
        <f t="shared" si="1"/>
        <v>8053170</v>
      </c>
      <c r="AA31" s="389">
        <f t="shared" si="1"/>
        <v>7633470</v>
      </c>
      <c r="AB31" s="389">
        <f t="shared" si="1"/>
        <v>4731500</v>
      </c>
      <c r="AC31" s="944">
        <f t="shared" si="1"/>
        <v>4736950</v>
      </c>
      <c r="AD31" s="882">
        <f t="shared" si="1"/>
        <v>6300839.9999999991</v>
      </c>
      <c r="AE31" s="944">
        <f t="shared" ref="AE31" si="2">SUM(AE9:AE30)</f>
        <v>8399919.9999999981</v>
      </c>
    </row>
    <row r="32" spans="1:36" ht="14.25" customHeight="1" x14ac:dyDescent="0.3">
      <c r="A32" s="1236"/>
      <c r="B32" s="108"/>
      <c r="C32" s="105"/>
      <c r="D32" s="105"/>
      <c r="E32" s="105"/>
      <c r="F32" s="105"/>
      <c r="G32" s="105"/>
      <c r="H32" s="105"/>
      <c r="I32" s="105"/>
      <c r="O32" s="10"/>
      <c r="S32" s="38"/>
      <c r="T32" s="74">
        <f>T31</f>
        <v>6838765</v>
      </c>
      <c r="U32" s="74">
        <f t="shared" ref="U32:AD32" si="3">U31</f>
        <v>6924237</v>
      </c>
      <c r="V32" s="74">
        <f t="shared" si="3"/>
        <v>7202214</v>
      </c>
      <c r="W32" s="74">
        <f t="shared" si="3"/>
        <v>6771532</v>
      </c>
      <c r="X32" s="74">
        <f t="shared" si="3"/>
        <v>7241977</v>
      </c>
      <c r="Y32" s="74">
        <f t="shared" si="3"/>
        <v>7898550.0000000037</v>
      </c>
      <c r="Z32" s="74">
        <f t="shared" si="3"/>
        <v>8053170</v>
      </c>
      <c r="AA32" s="74">
        <f t="shared" si="3"/>
        <v>7633470</v>
      </c>
      <c r="AB32" s="74">
        <f t="shared" si="3"/>
        <v>4731500</v>
      </c>
      <c r="AC32" s="74">
        <f t="shared" si="3"/>
        <v>4736950</v>
      </c>
      <c r="AD32" s="74">
        <f t="shared" si="3"/>
        <v>6300839.9999999991</v>
      </c>
      <c r="AE32" s="74">
        <f t="shared" ref="AE32" si="4">AE31</f>
        <v>8399919.9999999981</v>
      </c>
    </row>
    <row r="33" spans="1:31" ht="14.25" customHeight="1" x14ac:dyDescent="0.3">
      <c r="A33" s="1236"/>
      <c r="B33" s="108"/>
      <c r="C33" s="105"/>
      <c r="D33" s="105"/>
      <c r="E33" s="105"/>
      <c r="F33" s="105"/>
      <c r="G33" s="105"/>
      <c r="H33" s="105"/>
      <c r="I33" s="105"/>
      <c r="O33" s="10"/>
      <c r="T33" s="1">
        <f t="shared" ref="T33:AE33" si="5">IF(U33="",1,U33+1)</f>
        <v>12</v>
      </c>
      <c r="U33" s="1">
        <f t="shared" si="5"/>
        <v>11</v>
      </c>
      <c r="V33" s="1">
        <f t="shared" si="5"/>
        <v>10</v>
      </c>
      <c r="W33" s="1">
        <f t="shared" si="5"/>
        <v>9</v>
      </c>
      <c r="X33" s="1">
        <f t="shared" si="5"/>
        <v>8</v>
      </c>
      <c r="Y33" s="1">
        <f t="shared" si="5"/>
        <v>7</v>
      </c>
      <c r="Z33" s="1">
        <f t="shared" si="5"/>
        <v>6</v>
      </c>
      <c r="AA33" s="1">
        <f t="shared" si="5"/>
        <v>5</v>
      </c>
      <c r="AB33" s="1">
        <f t="shared" si="5"/>
        <v>4</v>
      </c>
      <c r="AC33" s="1">
        <f t="shared" si="5"/>
        <v>3</v>
      </c>
      <c r="AD33" s="1">
        <f>IF(AE33="",1,AE33+1)</f>
        <v>2</v>
      </c>
      <c r="AE33" s="1">
        <f t="shared" si="5"/>
        <v>1</v>
      </c>
    </row>
    <row r="34" spans="1:31" ht="14.25" customHeight="1" x14ac:dyDescent="0.3">
      <c r="A34" s="1236"/>
      <c r="B34" s="108"/>
      <c r="C34" s="105"/>
      <c r="D34" s="105"/>
      <c r="E34" s="105"/>
      <c r="F34" s="105"/>
      <c r="G34" s="105"/>
      <c r="H34" s="105"/>
      <c r="I34" s="105"/>
      <c r="O34" s="10"/>
      <c r="S34" s="24" t="s">
        <v>158</v>
      </c>
      <c r="T34" s="245">
        <f t="shared" ref="T34:AC34" si="6">INDEX($T8:$AI8,MATCH(T$33,$T$7:$AI$7,0))</f>
        <v>41275</v>
      </c>
      <c r="U34" s="245">
        <f t="shared" si="6"/>
        <v>41640</v>
      </c>
      <c r="V34" s="245">
        <f t="shared" si="6"/>
        <v>42005</v>
      </c>
      <c r="W34" s="245">
        <f t="shared" si="6"/>
        <v>42370</v>
      </c>
      <c r="X34" s="245">
        <f t="shared" si="6"/>
        <v>42736</v>
      </c>
      <c r="Y34" s="245" t="str">
        <f t="shared" si="6"/>
        <v>[H29]</v>
      </c>
      <c r="Z34" s="245">
        <f t="shared" si="6"/>
        <v>43101</v>
      </c>
      <c r="AA34" s="245" t="str">
        <f t="shared" si="6"/>
        <v>H31・R1</v>
      </c>
      <c r="AB34" s="245">
        <f t="shared" si="6"/>
        <v>43831</v>
      </c>
      <c r="AC34" s="245">
        <f t="shared" si="6"/>
        <v>44197</v>
      </c>
      <c r="AD34" s="245">
        <f>INDEX($T8:$AI8,MATCH(AD$33,$T$7:$AI$7,0))</f>
        <v>44562</v>
      </c>
      <c r="AE34" s="245">
        <f t="shared" ref="AE34" si="7">INDEX($T8:$AI8,MATCH(AE$33,$T$7:$AI$7,0))</f>
        <v>44927</v>
      </c>
    </row>
    <row r="35" spans="1:31" ht="14.25" customHeight="1" x14ac:dyDescent="0.3">
      <c r="A35" s="1236"/>
      <c r="B35" s="108"/>
      <c r="C35" s="105"/>
      <c r="D35" s="105"/>
      <c r="E35" s="105"/>
      <c r="F35" s="105"/>
      <c r="G35" s="105"/>
      <c r="H35" s="105"/>
      <c r="I35" s="105"/>
      <c r="O35" s="10"/>
      <c r="S35" s="5" t="s">
        <v>442</v>
      </c>
      <c r="T35" s="669">
        <f t="shared" ref="T35:X45" si="8">IF(ISBLANK(INDEX($T9:$AI9,MATCH(T$33,$T$7:$AI$7,0))),"",INDEX($T9:$AI9,MATCH(T$33,$T$7:$AI$7,0)))</f>
        <v>2430234</v>
      </c>
      <c r="U35" s="669">
        <f t="shared" si="8"/>
        <v>2479459</v>
      </c>
      <c r="V35" s="669">
        <f t="shared" si="8"/>
        <v>2637637</v>
      </c>
      <c r="W35" s="669">
        <f t="shared" si="8"/>
        <v>2531200</v>
      </c>
      <c r="X35" s="669">
        <f t="shared" si="8"/>
        <v>2759685</v>
      </c>
      <c r="Y35" s="669"/>
      <c r="Z35" s="669"/>
      <c r="AA35" s="669"/>
      <c r="AB35" s="669"/>
      <c r="AC35" s="814"/>
      <c r="AD35" s="815"/>
      <c r="AE35" s="814"/>
    </row>
    <row r="36" spans="1:31" ht="14.25" customHeight="1" x14ac:dyDescent="0.3">
      <c r="A36" s="1236"/>
      <c r="B36" s="108"/>
      <c r="C36" s="105"/>
      <c r="D36" s="105"/>
      <c r="E36" s="105"/>
      <c r="F36" s="105"/>
      <c r="G36" s="105"/>
      <c r="H36" s="105"/>
      <c r="I36" s="105"/>
      <c r="O36" s="10"/>
      <c r="S36" s="47" t="s">
        <v>444</v>
      </c>
      <c r="T36" s="670">
        <f t="shared" si="8"/>
        <v>1963425</v>
      </c>
      <c r="U36" s="670">
        <f t="shared" si="8"/>
        <v>1965667</v>
      </c>
      <c r="V36" s="670">
        <f t="shared" si="8"/>
        <v>1960469</v>
      </c>
      <c r="W36" s="670">
        <f t="shared" si="8"/>
        <v>1340544</v>
      </c>
      <c r="X36" s="670">
        <f t="shared" si="8"/>
        <v>1761464</v>
      </c>
      <c r="Y36" s="670"/>
      <c r="Z36" s="670"/>
      <c r="AA36" s="670"/>
      <c r="AB36" s="670"/>
      <c r="AC36" s="731"/>
      <c r="AD36" s="728"/>
      <c r="AE36" s="731"/>
    </row>
    <row r="37" spans="1:31" ht="14.25" customHeight="1" x14ac:dyDescent="0.3">
      <c r="A37" s="1236"/>
      <c r="B37" s="108"/>
      <c r="C37" s="105"/>
      <c r="D37" s="105"/>
      <c r="E37" s="105"/>
      <c r="F37" s="105"/>
      <c r="G37" s="105"/>
      <c r="H37" s="105"/>
      <c r="I37" s="105"/>
      <c r="O37" s="10"/>
      <c r="S37" s="47" t="s">
        <v>445</v>
      </c>
      <c r="T37" s="670">
        <f t="shared" si="8"/>
        <v>543380</v>
      </c>
      <c r="U37" s="670">
        <f t="shared" si="8"/>
        <v>520592</v>
      </c>
      <c r="V37" s="670">
        <f t="shared" si="8"/>
        <v>539489</v>
      </c>
      <c r="W37" s="670">
        <f t="shared" si="8"/>
        <v>601690</v>
      </c>
      <c r="X37" s="670">
        <f t="shared" si="8"/>
        <v>513856</v>
      </c>
      <c r="Y37" s="670"/>
      <c r="Z37" s="670"/>
      <c r="AA37" s="670"/>
      <c r="AB37" s="670"/>
      <c r="AC37" s="731"/>
      <c r="AD37" s="728"/>
      <c r="AE37" s="731"/>
    </row>
    <row r="38" spans="1:31" ht="14.25" customHeight="1" x14ac:dyDescent="0.3">
      <c r="A38" s="1236"/>
      <c r="B38" s="108"/>
      <c r="C38" s="105"/>
      <c r="D38" s="105"/>
      <c r="E38" s="105"/>
      <c r="F38" s="105"/>
      <c r="G38" s="105"/>
      <c r="H38" s="105"/>
      <c r="I38" s="105"/>
      <c r="O38" s="10"/>
      <c r="S38" s="47" t="s">
        <v>446</v>
      </c>
      <c r="T38" s="670">
        <f t="shared" si="8"/>
        <v>288364</v>
      </c>
      <c r="U38" s="670">
        <f t="shared" si="8"/>
        <v>275387</v>
      </c>
      <c r="V38" s="670">
        <f t="shared" si="8"/>
        <v>284659</v>
      </c>
      <c r="W38" s="670">
        <f t="shared" si="8"/>
        <v>314091</v>
      </c>
      <c r="X38" s="670">
        <f t="shared" si="8"/>
        <v>306569</v>
      </c>
      <c r="Y38" s="670"/>
      <c r="Z38" s="670"/>
      <c r="AA38" s="670"/>
      <c r="AB38" s="670"/>
      <c r="AC38" s="731"/>
      <c r="AD38" s="728"/>
      <c r="AE38" s="731"/>
    </row>
    <row r="39" spans="1:31" ht="14.25" customHeight="1" x14ac:dyDescent="0.3">
      <c r="A39" s="1236"/>
      <c r="B39" s="108"/>
      <c r="C39" s="105"/>
      <c r="D39" s="105"/>
      <c r="E39" s="105"/>
      <c r="F39" s="105"/>
      <c r="G39" s="105"/>
      <c r="H39" s="105"/>
      <c r="I39" s="105"/>
      <c r="O39" s="10"/>
      <c r="S39" s="47" t="s">
        <v>447</v>
      </c>
      <c r="T39" s="670">
        <f t="shared" si="8"/>
        <v>362290</v>
      </c>
      <c r="U39" s="670">
        <f t="shared" si="8"/>
        <v>364771</v>
      </c>
      <c r="V39" s="670">
        <f t="shared" si="8"/>
        <v>390763</v>
      </c>
      <c r="W39" s="670">
        <f t="shared" si="8"/>
        <v>460302</v>
      </c>
      <c r="X39" s="670">
        <f t="shared" si="8"/>
        <v>392088</v>
      </c>
      <c r="Y39" s="670"/>
      <c r="Z39" s="670"/>
      <c r="AA39" s="670"/>
      <c r="AB39" s="670"/>
      <c r="AC39" s="731"/>
      <c r="AD39" s="728"/>
      <c r="AE39" s="731"/>
    </row>
    <row r="40" spans="1:31" ht="14.25" customHeight="1" x14ac:dyDescent="0.3">
      <c r="A40" s="1236"/>
      <c r="B40" s="108"/>
      <c r="C40" s="105"/>
      <c r="D40" s="105"/>
      <c r="E40" s="105"/>
      <c r="F40" s="105"/>
      <c r="G40" s="105"/>
      <c r="H40" s="105"/>
      <c r="I40" s="105"/>
      <c r="O40" s="10"/>
      <c r="S40" s="47" t="s">
        <v>448</v>
      </c>
      <c r="T40" s="670">
        <f t="shared" si="8"/>
        <v>475962</v>
      </c>
      <c r="U40" s="670">
        <f t="shared" si="8"/>
        <v>512397</v>
      </c>
      <c r="V40" s="670">
        <f t="shared" si="8"/>
        <v>561846</v>
      </c>
      <c r="W40" s="670">
        <f t="shared" si="8"/>
        <v>639806</v>
      </c>
      <c r="X40" s="670">
        <f t="shared" si="8"/>
        <v>629394</v>
      </c>
      <c r="Y40" s="670"/>
      <c r="Z40" s="670"/>
      <c r="AA40" s="670"/>
      <c r="AB40" s="670"/>
      <c r="AC40" s="731"/>
      <c r="AD40" s="728"/>
      <c r="AE40" s="731"/>
    </row>
    <row r="41" spans="1:31" ht="14.25" customHeight="1" x14ac:dyDescent="0.3">
      <c r="A41" s="1236"/>
      <c r="B41" s="108"/>
      <c r="C41" s="105"/>
      <c r="D41" s="105"/>
      <c r="E41" s="105"/>
      <c r="F41" s="105"/>
      <c r="G41" s="105"/>
      <c r="H41" s="105"/>
      <c r="I41" s="105"/>
      <c r="O41" s="10"/>
      <c r="S41" s="47" t="s">
        <v>449</v>
      </c>
      <c r="T41" s="670">
        <f t="shared" si="8"/>
        <v>219419</v>
      </c>
      <c r="U41" s="670">
        <f t="shared" si="8"/>
        <v>267837</v>
      </c>
      <c r="V41" s="670">
        <f t="shared" si="8"/>
        <v>273682</v>
      </c>
      <c r="W41" s="670">
        <f t="shared" si="8"/>
        <v>344412</v>
      </c>
      <c r="X41" s="670">
        <f t="shared" si="8"/>
        <v>308497</v>
      </c>
      <c r="Y41" s="670"/>
      <c r="Z41" s="670"/>
      <c r="AA41" s="670"/>
      <c r="AB41" s="670"/>
      <c r="AC41" s="731"/>
      <c r="AD41" s="728"/>
      <c r="AE41" s="731"/>
    </row>
    <row r="42" spans="1:31" ht="14.25" customHeight="1" x14ac:dyDescent="0.3">
      <c r="A42" s="1236"/>
      <c r="B42" s="108"/>
      <c r="C42" s="105"/>
      <c r="D42" s="105"/>
      <c r="E42" s="105"/>
      <c r="F42" s="105"/>
      <c r="G42" s="105"/>
      <c r="H42" s="105"/>
      <c r="I42" s="105"/>
      <c r="O42" s="10"/>
      <c r="S42" s="47" t="s">
        <v>450</v>
      </c>
      <c r="T42" s="670">
        <f t="shared" si="8"/>
        <v>253756</v>
      </c>
      <c r="U42" s="670">
        <f t="shared" si="8"/>
        <v>244133</v>
      </c>
      <c r="V42" s="670">
        <f t="shared" si="8"/>
        <v>247325</v>
      </c>
      <c r="W42" s="670">
        <f t="shared" si="8"/>
        <v>247927</v>
      </c>
      <c r="X42" s="670">
        <f t="shared" si="8"/>
        <v>250220</v>
      </c>
      <c r="Y42" s="670"/>
      <c r="Z42" s="670"/>
      <c r="AA42" s="670"/>
      <c r="AB42" s="670"/>
      <c r="AC42" s="731"/>
      <c r="AD42" s="728"/>
      <c r="AE42" s="731"/>
    </row>
    <row r="43" spans="1:31" ht="14.25" customHeight="1" x14ac:dyDescent="0.3">
      <c r="A43" s="1236"/>
      <c r="B43" s="108"/>
      <c r="C43" s="105"/>
      <c r="D43" s="105"/>
      <c r="E43" s="105"/>
      <c r="F43" s="105"/>
      <c r="G43" s="105"/>
      <c r="H43" s="105"/>
      <c r="I43" s="105"/>
      <c r="O43" s="10"/>
      <c r="S43" s="47" t="s">
        <v>451</v>
      </c>
      <c r="T43" s="670">
        <f t="shared" si="8"/>
        <v>143781</v>
      </c>
      <c r="U43" s="670">
        <f t="shared" si="8"/>
        <v>144100</v>
      </c>
      <c r="V43" s="670">
        <f t="shared" si="8"/>
        <v>140431</v>
      </c>
      <c r="W43" s="670">
        <f t="shared" si="8"/>
        <v>149296</v>
      </c>
      <c r="X43" s="670">
        <f t="shared" si="8"/>
        <v>153508</v>
      </c>
      <c r="Y43" s="670"/>
      <c r="Z43" s="670"/>
      <c r="AA43" s="670"/>
      <c r="AB43" s="670"/>
      <c r="AC43" s="731"/>
      <c r="AD43" s="728"/>
      <c r="AE43" s="731"/>
    </row>
    <row r="44" spans="1:31" ht="14.25" customHeight="1" x14ac:dyDescent="0.3">
      <c r="A44" s="1236"/>
      <c r="B44" s="108"/>
      <c r="C44" s="105"/>
      <c r="D44" s="105"/>
      <c r="E44" s="105"/>
      <c r="F44" s="105"/>
      <c r="G44" s="105"/>
      <c r="H44" s="105"/>
      <c r="I44" s="105"/>
      <c r="O44" s="10"/>
      <c r="S44" s="47" t="s">
        <v>452</v>
      </c>
      <c r="T44" s="670">
        <f t="shared" si="8"/>
        <v>80178</v>
      </c>
      <c r="U44" s="670">
        <f t="shared" si="8"/>
        <v>75524</v>
      </c>
      <c r="V44" s="670">
        <f t="shared" si="8"/>
        <v>82938</v>
      </c>
      <c r="W44" s="670">
        <f t="shared" si="8"/>
        <v>67904</v>
      </c>
      <c r="X44" s="670">
        <f t="shared" si="8"/>
        <v>86083</v>
      </c>
      <c r="Y44" s="670"/>
      <c r="Z44" s="670"/>
      <c r="AA44" s="670"/>
      <c r="AB44" s="670"/>
      <c r="AC44" s="731"/>
      <c r="AD44" s="728"/>
      <c r="AE44" s="731"/>
    </row>
    <row r="45" spans="1:31" ht="14.25" customHeight="1" x14ac:dyDescent="0.3">
      <c r="A45" s="1236"/>
      <c r="B45" s="108"/>
      <c r="C45" s="105"/>
      <c r="D45" s="105"/>
      <c r="E45" s="105"/>
      <c r="F45" s="105"/>
      <c r="G45" s="105"/>
      <c r="H45" s="105"/>
      <c r="I45" s="105"/>
      <c r="O45" s="10"/>
      <c r="S45" s="47" t="s">
        <v>453</v>
      </c>
      <c r="T45" s="670">
        <f t="shared" si="8"/>
        <v>77976</v>
      </c>
      <c r="U45" s="670">
        <f t="shared" si="8"/>
        <v>74370</v>
      </c>
      <c r="V45" s="670">
        <f t="shared" si="8"/>
        <v>82975</v>
      </c>
      <c r="W45" s="670">
        <f t="shared" si="8"/>
        <v>74360</v>
      </c>
      <c r="X45" s="670">
        <f t="shared" si="8"/>
        <v>80613</v>
      </c>
      <c r="Y45" s="670"/>
      <c r="Z45" s="670"/>
      <c r="AA45" s="670"/>
      <c r="AB45" s="670"/>
      <c r="AC45" s="731"/>
      <c r="AD45" s="728"/>
      <c r="AE45" s="731"/>
    </row>
    <row r="46" spans="1:31" ht="14.25" customHeight="1" x14ac:dyDescent="0.3">
      <c r="A46" s="1236"/>
      <c r="B46" s="108"/>
      <c r="C46" s="105"/>
      <c r="D46" s="105"/>
      <c r="E46" s="105"/>
      <c r="F46" s="105"/>
      <c r="G46" s="105"/>
      <c r="H46" s="105"/>
      <c r="I46" s="105"/>
      <c r="O46" s="10"/>
      <c r="S46" s="47" t="s">
        <v>442</v>
      </c>
      <c r="T46" s="670"/>
      <c r="U46" s="670"/>
      <c r="V46" s="670"/>
      <c r="W46" s="670"/>
      <c r="X46" s="670"/>
      <c r="Y46" s="670">
        <f t="shared" ref="Y46:AD56" si="9">IF(ISBLANK(INDEX($T20:$AI20,MATCH(Y$33,$T$7:$AI$7,0))),"",INDEX($T20:$AI20,MATCH(Y$33,$T$7:$AI$7,0)))</f>
        <v>3066628.4196398375</v>
      </c>
      <c r="Z46" s="670">
        <f t="shared" si="9"/>
        <v>3076364.023870673</v>
      </c>
      <c r="AA46" s="670">
        <f t="shared" si="9"/>
        <v>2989045</v>
      </c>
      <c r="AB46" s="670">
        <f t="shared" si="9"/>
        <v>1731771.4143968809</v>
      </c>
      <c r="AC46" s="670">
        <f t="shared" si="9"/>
        <v>1756864.9897050359</v>
      </c>
      <c r="AD46" s="671">
        <f t="shared" si="9"/>
        <v>2569427.6081612585</v>
      </c>
      <c r="AE46" s="670">
        <f t="shared" ref="AE46" si="10">IF(ISBLANK(INDEX($T20:$AI20,MATCH(AE$33,$T$7:$AI$7,0))),"",INDEX($T20:$AI20,MATCH(AE$33,$T$7:$AI$7,0)))</f>
        <v>3624373.8804119155</v>
      </c>
    </row>
    <row r="47" spans="1:31" ht="14.25" customHeight="1" x14ac:dyDescent="0.3">
      <c r="A47" s="1236"/>
      <c r="B47" s="108"/>
      <c r="C47" s="105"/>
      <c r="D47" s="105"/>
      <c r="E47" s="105"/>
      <c r="F47" s="105"/>
      <c r="G47" s="105"/>
      <c r="H47" s="105"/>
      <c r="I47" s="105"/>
      <c r="O47" s="10"/>
      <c r="S47" s="47" t="s">
        <v>444</v>
      </c>
      <c r="T47" s="670"/>
      <c r="U47" s="670"/>
      <c r="V47" s="670"/>
      <c r="W47" s="670"/>
      <c r="X47" s="670"/>
      <c r="Y47" s="670">
        <f t="shared" si="9"/>
        <v>1734909.9445158227</v>
      </c>
      <c r="Z47" s="670">
        <f t="shared" si="9"/>
        <v>1849200.4832980961</v>
      </c>
      <c r="AA47" s="670">
        <f t="shared" si="9"/>
        <v>1629159</v>
      </c>
      <c r="AB47" s="670">
        <f t="shared" si="9"/>
        <v>884898.26452578604</v>
      </c>
      <c r="AC47" s="670">
        <f t="shared" si="9"/>
        <v>829321.23920433735</v>
      </c>
      <c r="AD47" s="671">
        <f t="shared" si="9"/>
        <v>1283404.6515938165</v>
      </c>
      <c r="AE47" s="670">
        <f t="shared" ref="AE47" si="11">IF(ISBLANK(INDEX($T21:$AI21,MATCH(AE$33,$T$7:$AI$7,0))),"",INDEX($T21:$AI21,MATCH(AE$33,$T$7:$AI$7,0)))</f>
        <v>1740532.1594394001</v>
      </c>
    </row>
    <row r="48" spans="1:31" ht="14.25" customHeight="1" x14ac:dyDescent="0.3">
      <c r="A48" s="1236"/>
      <c r="B48" s="108"/>
      <c r="C48" s="105"/>
      <c r="D48" s="105"/>
      <c r="E48" s="105"/>
      <c r="F48" s="105"/>
      <c r="G48" s="105"/>
      <c r="H48" s="105"/>
      <c r="I48" s="105"/>
      <c r="O48" s="10"/>
      <c r="S48" s="47" t="s">
        <v>445</v>
      </c>
      <c r="T48" s="670"/>
      <c r="U48" s="670"/>
      <c r="V48" s="670"/>
      <c r="W48" s="670"/>
      <c r="X48" s="670"/>
      <c r="Y48" s="670">
        <f t="shared" si="9"/>
        <v>515122.64869185392</v>
      </c>
      <c r="Z48" s="670">
        <f t="shared" si="9"/>
        <v>593756.37270676147</v>
      </c>
      <c r="AA48" s="670">
        <f t="shared" si="9"/>
        <v>589480</v>
      </c>
      <c r="AB48" s="670">
        <f t="shared" si="9"/>
        <v>483830.14803440694</v>
      </c>
      <c r="AC48" s="670">
        <f t="shared" si="9"/>
        <v>414292.34583488142</v>
      </c>
      <c r="AD48" s="671">
        <f t="shared" si="9"/>
        <v>561240.10987865692</v>
      </c>
      <c r="AE48" s="670">
        <f t="shared" ref="AE48" si="12">IF(ISBLANK(INDEX($T22:$AI22,MATCH(AE$33,$T$7:$AI$7,0))),"",INDEX($T22:$AI22,MATCH(AE$33,$T$7:$AI$7,0)))</f>
        <v>590655.13942523289</v>
      </c>
    </row>
    <row r="49" spans="1:32" ht="14.25" customHeight="1" x14ac:dyDescent="0.3">
      <c r="A49" s="1236"/>
      <c r="B49" s="108"/>
      <c r="C49" s="105"/>
      <c r="D49" s="105"/>
      <c r="E49" s="105"/>
      <c r="F49" s="105"/>
      <c r="G49" s="105"/>
      <c r="H49" s="105"/>
      <c r="I49" s="105"/>
      <c r="O49" s="10"/>
      <c r="S49" s="47" t="s">
        <v>446</v>
      </c>
      <c r="T49" s="670"/>
      <c r="U49" s="670"/>
      <c r="V49" s="670"/>
      <c r="W49" s="670"/>
      <c r="X49" s="670"/>
      <c r="Y49" s="670">
        <f t="shared" si="9"/>
        <v>251244.65967273124</v>
      </c>
      <c r="Z49" s="670">
        <f t="shared" si="9"/>
        <v>257781.63520054385</v>
      </c>
      <c r="AA49" s="670">
        <f t="shared" si="9"/>
        <v>244423</v>
      </c>
      <c r="AB49" s="670">
        <f t="shared" si="9"/>
        <v>159104.85705428061</v>
      </c>
      <c r="AC49" s="670">
        <f t="shared" si="9"/>
        <v>158590.36982402633</v>
      </c>
      <c r="AD49" s="671">
        <f t="shared" si="9"/>
        <v>208051.93725177305</v>
      </c>
      <c r="AE49" s="670">
        <f t="shared" ref="AE49" si="13">IF(ISBLANK(INDEX($T23:$AI23,MATCH(AE$33,$T$7:$AI$7,0))),"",INDEX($T23:$AI23,MATCH(AE$33,$T$7:$AI$7,0)))</f>
        <v>242183.42957527802</v>
      </c>
    </row>
    <row r="50" spans="1:32" ht="14.25" customHeight="1" x14ac:dyDescent="0.3">
      <c r="A50" s="1236"/>
      <c r="B50" s="108"/>
      <c r="C50" s="105"/>
      <c r="D50" s="105"/>
      <c r="E50" s="105"/>
      <c r="F50" s="105"/>
      <c r="G50" s="105"/>
      <c r="H50" s="105"/>
      <c r="I50" s="105"/>
      <c r="O50" s="10"/>
      <c r="S50" s="47" t="s">
        <v>447</v>
      </c>
      <c r="T50" s="670"/>
      <c r="U50" s="670"/>
      <c r="V50" s="670"/>
      <c r="W50" s="670"/>
      <c r="X50" s="670"/>
      <c r="Y50" s="670">
        <f t="shared" si="9"/>
        <v>515484.01093420608</v>
      </c>
      <c r="Z50" s="670">
        <f t="shared" si="9"/>
        <v>500893.9366635753</v>
      </c>
      <c r="AA50" s="670">
        <f t="shared" si="9"/>
        <v>459939</v>
      </c>
      <c r="AB50" s="670">
        <f t="shared" si="9"/>
        <v>289637.3867993211</v>
      </c>
      <c r="AC50" s="670">
        <f t="shared" si="9"/>
        <v>254431.18727764933</v>
      </c>
      <c r="AD50" s="671">
        <f t="shared" si="9"/>
        <v>337013.64907008351</v>
      </c>
      <c r="AE50" s="670">
        <f t="shared" ref="AE50" si="14">IF(ISBLANK(INDEX($T24:$AI24,MATCH(AE$33,$T$7:$AI$7,0))),"",INDEX($T24:$AI24,MATCH(AE$33,$T$7:$AI$7,0)))</f>
        <v>427074.69027440762</v>
      </c>
    </row>
    <row r="51" spans="1:32" ht="14.25" customHeight="1" x14ac:dyDescent="0.3">
      <c r="A51" s="1236"/>
      <c r="B51" s="109"/>
      <c r="C51" s="110"/>
      <c r="D51" s="110"/>
      <c r="E51" s="110"/>
      <c r="F51" s="110"/>
      <c r="G51" s="110"/>
      <c r="H51" s="110"/>
      <c r="I51" s="110"/>
      <c r="J51" s="12"/>
      <c r="K51" s="12"/>
      <c r="L51" s="12"/>
      <c r="M51" s="12"/>
      <c r="N51" s="12"/>
      <c r="O51" s="13"/>
      <c r="S51" s="47" t="s">
        <v>448</v>
      </c>
      <c r="T51" s="670"/>
      <c r="U51" s="670"/>
      <c r="V51" s="670"/>
      <c r="W51" s="670"/>
      <c r="X51" s="670"/>
      <c r="Y51" s="670">
        <f t="shared" si="9"/>
        <v>670489.38049650565</v>
      </c>
      <c r="Z51" s="670">
        <f t="shared" si="9"/>
        <v>713087.70949291752</v>
      </c>
      <c r="AA51" s="670">
        <f t="shared" si="9"/>
        <v>672891</v>
      </c>
      <c r="AB51" s="670">
        <f t="shared" si="9"/>
        <v>492972.77422921866</v>
      </c>
      <c r="AC51" s="670">
        <f t="shared" si="9"/>
        <v>446773.90066991939</v>
      </c>
      <c r="AD51" s="671">
        <f t="shared" si="9"/>
        <v>506390.12233155745</v>
      </c>
      <c r="AE51" s="670">
        <f t="shared" ref="AE51" si="15">IF(ISBLANK(INDEX($T25:$AI25,MATCH(AE$33,$T$7:$AI$7,0))),"",INDEX($T25:$AI25,MATCH(AE$33,$T$7:$AI$7,0)))</f>
        <v>701878.73800550797</v>
      </c>
    </row>
    <row r="52" spans="1:32" x14ac:dyDescent="0.3">
      <c r="S52" s="47" t="s">
        <v>449</v>
      </c>
      <c r="T52" s="670"/>
      <c r="U52" s="670"/>
      <c r="V52" s="670"/>
      <c r="W52" s="670"/>
      <c r="X52" s="670"/>
      <c r="Y52" s="670">
        <f t="shared" si="9"/>
        <v>463003.23255380016</v>
      </c>
      <c r="Z52" s="670">
        <f t="shared" si="9"/>
        <v>401519.20890852937</v>
      </c>
      <c r="AA52" s="670">
        <f t="shared" si="9"/>
        <v>394516</v>
      </c>
      <c r="AB52" s="670">
        <f t="shared" si="9"/>
        <v>294088.38704985846</v>
      </c>
      <c r="AC52" s="670">
        <f t="shared" si="9"/>
        <v>400177.38834452629</v>
      </c>
      <c r="AD52" s="671">
        <f t="shared" si="9"/>
        <v>314857.13002334634</v>
      </c>
      <c r="AE52" s="670">
        <f t="shared" ref="AE52" si="16">IF(ISBLANK(INDEX($T26:$AI26,MATCH(AE$33,$T$7:$AI$7,0))),"",INDEX($T26:$AI26,MATCH(AE$33,$T$7:$AI$7,0)))</f>
        <v>402751.48744803597</v>
      </c>
    </row>
    <row r="53" spans="1:32" x14ac:dyDescent="0.3">
      <c r="S53" s="47" t="s">
        <v>450</v>
      </c>
      <c r="T53" s="670"/>
      <c r="U53" s="670"/>
      <c r="V53" s="670"/>
      <c r="W53" s="670"/>
      <c r="X53" s="670"/>
      <c r="Y53" s="670">
        <f t="shared" si="9"/>
        <v>336922.12926265149</v>
      </c>
      <c r="Z53" s="670">
        <f t="shared" si="9"/>
        <v>304900.02962595673</v>
      </c>
      <c r="AA53" s="670">
        <f t="shared" si="9"/>
        <v>300170</v>
      </c>
      <c r="AB53" s="670">
        <f t="shared" si="9"/>
        <v>160777.87468181353</v>
      </c>
      <c r="AC53" s="670">
        <f t="shared" si="9"/>
        <v>220630.63873871535</v>
      </c>
      <c r="AD53" s="671">
        <f t="shared" si="9"/>
        <v>213956.63765559319</v>
      </c>
      <c r="AE53" s="670">
        <f t="shared" ref="AE53" si="17">IF(ISBLANK(INDEX($T27:$AI27,MATCH(AE$33,$T$7:$AI$7,0))),"",INDEX($T27:$AI27,MATCH(AE$33,$T$7:$AI$7,0)))</f>
        <v>274996.89424083079</v>
      </c>
    </row>
    <row r="54" spans="1:32" x14ac:dyDescent="0.3">
      <c r="S54" s="47" t="s">
        <v>451</v>
      </c>
      <c r="T54" s="670"/>
      <c r="U54" s="670"/>
      <c r="V54" s="670"/>
      <c r="W54" s="670"/>
      <c r="X54" s="670"/>
      <c r="Y54" s="670">
        <f t="shared" si="9"/>
        <v>179351.12272500151</v>
      </c>
      <c r="Z54" s="670">
        <f t="shared" si="9"/>
        <v>170111.27965747149</v>
      </c>
      <c r="AA54" s="670">
        <f t="shared" si="9"/>
        <v>169421</v>
      </c>
      <c r="AB54" s="670">
        <f t="shared" si="9"/>
        <v>95229.171532241366</v>
      </c>
      <c r="AC54" s="670">
        <f t="shared" si="9"/>
        <v>126052.84679448891</v>
      </c>
      <c r="AD54" s="671">
        <f t="shared" si="9"/>
        <v>126782.23796837265</v>
      </c>
      <c r="AE54" s="670">
        <f t="shared" ref="AE54" si="18">IF(ISBLANK(INDEX($T28:$AI28,MATCH(AE$33,$T$7:$AI$7,0))),"",INDEX($T28:$AI28,MATCH(AE$33,$T$7:$AI$7,0)))</f>
        <v>174074.86336359405</v>
      </c>
    </row>
    <row r="55" spans="1:32" x14ac:dyDescent="0.3">
      <c r="S55" s="47" t="s">
        <v>452</v>
      </c>
      <c r="T55" s="670"/>
      <c r="U55" s="670"/>
      <c r="V55" s="670"/>
      <c r="W55" s="670"/>
      <c r="X55" s="670"/>
      <c r="Y55" s="670">
        <f t="shared" si="9"/>
        <v>82919.19306594407</v>
      </c>
      <c r="Z55" s="670">
        <f t="shared" si="9"/>
        <v>96260.698418467713</v>
      </c>
      <c r="AA55" s="670">
        <f t="shared" si="9"/>
        <v>100335</v>
      </c>
      <c r="AB55" s="670">
        <f t="shared" si="9"/>
        <v>84762.095905957452</v>
      </c>
      <c r="AC55" s="670">
        <f t="shared" si="9"/>
        <v>65983.549302599073</v>
      </c>
      <c r="AD55" s="671">
        <f t="shared" si="9"/>
        <v>84498.474975304314</v>
      </c>
      <c r="AE55" s="670">
        <f t="shared" ref="AE55" si="19">IF(ISBLANK(INDEX($T29:$AI29,MATCH(AE$33,$T$7:$AI$7,0))),"",INDEX($T29:$AI29,MATCH(AE$33,$T$7:$AI$7,0)))</f>
        <v>107102.19543951021</v>
      </c>
    </row>
    <row r="56" spans="1:32" x14ac:dyDescent="0.3">
      <c r="S56" s="25" t="s">
        <v>453</v>
      </c>
      <c r="T56" s="672"/>
      <c r="U56" s="672"/>
      <c r="V56" s="672"/>
      <c r="W56" s="672"/>
      <c r="X56" s="672"/>
      <c r="Y56" s="672">
        <f t="shared" si="9"/>
        <v>82475.258441649203</v>
      </c>
      <c r="Z56" s="672">
        <f t="shared" si="9"/>
        <v>89294.622157007252</v>
      </c>
      <c r="AA56" s="672">
        <f t="shared" si="9"/>
        <v>84091</v>
      </c>
      <c r="AB56" s="672">
        <f t="shared" si="9"/>
        <v>54427.625790234568</v>
      </c>
      <c r="AC56" s="672">
        <f t="shared" si="9"/>
        <v>63831.54430382049</v>
      </c>
      <c r="AD56" s="673">
        <f t="shared" si="9"/>
        <v>95217.441090236243</v>
      </c>
      <c r="AE56" s="672">
        <f t="shared" ref="AE56" si="20">IF(ISBLANK(INDEX($T30:$AI30,MATCH(AE$33,$T$7:$AI$7,0))),"",INDEX($T30:$AI30,MATCH(AE$33,$T$7:$AI$7,0)))</f>
        <v>114296.52237628543</v>
      </c>
    </row>
    <row r="57" spans="1:32" x14ac:dyDescent="0.3">
      <c r="S57" s="25" t="s">
        <v>440</v>
      </c>
      <c r="T57" s="166">
        <v>6838765</v>
      </c>
      <c r="U57" s="166">
        <v>6924237</v>
      </c>
      <c r="V57" s="166">
        <v>7202214</v>
      </c>
      <c r="W57" s="166">
        <v>6771532</v>
      </c>
      <c r="X57" s="166">
        <v>7241977</v>
      </c>
      <c r="Y57" s="166">
        <v>7898550.0000000037</v>
      </c>
      <c r="Z57" s="166">
        <v>8053170</v>
      </c>
      <c r="AA57" s="166">
        <v>7633471.9999999991</v>
      </c>
      <c r="AB57" s="166">
        <v>4731500</v>
      </c>
      <c r="AC57" s="166">
        <v>4736950</v>
      </c>
      <c r="AD57" s="246">
        <v>6300839.9999999991</v>
      </c>
      <c r="AE57" s="166">
        <v>8399920.0000000019</v>
      </c>
      <c r="AF57" s="99"/>
    </row>
    <row r="58" spans="1:32" x14ac:dyDescent="0.3">
      <c r="S58" s="38" t="s">
        <v>502</v>
      </c>
      <c r="T58" s="99">
        <f t="shared" ref="T58:Y58" si="21">SUM(T35:T45)</f>
        <v>6838765</v>
      </c>
      <c r="U58" s="99">
        <f t="shared" si="21"/>
        <v>6924237</v>
      </c>
      <c r="V58" s="99">
        <f t="shared" si="21"/>
        <v>7202214</v>
      </c>
      <c r="W58" s="99">
        <f t="shared" si="21"/>
        <v>6771532</v>
      </c>
      <c r="X58" s="99">
        <f t="shared" si="21"/>
        <v>7241977</v>
      </c>
      <c r="Y58" s="99">
        <f t="shared" si="21"/>
        <v>0</v>
      </c>
      <c r="Z58" s="99">
        <f t="shared" ref="Z58:AE58" si="22">SUM(Z46:Z56)</f>
        <v>8053170</v>
      </c>
      <c r="AA58" s="99">
        <f t="shared" si="22"/>
        <v>7633470</v>
      </c>
      <c r="AB58" s="99">
        <f t="shared" si="22"/>
        <v>4731500</v>
      </c>
      <c r="AC58" s="99">
        <f t="shared" si="22"/>
        <v>4736950</v>
      </c>
      <c r="AD58" s="99">
        <f t="shared" si="22"/>
        <v>6300839.9999999991</v>
      </c>
      <c r="AE58" s="99">
        <f t="shared" si="22"/>
        <v>8399919.9999999981</v>
      </c>
    </row>
    <row r="96" spans="21:36" x14ac:dyDescent="0.3">
      <c r="U96" s="675"/>
      <c r="V96" s="675"/>
      <c r="W96" s="675"/>
      <c r="X96" s="675"/>
      <c r="Y96" s="675"/>
      <c r="Z96" s="675"/>
      <c r="AA96" s="675"/>
      <c r="AB96" s="675"/>
      <c r="AC96" s="675"/>
      <c r="AD96" s="675"/>
      <c r="AE96" s="675"/>
      <c r="AF96" s="675"/>
      <c r="AG96" s="675"/>
      <c r="AH96" s="675"/>
      <c r="AI96" s="675"/>
      <c r="AJ96" s="675"/>
    </row>
    <row r="97" spans="21:36" x14ac:dyDescent="0.3">
      <c r="U97" s="675"/>
      <c r="V97" s="675"/>
      <c r="W97" s="675"/>
      <c r="X97" s="675"/>
      <c r="Y97" s="675"/>
      <c r="Z97" s="675"/>
      <c r="AA97" s="675"/>
      <c r="AB97" s="675"/>
      <c r="AC97" s="675"/>
      <c r="AD97" s="675"/>
      <c r="AE97" s="675"/>
      <c r="AF97" s="675"/>
      <c r="AG97" s="675"/>
      <c r="AH97" s="675"/>
      <c r="AI97" s="675"/>
      <c r="AJ97" s="675"/>
    </row>
    <row r="98" spans="21:36" x14ac:dyDescent="0.3">
      <c r="U98" s="675"/>
      <c r="V98" s="675"/>
      <c r="W98" s="675"/>
      <c r="X98" s="675"/>
      <c r="Y98" s="675"/>
      <c r="Z98" s="675"/>
      <c r="AA98" s="675"/>
      <c r="AB98" s="675"/>
      <c r="AC98" s="675"/>
      <c r="AD98" s="675"/>
      <c r="AE98" s="675"/>
      <c r="AF98" s="675"/>
      <c r="AG98" s="675"/>
      <c r="AH98" s="675"/>
      <c r="AI98" s="675"/>
      <c r="AJ98" s="675"/>
    </row>
    <row r="99" spans="21:36" x14ac:dyDescent="0.3">
      <c r="U99" s="675"/>
      <c r="V99" s="675"/>
      <c r="W99" s="675"/>
      <c r="X99" s="675"/>
      <c r="Y99" s="675"/>
      <c r="Z99" s="675"/>
      <c r="AA99" s="675"/>
      <c r="AB99" s="675"/>
      <c r="AC99" s="675"/>
      <c r="AD99" s="675"/>
      <c r="AE99" s="675"/>
      <c r="AF99" s="675"/>
      <c r="AG99" s="675"/>
      <c r="AH99" s="675"/>
      <c r="AI99" s="675"/>
      <c r="AJ99" s="675"/>
    </row>
    <row r="100" spans="21:36" x14ac:dyDescent="0.3">
      <c r="U100" s="675"/>
      <c r="V100" s="675"/>
      <c r="W100" s="675"/>
      <c r="X100" s="675"/>
      <c r="Y100" s="675"/>
      <c r="Z100" s="675"/>
      <c r="AA100" s="675"/>
      <c r="AB100" s="675"/>
      <c r="AC100" s="675"/>
      <c r="AD100" s="675"/>
      <c r="AE100" s="675"/>
      <c r="AF100" s="675"/>
      <c r="AG100" s="675"/>
      <c r="AH100" s="675"/>
      <c r="AI100" s="675"/>
      <c r="AJ100" s="675"/>
    </row>
    <row r="101" spans="21:36" x14ac:dyDescent="0.3">
      <c r="U101" s="675"/>
      <c r="V101" s="675"/>
      <c r="W101" s="675"/>
      <c r="X101" s="675"/>
      <c r="Y101" s="675"/>
      <c r="Z101" s="675"/>
      <c r="AA101" s="675"/>
      <c r="AB101" s="675"/>
      <c r="AC101" s="675"/>
      <c r="AD101" s="675"/>
      <c r="AE101" s="675"/>
      <c r="AF101" s="675"/>
      <c r="AG101" s="675"/>
      <c r="AH101" s="675"/>
      <c r="AI101" s="675"/>
      <c r="AJ101" s="675"/>
    </row>
    <row r="102" spans="21:36" x14ac:dyDescent="0.3">
      <c r="U102" s="675"/>
      <c r="V102" s="675"/>
      <c r="W102" s="675"/>
      <c r="X102" s="675"/>
      <c r="Y102" s="675"/>
      <c r="Z102" s="675"/>
      <c r="AA102" s="675"/>
      <c r="AB102" s="675"/>
      <c r="AC102" s="675"/>
      <c r="AD102" s="675"/>
      <c r="AE102" s="675"/>
      <c r="AF102" s="675"/>
      <c r="AG102" s="675"/>
      <c r="AH102" s="675"/>
      <c r="AI102" s="675"/>
      <c r="AJ102" s="675"/>
    </row>
    <row r="103" spans="21:36" x14ac:dyDescent="0.3">
      <c r="U103" s="675"/>
      <c r="V103" s="675"/>
      <c r="W103" s="675"/>
      <c r="X103" s="675"/>
      <c r="Y103" s="675"/>
      <c r="Z103" s="675"/>
      <c r="AA103" s="675"/>
      <c r="AB103" s="675"/>
      <c r="AC103" s="675"/>
      <c r="AD103" s="675"/>
      <c r="AE103" s="675"/>
      <c r="AF103" s="675"/>
      <c r="AG103" s="675"/>
      <c r="AH103" s="675"/>
      <c r="AI103" s="675"/>
      <c r="AJ103" s="675"/>
    </row>
    <row r="104" spans="21:36" x14ac:dyDescent="0.3">
      <c r="U104" s="675"/>
      <c r="V104" s="675"/>
      <c r="W104" s="675"/>
      <c r="X104" s="675"/>
      <c r="Y104" s="675"/>
      <c r="Z104" s="675"/>
      <c r="AA104" s="675"/>
      <c r="AB104" s="675"/>
      <c r="AC104" s="675"/>
      <c r="AD104" s="675"/>
      <c r="AE104" s="675"/>
      <c r="AF104" s="675"/>
      <c r="AG104" s="675"/>
      <c r="AH104" s="675"/>
      <c r="AI104" s="675"/>
      <c r="AJ104" s="675"/>
    </row>
    <row r="105" spans="21:36" x14ac:dyDescent="0.3">
      <c r="U105" s="675"/>
      <c r="V105" s="675"/>
      <c r="W105" s="675"/>
      <c r="X105" s="675"/>
      <c r="Y105" s="675"/>
      <c r="Z105" s="675"/>
      <c r="AA105" s="675"/>
      <c r="AB105" s="675"/>
      <c r="AC105" s="675"/>
      <c r="AD105" s="675"/>
      <c r="AE105" s="675"/>
      <c r="AF105" s="675"/>
      <c r="AG105" s="675"/>
      <c r="AH105" s="675"/>
      <c r="AI105" s="675"/>
      <c r="AJ105" s="675"/>
    </row>
    <row r="106" spans="21:36" x14ac:dyDescent="0.3">
      <c r="U106" s="675"/>
      <c r="V106" s="675"/>
      <c r="W106" s="675"/>
      <c r="X106" s="675"/>
      <c r="Y106" s="675"/>
      <c r="Z106" s="675"/>
      <c r="AA106" s="675"/>
      <c r="AB106" s="675"/>
      <c r="AC106" s="675"/>
      <c r="AD106" s="675"/>
      <c r="AE106" s="675"/>
      <c r="AF106" s="675"/>
      <c r="AG106" s="675"/>
      <c r="AH106" s="675"/>
      <c r="AI106" s="675"/>
      <c r="AJ106" s="675"/>
    </row>
    <row r="107" spans="21:36" x14ac:dyDescent="0.3">
      <c r="U107" s="675"/>
      <c r="V107" s="675"/>
      <c r="W107" s="675"/>
      <c r="X107" s="675"/>
      <c r="Y107" s="675"/>
      <c r="Z107" s="675"/>
      <c r="AA107" s="675"/>
      <c r="AB107" s="675"/>
      <c r="AC107" s="675"/>
      <c r="AD107" s="675"/>
      <c r="AE107" s="675"/>
      <c r="AF107" s="675"/>
      <c r="AG107" s="675"/>
      <c r="AH107" s="675"/>
      <c r="AI107" s="675"/>
      <c r="AJ107" s="675"/>
    </row>
    <row r="108" spans="21:36" x14ac:dyDescent="0.3">
      <c r="U108" s="675"/>
      <c r="V108" s="675"/>
      <c r="W108" s="675"/>
      <c r="X108" s="675"/>
      <c r="Y108" s="675"/>
      <c r="Z108" s="675"/>
      <c r="AA108" s="675"/>
      <c r="AB108" s="675"/>
      <c r="AC108" s="675"/>
      <c r="AD108" s="675"/>
      <c r="AE108" s="675"/>
      <c r="AF108" s="675"/>
      <c r="AG108" s="675"/>
      <c r="AH108" s="675"/>
      <c r="AI108" s="675"/>
      <c r="AJ108" s="675"/>
    </row>
    <row r="109" spans="21:36" x14ac:dyDescent="0.3">
      <c r="U109" s="675"/>
      <c r="V109" s="675"/>
      <c r="W109" s="675"/>
      <c r="X109" s="675"/>
      <c r="Y109" s="675"/>
      <c r="Z109" s="675"/>
      <c r="AA109" s="675"/>
      <c r="AB109" s="675"/>
      <c r="AC109" s="675"/>
      <c r="AD109" s="675"/>
      <c r="AE109" s="675"/>
      <c r="AF109" s="675"/>
      <c r="AG109" s="675"/>
      <c r="AH109" s="675"/>
      <c r="AI109" s="675"/>
      <c r="AJ109" s="675"/>
    </row>
    <row r="110" spans="21:36" x14ac:dyDescent="0.3">
      <c r="U110" s="675"/>
      <c r="V110" s="675"/>
      <c r="W110" s="675"/>
      <c r="X110" s="675"/>
      <c r="Y110" s="675"/>
      <c r="Z110" s="675"/>
      <c r="AA110" s="675"/>
      <c r="AB110" s="675"/>
      <c r="AC110" s="675"/>
      <c r="AD110" s="675"/>
      <c r="AE110" s="675"/>
      <c r="AF110" s="675"/>
      <c r="AG110" s="675"/>
      <c r="AH110" s="675"/>
      <c r="AI110" s="675"/>
      <c r="AJ110" s="675"/>
    </row>
    <row r="111" spans="21:36" x14ac:dyDescent="0.3">
      <c r="U111" s="675"/>
      <c r="V111" s="675"/>
      <c r="W111" s="675"/>
      <c r="X111" s="675"/>
      <c r="Y111" s="675"/>
      <c r="Z111" s="675"/>
      <c r="AA111" s="675"/>
      <c r="AB111" s="675"/>
      <c r="AC111" s="675"/>
      <c r="AD111" s="675"/>
      <c r="AE111" s="675"/>
      <c r="AF111" s="675"/>
      <c r="AG111" s="675"/>
      <c r="AH111" s="675"/>
      <c r="AI111" s="675"/>
      <c r="AJ111" s="675"/>
    </row>
    <row r="112" spans="21:36" x14ac:dyDescent="0.3">
      <c r="U112" s="675"/>
      <c r="V112" s="675"/>
      <c r="W112" s="675"/>
      <c r="X112" s="675"/>
      <c r="Y112" s="675"/>
      <c r="Z112" s="675"/>
      <c r="AA112" s="675"/>
      <c r="AB112" s="675"/>
      <c r="AC112" s="675"/>
      <c r="AD112" s="675"/>
      <c r="AE112" s="675"/>
      <c r="AF112" s="675"/>
      <c r="AG112" s="675"/>
      <c r="AH112" s="675"/>
      <c r="AI112" s="675"/>
      <c r="AJ112" s="675"/>
    </row>
    <row r="113" spans="21:36" x14ac:dyDescent="0.3">
      <c r="U113" s="675"/>
      <c r="V113" s="675"/>
      <c r="W113" s="675"/>
      <c r="X113" s="675"/>
      <c r="Y113" s="675"/>
      <c r="Z113" s="675"/>
      <c r="AA113" s="675"/>
      <c r="AB113" s="675"/>
      <c r="AC113" s="675"/>
      <c r="AD113" s="675"/>
      <c r="AE113" s="675"/>
      <c r="AF113" s="675"/>
      <c r="AG113" s="675"/>
      <c r="AH113" s="675"/>
      <c r="AI113" s="675"/>
      <c r="AJ113" s="675"/>
    </row>
    <row r="114" spans="21:36" x14ac:dyDescent="0.3">
      <c r="U114" s="675"/>
      <c r="V114" s="675"/>
      <c r="W114" s="675"/>
      <c r="X114" s="675"/>
      <c r="Y114" s="675"/>
      <c r="Z114" s="675"/>
      <c r="AA114" s="675"/>
      <c r="AB114" s="675"/>
      <c r="AC114" s="675"/>
      <c r="AD114" s="675"/>
      <c r="AE114" s="675"/>
      <c r="AF114" s="675"/>
      <c r="AG114" s="675"/>
      <c r="AH114" s="675"/>
      <c r="AI114" s="675"/>
      <c r="AJ114" s="675"/>
    </row>
    <row r="115" spans="21:36" x14ac:dyDescent="0.3">
      <c r="U115" s="675"/>
      <c r="V115" s="675"/>
      <c r="W115" s="675"/>
      <c r="X115" s="675"/>
      <c r="Y115" s="675"/>
      <c r="Z115" s="675"/>
      <c r="AA115" s="675"/>
      <c r="AB115" s="675"/>
      <c r="AC115" s="675"/>
      <c r="AD115" s="675"/>
      <c r="AE115" s="675"/>
      <c r="AF115" s="675"/>
      <c r="AG115" s="675"/>
      <c r="AH115" s="675"/>
      <c r="AI115" s="675"/>
      <c r="AJ115" s="675"/>
    </row>
    <row r="116" spans="21:36" x14ac:dyDescent="0.3">
      <c r="U116" s="675"/>
      <c r="V116" s="675"/>
      <c r="W116" s="675"/>
      <c r="X116" s="675"/>
      <c r="Y116" s="675"/>
      <c r="Z116" s="675"/>
      <c r="AA116" s="675"/>
      <c r="AB116" s="675"/>
      <c r="AC116" s="675"/>
      <c r="AD116" s="675"/>
      <c r="AE116" s="675"/>
      <c r="AF116" s="675"/>
      <c r="AG116" s="675"/>
      <c r="AH116" s="675"/>
      <c r="AI116" s="675"/>
      <c r="AJ116" s="675"/>
    </row>
    <row r="117" spans="21:36" x14ac:dyDescent="0.3">
      <c r="U117" s="675"/>
      <c r="V117" s="675"/>
      <c r="W117" s="675"/>
      <c r="X117" s="675"/>
      <c r="Y117" s="675"/>
      <c r="Z117" s="675"/>
      <c r="AA117" s="675"/>
      <c r="AB117" s="675"/>
      <c r="AC117" s="675"/>
      <c r="AD117" s="675"/>
      <c r="AE117" s="675"/>
      <c r="AF117" s="675"/>
      <c r="AG117" s="675"/>
      <c r="AH117" s="675"/>
      <c r="AI117" s="675"/>
      <c r="AJ117" s="675"/>
    </row>
    <row r="118" spans="21:36" x14ac:dyDescent="0.3">
      <c r="U118" s="675"/>
      <c r="V118" s="675"/>
      <c r="W118" s="675"/>
      <c r="X118" s="675"/>
      <c r="Y118" s="675"/>
      <c r="Z118" s="675"/>
      <c r="AA118" s="675"/>
      <c r="AB118" s="675"/>
      <c r="AC118" s="675"/>
      <c r="AD118" s="675"/>
      <c r="AE118" s="675"/>
      <c r="AF118" s="675"/>
      <c r="AG118" s="675"/>
      <c r="AH118" s="675"/>
      <c r="AI118" s="675"/>
      <c r="AJ118" s="675"/>
    </row>
    <row r="119" spans="21:36" x14ac:dyDescent="0.3">
      <c r="U119" s="675"/>
      <c r="V119" s="675"/>
      <c r="W119" s="675"/>
      <c r="X119" s="675"/>
      <c r="Y119" s="675"/>
      <c r="Z119" s="675"/>
      <c r="AA119" s="675"/>
      <c r="AB119" s="675"/>
      <c r="AC119" s="675"/>
      <c r="AD119" s="675"/>
      <c r="AE119" s="675"/>
      <c r="AF119" s="675"/>
      <c r="AG119" s="675"/>
      <c r="AH119" s="675"/>
      <c r="AI119" s="675"/>
      <c r="AJ119" s="675"/>
    </row>
    <row r="120" spans="21:36" x14ac:dyDescent="0.3">
      <c r="U120" s="675"/>
      <c r="V120" s="675"/>
      <c r="W120" s="675"/>
      <c r="X120" s="675"/>
      <c r="Y120" s="675"/>
      <c r="Z120" s="675"/>
      <c r="AA120" s="675"/>
      <c r="AB120" s="675"/>
      <c r="AC120" s="675"/>
      <c r="AD120" s="675"/>
      <c r="AE120" s="675"/>
      <c r="AF120" s="675"/>
      <c r="AG120" s="675"/>
      <c r="AH120" s="675"/>
      <c r="AI120" s="675"/>
      <c r="AJ120" s="675"/>
    </row>
    <row r="121" spans="21:36" x14ac:dyDescent="0.3">
      <c r="U121" s="675"/>
      <c r="V121" s="675"/>
      <c r="W121" s="675"/>
      <c r="X121" s="675"/>
      <c r="Y121" s="675"/>
      <c r="Z121" s="675"/>
      <c r="AA121" s="675"/>
      <c r="AB121" s="675"/>
      <c r="AC121" s="675"/>
      <c r="AD121" s="675"/>
      <c r="AE121" s="675"/>
      <c r="AF121" s="675"/>
      <c r="AG121" s="675"/>
      <c r="AH121" s="675"/>
      <c r="AI121" s="675"/>
      <c r="AJ121" s="675"/>
    </row>
    <row r="122" spans="21:36" x14ac:dyDescent="0.3">
      <c r="U122" s="675"/>
      <c r="V122" s="675"/>
      <c r="W122" s="675"/>
      <c r="X122" s="675"/>
      <c r="Y122" s="675"/>
      <c r="Z122" s="675"/>
      <c r="AA122" s="675"/>
      <c r="AB122" s="675"/>
      <c r="AC122" s="675"/>
      <c r="AD122" s="675"/>
      <c r="AE122" s="675"/>
      <c r="AF122" s="675"/>
      <c r="AG122" s="675"/>
      <c r="AH122" s="675"/>
      <c r="AI122" s="675"/>
      <c r="AJ122" s="675"/>
    </row>
    <row r="123" spans="21:36" x14ac:dyDescent="0.3">
      <c r="U123" s="675"/>
      <c r="V123" s="675"/>
      <c r="W123" s="675"/>
      <c r="X123" s="675"/>
      <c r="Y123" s="675"/>
      <c r="Z123" s="675"/>
      <c r="AA123" s="675"/>
      <c r="AB123" s="675"/>
      <c r="AC123" s="675"/>
      <c r="AD123" s="675"/>
      <c r="AE123" s="675"/>
      <c r="AF123" s="675"/>
      <c r="AG123" s="675"/>
      <c r="AH123" s="675"/>
      <c r="AI123" s="675"/>
      <c r="AJ123" s="675"/>
    </row>
    <row r="124" spans="21:36" x14ac:dyDescent="0.3">
      <c r="U124" s="675"/>
      <c r="V124" s="675"/>
      <c r="W124" s="675"/>
      <c r="X124" s="675"/>
      <c r="Y124" s="675"/>
      <c r="Z124" s="675"/>
      <c r="AA124" s="675"/>
      <c r="AB124" s="675"/>
      <c r="AC124" s="675"/>
      <c r="AD124" s="675"/>
      <c r="AE124" s="675"/>
      <c r="AF124" s="675"/>
      <c r="AG124" s="675"/>
      <c r="AH124" s="675"/>
      <c r="AI124" s="675"/>
      <c r="AJ124" s="675"/>
    </row>
    <row r="125" spans="21:36" x14ac:dyDescent="0.3">
      <c r="U125" s="675"/>
      <c r="V125" s="675"/>
      <c r="W125" s="675"/>
      <c r="X125" s="675"/>
      <c r="Y125" s="675"/>
      <c r="Z125" s="675"/>
      <c r="AA125" s="675"/>
      <c r="AB125" s="675"/>
      <c r="AC125" s="675"/>
      <c r="AD125" s="675"/>
      <c r="AE125" s="675"/>
      <c r="AF125" s="675"/>
      <c r="AG125" s="675"/>
      <c r="AH125" s="675"/>
      <c r="AI125" s="675"/>
      <c r="AJ125" s="675"/>
    </row>
    <row r="126" spans="21:36" x14ac:dyDescent="0.3">
      <c r="U126" s="675"/>
      <c r="V126" s="675"/>
      <c r="W126" s="675"/>
      <c r="X126" s="675"/>
      <c r="Y126" s="675"/>
      <c r="Z126" s="675"/>
      <c r="AA126" s="675"/>
      <c r="AB126" s="675"/>
      <c r="AC126" s="675"/>
      <c r="AD126" s="675"/>
      <c r="AE126" s="675"/>
      <c r="AF126" s="675"/>
      <c r="AG126" s="675"/>
      <c r="AH126" s="675"/>
      <c r="AI126" s="675"/>
      <c r="AJ126" s="675"/>
    </row>
    <row r="127" spans="21:36" x14ac:dyDescent="0.3">
      <c r="U127" s="675"/>
      <c r="V127" s="675"/>
      <c r="W127" s="675"/>
      <c r="X127" s="675"/>
      <c r="Y127" s="675"/>
      <c r="Z127" s="675"/>
      <c r="AA127" s="675"/>
      <c r="AB127" s="675"/>
      <c r="AC127" s="675"/>
      <c r="AD127" s="675"/>
      <c r="AE127" s="675"/>
      <c r="AF127" s="675"/>
      <c r="AG127" s="675"/>
      <c r="AH127" s="675"/>
      <c r="AI127" s="675"/>
      <c r="AJ127" s="675"/>
    </row>
    <row r="128" spans="21:36" x14ac:dyDescent="0.3">
      <c r="U128" s="675"/>
      <c r="V128" s="675"/>
      <c r="W128" s="675"/>
      <c r="X128" s="675"/>
      <c r="Y128" s="675"/>
      <c r="Z128" s="675"/>
      <c r="AA128" s="675"/>
      <c r="AB128" s="675"/>
      <c r="AC128" s="675"/>
      <c r="AD128" s="675"/>
      <c r="AE128" s="675"/>
      <c r="AF128" s="675"/>
      <c r="AG128" s="675"/>
      <c r="AH128" s="675"/>
      <c r="AI128" s="675"/>
      <c r="AJ128" s="675"/>
    </row>
    <row r="129" spans="21:36" x14ac:dyDescent="0.3">
      <c r="U129" s="675"/>
      <c r="V129" s="675"/>
      <c r="W129" s="675"/>
      <c r="X129" s="675"/>
      <c r="Y129" s="675"/>
      <c r="Z129" s="675"/>
      <c r="AA129" s="675"/>
      <c r="AB129" s="675"/>
      <c r="AC129" s="675"/>
      <c r="AD129" s="675"/>
      <c r="AE129" s="675"/>
      <c r="AF129" s="675"/>
      <c r="AG129" s="675"/>
      <c r="AH129" s="675"/>
      <c r="AI129" s="675"/>
      <c r="AJ129" s="675"/>
    </row>
    <row r="130" spans="21:36" x14ac:dyDescent="0.3">
      <c r="U130" s="675"/>
      <c r="V130" s="675"/>
      <c r="W130" s="675"/>
      <c r="X130" s="675"/>
      <c r="Y130" s="675"/>
      <c r="Z130" s="675"/>
      <c r="AA130" s="675"/>
      <c r="AB130" s="675"/>
      <c r="AC130" s="675"/>
      <c r="AD130" s="675"/>
      <c r="AE130" s="675"/>
      <c r="AF130" s="675"/>
      <c r="AG130" s="675"/>
      <c r="AH130" s="675"/>
      <c r="AI130" s="675"/>
      <c r="AJ130" s="675"/>
    </row>
    <row r="131" spans="21:36" x14ac:dyDescent="0.3">
      <c r="U131" s="675"/>
      <c r="V131" s="675"/>
      <c r="W131" s="675"/>
      <c r="X131" s="675"/>
      <c r="Y131" s="675"/>
      <c r="Z131" s="675"/>
      <c r="AA131" s="675"/>
      <c r="AB131" s="675"/>
      <c r="AC131" s="675"/>
      <c r="AD131" s="675"/>
      <c r="AE131" s="675"/>
      <c r="AF131" s="675"/>
      <c r="AG131" s="675"/>
      <c r="AH131" s="675"/>
      <c r="AI131" s="675"/>
      <c r="AJ131" s="675"/>
    </row>
    <row r="132" spans="21:36" x14ac:dyDescent="0.3">
      <c r="U132" s="675"/>
      <c r="V132" s="675"/>
      <c r="W132" s="675"/>
      <c r="X132" s="675"/>
      <c r="Y132" s="675"/>
      <c r="Z132" s="675"/>
      <c r="AA132" s="675"/>
      <c r="AB132" s="675"/>
      <c r="AC132" s="675"/>
      <c r="AD132" s="675"/>
      <c r="AE132" s="675"/>
      <c r="AF132" s="675"/>
      <c r="AG132" s="675"/>
      <c r="AH132" s="675"/>
      <c r="AI132" s="675"/>
      <c r="AJ132" s="675"/>
    </row>
    <row r="133" spans="21:36" x14ac:dyDescent="0.3">
      <c r="U133" s="675"/>
      <c r="V133" s="675"/>
      <c r="W133" s="675"/>
      <c r="X133" s="675"/>
      <c r="Y133" s="675"/>
      <c r="Z133" s="675"/>
      <c r="AA133" s="675"/>
      <c r="AB133" s="675"/>
      <c r="AC133" s="675"/>
      <c r="AD133" s="675"/>
      <c r="AE133" s="675"/>
      <c r="AF133" s="675"/>
      <c r="AG133" s="675"/>
      <c r="AH133" s="675"/>
      <c r="AI133" s="675"/>
      <c r="AJ133" s="675"/>
    </row>
    <row r="134" spans="21:36" x14ac:dyDescent="0.3">
      <c r="U134" s="675"/>
      <c r="V134" s="675"/>
      <c r="W134" s="675"/>
      <c r="X134" s="675"/>
      <c r="Y134" s="675"/>
      <c r="Z134" s="675"/>
      <c r="AA134" s="675"/>
      <c r="AB134" s="675"/>
      <c r="AC134" s="675"/>
      <c r="AD134" s="675"/>
      <c r="AE134" s="675"/>
      <c r="AF134" s="675"/>
      <c r="AG134" s="675"/>
      <c r="AH134" s="675"/>
      <c r="AI134" s="675"/>
      <c r="AJ134" s="675"/>
    </row>
    <row r="135" spans="21:36" x14ac:dyDescent="0.3">
      <c r="U135" s="675"/>
      <c r="V135" s="675"/>
      <c r="W135" s="675"/>
      <c r="X135" s="675"/>
      <c r="Y135" s="675"/>
      <c r="Z135" s="675"/>
      <c r="AA135" s="675"/>
      <c r="AB135" s="675"/>
      <c r="AC135" s="675"/>
      <c r="AD135" s="675"/>
      <c r="AE135" s="675"/>
      <c r="AF135" s="675"/>
      <c r="AG135" s="675"/>
      <c r="AH135" s="675"/>
      <c r="AI135" s="675"/>
      <c r="AJ135" s="675"/>
    </row>
  </sheetData>
  <mergeCells count="1">
    <mergeCell ref="A1:A5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32">
    <tabColor theme="7"/>
  </sheetPr>
  <dimension ref="A1:AL154"/>
  <sheetViews>
    <sheetView view="pageBreakPreview" zoomScaleNormal="100" zoomScaleSheetLayoutView="100" workbookViewId="0"/>
  </sheetViews>
  <sheetFormatPr defaultColWidth="9" defaultRowHeight="14" x14ac:dyDescent="0.3"/>
  <cols>
    <col min="1" max="1" width="3.08203125" style="2" customWidth="1"/>
    <col min="2" max="3" width="10.58203125" style="1" customWidth="1"/>
    <col min="4" max="15" width="8.08203125" style="1" customWidth="1"/>
    <col min="16" max="16" width="10.58203125" style="1" customWidth="1"/>
    <col min="17" max="17" width="9" style="1" customWidth="1"/>
    <col min="18" max="18" width="3.75" style="1" customWidth="1"/>
    <col min="19" max="19" width="9" style="3"/>
    <col min="20" max="25" width="9" style="1"/>
    <col min="26" max="26" width="10.75" style="1" bestFit="1" customWidth="1"/>
    <col min="27" max="33" width="9.08203125" style="1" bestFit="1" customWidth="1"/>
    <col min="34" max="34" width="10.33203125" style="1" bestFit="1" customWidth="1"/>
    <col min="35" max="37" width="9.08203125" style="1" bestFit="1" customWidth="1"/>
    <col min="38" max="38" width="9.58203125" style="1" bestFit="1" customWidth="1"/>
    <col min="39" max="16384" width="9" style="1"/>
  </cols>
  <sheetData>
    <row r="1" spans="1:34" ht="14.25" customHeight="1" x14ac:dyDescent="0.3">
      <c r="A1" s="2" t="s">
        <v>503</v>
      </c>
      <c r="X1" s="247"/>
    </row>
    <row r="2" spans="1:34" ht="14.25" customHeight="1" x14ac:dyDescent="0.3">
      <c r="T2" s="1" t="s">
        <v>229</v>
      </c>
    </row>
    <row r="3" spans="1:34" ht="14.25" customHeight="1" x14ac:dyDescent="0.3">
      <c r="B3" s="1" t="s">
        <v>504</v>
      </c>
      <c r="T3" s="1" t="s">
        <v>482</v>
      </c>
    </row>
    <row r="4" spans="1:34" s="257" customFormat="1" ht="14.25" customHeight="1" thickBot="1" x14ac:dyDescent="0.35">
      <c r="A4" s="256"/>
      <c r="P4" s="258" t="s">
        <v>426</v>
      </c>
      <c r="S4" s="414"/>
    </row>
    <row r="5" spans="1:34" s="257" customFormat="1" ht="14.25" customHeight="1" x14ac:dyDescent="0.3">
      <c r="A5" s="256"/>
      <c r="B5" s="259" t="s">
        <v>415</v>
      </c>
      <c r="C5" s="260" t="s">
        <v>472</v>
      </c>
      <c r="D5" s="261" t="s">
        <v>428</v>
      </c>
      <c r="E5" s="262" t="s">
        <v>429</v>
      </c>
      <c r="F5" s="262" t="s">
        <v>430</v>
      </c>
      <c r="G5" s="262" t="s">
        <v>431</v>
      </c>
      <c r="H5" s="262" t="s">
        <v>432</v>
      </c>
      <c r="I5" s="463" t="s">
        <v>433</v>
      </c>
      <c r="J5" s="464" t="s">
        <v>434</v>
      </c>
      <c r="K5" s="262" t="s">
        <v>435</v>
      </c>
      <c r="L5" s="262" t="s">
        <v>436</v>
      </c>
      <c r="M5" s="262" t="s">
        <v>437</v>
      </c>
      <c r="N5" s="262" t="s">
        <v>438</v>
      </c>
      <c r="O5" s="263" t="s">
        <v>439</v>
      </c>
      <c r="P5" s="264" t="s">
        <v>440</v>
      </c>
      <c r="Q5" s="538"/>
      <c r="S5" s="414"/>
      <c r="T5" s="257" t="s">
        <v>232</v>
      </c>
    </row>
    <row r="6" spans="1:34" s="257" customFormat="1" ht="16.75" customHeight="1" x14ac:dyDescent="0.3">
      <c r="A6" s="256"/>
      <c r="B6" s="1285" t="s">
        <v>132</v>
      </c>
      <c r="C6" s="398" t="s">
        <v>841</v>
      </c>
      <c r="D6" s="266">
        <f t="shared" ref="D6:O6" si="0">ROUND(INDEX(V$7:V$18,MATCH($S6,$U$7:$U$18,0)),0)</f>
        <v>204981</v>
      </c>
      <c r="E6" s="267">
        <f t="shared" si="0"/>
        <v>223510</v>
      </c>
      <c r="F6" s="267">
        <f t="shared" si="0"/>
        <v>284077</v>
      </c>
      <c r="G6" s="267">
        <f t="shared" si="0"/>
        <v>252437</v>
      </c>
      <c r="H6" s="267">
        <f t="shared" si="0"/>
        <v>284913</v>
      </c>
      <c r="I6" s="268">
        <f t="shared" si="0"/>
        <v>240089</v>
      </c>
      <c r="J6" s="269">
        <f t="shared" si="0"/>
        <v>266008</v>
      </c>
      <c r="K6" s="267">
        <f t="shared" si="0"/>
        <v>300964</v>
      </c>
      <c r="L6" s="267">
        <f t="shared" si="0"/>
        <v>282313</v>
      </c>
      <c r="M6" s="267">
        <f t="shared" si="0"/>
        <v>277017</v>
      </c>
      <c r="N6" s="267">
        <f t="shared" si="0"/>
        <v>276465</v>
      </c>
      <c r="O6" s="399">
        <f t="shared" si="0"/>
        <v>251152</v>
      </c>
      <c r="P6" s="270">
        <f>ROUND(INDEX(AH$7:AH$18,MATCH($S6,$U$7:$U$18,0)),0)</f>
        <v>3143927</v>
      </c>
      <c r="Q6" s="1296"/>
      <c r="S6" s="414" t="str">
        <f t="shared" ref="S6:S17" si="1">IF(B6&lt;&gt;0,B6,S5)</f>
        <v>熊本市</v>
      </c>
      <c r="T6" s="272" t="s">
        <v>415</v>
      </c>
      <c r="U6" s="400" t="s">
        <v>472</v>
      </c>
      <c r="V6" s="401" t="s">
        <v>428</v>
      </c>
      <c r="W6" s="402" t="s">
        <v>429</v>
      </c>
      <c r="X6" s="402" t="s">
        <v>430</v>
      </c>
      <c r="Y6" s="402" t="s">
        <v>431</v>
      </c>
      <c r="Z6" s="402" t="s">
        <v>432</v>
      </c>
      <c r="AA6" s="402" t="s">
        <v>433</v>
      </c>
      <c r="AB6" s="402" t="s">
        <v>434</v>
      </c>
      <c r="AC6" s="402" t="s">
        <v>435</v>
      </c>
      <c r="AD6" s="402" t="s">
        <v>436</v>
      </c>
      <c r="AE6" s="402" t="s">
        <v>437</v>
      </c>
      <c r="AF6" s="402" t="s">
        <v>438</v>
      </c>
      <c r="AG6" s="403" t="s">
        <v>439</v>
      </c>
      <c r="AH6" s="403" t="s">
        <v>474</v>
      </c>
    </row>
    <row r="7" spans="1:34" s="257" customFormat="1" ht="16.75" customHeight="1" x14ac:dyDescent="0.3">
      <c r="A7" s="256"/>
      <c r="B7" s="1286"/>
      <c r="C7" s="572" t="s">
        <v>842</v>
      </c>
      <c r="D7" s="273">
        <f>ROUND(INDEX(V$19:V$30,MATCH($S7,$U$19:$U$30,0)),0)</f>
        <v>142339</v>
      </c>
      <c r="E7" s="274">
        <f t="shared" ref="E7:N7" si="2">ROUND(INDEX(W$19:W$30,MATCH($S7,$U$19:$U$30,0)),0)</f>
        <v>119214</v>
      </c>
      <c r="F7" s="274">
        <f t="shared" si="2"/>
        <v>168830</v>
      </c>
      <c r="G7" s="274">
        <f t="shared" si="2"/>
        <v>193694</v>
      </c>
      <c r="H7" s="274">
        <f t="shared" si="2"/>
        <v>199320</v>
      </c>
      <c r="I7" s="275">
        <f t="shared" si="2"/>
        <v>209397</v>
      </c>
      <c r="J7" s="276">
        <f t="shared" si="2"/>
        <v>221066</v>
      </c>
      <c r="K7" s="274">
        <f t="shared" si="2"/>
        <v>251236</v>
      </c>
      <c r="L7" s="274">
        <f t="shared" si="2"/>
        <v>249023</v>
      </c>
      <c r="M7" s="274">
        <f t="shared" si="2"/>
        <v>248346</v>
      </c>
      <c r="N7" s="274">
        <f t="shared" si="2"/>
        <v>269642</v>
      </c>
      <c r="O7" s="406">
        <f>ROUND(INDEX(AG$19:AG$30,MATCH($S7,$U$19:$U$30,0)),0)</f>
        <v>248217</v>
      </c>
      <c r="P7" s="277">
        <f>ROUND(INDEX(AH$19:AH$30,MATCH($S7,$U$19:$U$30,0)),0)</f>
        <v>2520320</v>
      </c>
      <c r="Q7" s="1296"/>
      <c r="S7" s="414" t="str">
        <f t="shared" si="1"/>
        <v>熊本市</v>
      </c>
      <c r="T7" s="1290" t="s">
        <v>178</v>
      </c>
      <c r="U7" s="407" t="s">
        <v>442</v>
      </c>
      <c r="V7" s="699">
        <v>204980.62527986773</v>
      </c>
      <c r="W7" s="700">
        <v>223510.27368210268</v>
      </c>
      <c r="X7" s="700">
        <v>284076.70074600459</v>
      </c>
      <c r="Y7" s="700">
        <v>252437.49777062662</v>
      </c>
      <c r="Z7" s="700">
        <v>284912.84997905936</v>
      </c>
      <c r="AA7" s="700">
        <v>240089.26135948286</v>
      </c>
      <c r="AB7" s="700">
        <v>266008.27181491477</v>
      </c>
      <c r="AC7" s="700">
        <v>300963.63716909039</v>
      </c>
      <c r="AD7" s="700">
        <v>282312.911780808</v>
      </c>
      <c r="AE7" s="700">
        <v>277017.09029851947</v>
      </c>
      <c r="AF7" s="700">
        <v>276465.01794245234</v>
      </c>
      <c r="AG7" s="701">
        <v>251152.05886300595</v>
      </c>
      <c r="AH7" s="701">
        <v>3143926.6838409761</v>
      </c>
    </row>
    <row r="8" spans="1:34" s="257" customFormat="1" ht="16.75" customHeight="1" x14ac:dyDescent="0.3">
      <c r="A8" s="256"/>
      <c r="B8" s="1287"/>
      <c r="C8" s="280" t="s">
        <v>388</v>
      </c>
      <c r="D8" s="281">
        <f>D6/D7-1</f>
        <v>0.4400902071814472</v>
      </c>
      <c r="E8" s="282">
        <f t="shared" ref="E8:O8" si="3">E6/E7-1</f>
        <v>0.87486369050614865</v>
      </c>
      <c r="F8" s="282">
        <f t="shared" si="3"/>
        <v>0.68262157199549844</v>
      </c>
      <c r="G8" s="282">
        <f t="shared" si="3"/>
        <v>0.30327733435212245</v>
      </c>
      <c r="H8" s="282">
        <f t="shared" si="3"/>
        <v>0.42942504515352198</v>
      </c>
      <c r="I8" s="283">
        <f t="shared" si="3"/>
        <v>0.14657325558627865</v>
      </c>
      <c r="J8" s="465">
        <f t="shared" si="3"/>
        <v>0.20329675300588956</v>
      </c>
      <c r="K8" s="282">
        <f t="shared" si="3"/>
        <v>0.19793341718543522</v>
      </c>
      <c r="L8" s="282">
        <f t="shared" si="3"/>
        <v>0.13368243094011389</v>
      </c>
      <c r="M8" s="282">
        <f t="shared" si="3"/>
        <v>0.11544780266241461</v>
      </c>
      <c r="N8" s="282">
        <f t="shared" si="3"/>
        <v>2.5303921495909432E-2</v>
      </c>
      <c r="O8" s="284">
        <f t="shared" si="3"/>
        <v>1.182433112961645E-2</v>
      </c>
      <c r="P8" s="285">
        <f>P6/P7-1</f>
        <v>0.24743167534281363</v>
      </c>
      <c r="Q8" s="1296"/>
      <c r="S8" s="414" t="str">
        <f t="shared" si="1"/>
        <v>熊本市</v>
      </c>
      <c r="T8" s="1291"/>
      <c r="U8" s="409" t="s">
        <v>444</v>
      </c>
      <c r="V8" s="702">
        <v>70079.829483734182</v>
      </c>
      <c r="W8" s="703">
        <v>78066.714070679795</v>
      </c>
      <c r="X8" s="703">
        <v>139430.35902880103</v>
      </c>
      <c r="Y8" s="703">
        <v>103663.53009050319</v>
      </c>
      <c r="Z8" s="703">
        <v>137290.42753315825</v>
      </c>
      <c r="AA8" s="703">
        <v>86840.145025010788</v>
      </c>
      <c r="AB8" s="703">
        <v>109043.51197291809</v>
      </c>
      <c r="AC8" s="703">
        <v>167406.54017087771</v>
      </c>
      <c r="AD8" s="703">
        <v>111528.02500746201</v>
      </c>
      <c r="AE8" s="703">
        <v>114335.95112616263</v>
      </c>
      <c r="AF8" s="703">
        <v>125349.2091675688</v>
      </c>
      <c r="AG8" s="704">
        <v>106054.47674993984</v>
      </c>
      <c r="AH8" s="704">
        <v>1349090.5596874428</v>
      </c>
    </row>
    <row r="9" spans="1:34" s="257" customFormat="1" ht="16.75" customHeight="1" x14ac:dyDescent="0.3">
      <c r="A9" s="256"/>
      <c r="B9" s="1285" t="s">
        <v>133</v>
      </c>
      <c r="C9" s="398" t="str">
        <f>C$6</f>
        <v>令和5年</v>
      </c>
      <c r="D9" s="266">
        <f t="shared" ref="D9:P9" si="4">ROUND(INDEX(V$7:V$18,MATCH($S9,$U$7:$U$18,0)),0)</f>
        <v>70080</v>
      </c>
      <c r="E9" s="267">
        <f t="shared" si="4"/>
        <v>78067</v>
      </c>
      <c r="F9" s="267">
        <f t="shared" si="4"/>
        <v>139430</v>
      </c>
      <c r="G9" s="267">
        <f t="shared" si="4"/>
        <v>103664</v>
      </c>
      <c r="H9" s="267">
        <f t="shared" si="4"/>
        <v>137290</v>
      </c>
      <c r="I9" s="268">
        <f t="shared" si="4"/>
        <v>86840</v>
      </c>
      <c r="J9" s="269">
        <f t="shared" si="4"/>
        <v>109044</v>
      </c>
      <c r="K9" s="267">
        <f t="shared" si="4"/>
        <v>167407</v>
      </c>
      <c r="L9" s="267">
        <f t="shared" si="4"/>
        <v>111528</v>
      </c>
      <c r="M9" s="267">
        <f t="shared" si="4"/>
        <v>114336</v>
      </c>
      <c r="N9" s="267">
        <f t="shared" si="4"/>
        <v>125349</v>
      </c>
      <c r="O9" s="399">
        <f t="shared" si="4"/>
        <v>106054</v>
      </c>
      <c r="P9" s="270">
        <f t="shared" si="4"/>
        <v>1349091</v>
      </c>
      <c r="Q9" s="1296"/>
      <c r="S9" s="414" t="str">
        <f t="shared" si="1"/>
        <v>阿蘇地域</v>
      </c>
      <c r="T9" s="1291"/>
      <c r="U9" s="409" t="s">
        <v>445</v>
      </c>
      <c r="V9" s="702">
        <v>33331.850437203444</v>
      </c>
      <c r="W9" s="703">
        <v>36851.164957066685</v>
      </c>
      <c r="X9" s="703">
        <v>53304.128913868743</v>
      </c>
      <c r="Y9" s="703">
        <v>42126.861472554949</v>
      </c>
      <c r="Z9" s="703">
        <v>53607.688748753375</v>
      </c>
      <c r="AA9" s="703">
        <v>38016.34621597454</v>
      </c>
      <c r="AB9" s="703">
        <v>47158.644859146465</v>
      </c>
      <c r="AC9" s="703">
        <v>69149.138785254268</v>
      </c>
      <c r="AD9" s="703">
        <v>48876.739857019485</v>
      </c>
      <c r="AE9" s="703">
        <v>55759.758320865432</v>
      </c>
      <c r="AF9" s="703">
        <v>58642.011549352967</v>
      </c>
      <c r="AG9" s="704">
        <v>44906.352741685339</v>
      </c>
      <c r="AH9" s="704">
        <v>581730.07289455587</v>
      </c>
    </row>
    <row r="10" spans="1:34" s="257" customFormat="1" ht="16.75" customHeight="1" x14ac:dyDescent="0.3">
      <c r="A10" s="256"/>
      <c r="B10" s="1286"/>
      <c r="C10" s="572" t="str">
        <f>C$7</f>
        <v>令和4年</v>
      </c>
      <c r="D10" s="273">
        <f>ROUND(INDEX(V$19:V$30,MATCH($S10,$U$19:$U$30,0)),0)</f>
        <v>65439</v>
      </c>
      <c r="E10" s="274">
        <f t="shared" ref="E10:N10" si="5">ROUND(INDEX(W$19:W$30,MATCH($S10,$U$19:$U$30,0)),0)</f>
        <v>42804</v>
      </c>
      <c r="F10" s="274">
        <f t="shared" si="5"/>
        <v>94563</v>
      </c>
      <c r="G10" s="274">
        <f t="shared" si="5"/>
        <v>91163</v>
      </c>
      <c r="H10" s="274">
        <f t="shared" si="5"/>
        <v>115819</v>
      </c>
      <c r="I10" s="275">
        <f t="shared" si="5"/>
        <v>82370</v>
      </c>
      <c r="J10" s="276">
        <f t="shared" si="5"/>
        <v>100684</v>
      </c>
      <c r="K10" s="274">
        <f t="shared" si="5"/>
        <v>153820</v>
      </c>
      <c r="L10" s="274">
        <f t="shared" si="5"/>
        <v>102187</v>
      </c>
      <c r="M10" s="274">
        <f t="shared" si="5"/>
        <v>127472</v>
      </c>
      <c r="N10" s="274">
        <f t="shared" si="5"/>
        <v>144937</v>
      </c>
      <c r="O10" s="406">
        <f>ROUND(INDEX(AG$19:AG$30,MATCH($S10,$U$19:$U$30,0)),0)</f>
        <v>127651</v>
      </c>
      <c r="P10" s="277">
        <f>ROUND(INDEX(AH$19:AH$30,MATCH($S10,$U$19:$U$30,0)),0)</f>
        <v>1248906</v>
      </c>
      <c r="Q10" s="1296"/>
      <c r="S10" s="414" t="str">
        <f t="shared" si="1"/>
        <v>阿蘇地域</v>
      </c>
      <c r="T10" s="1291"/>
      <c r="U10" s="409" t="s">
        <v>446</v>
      </c>
      <c r="V10" s="702">
        <v>15725.643640596905</v>
      </c>
      <c r="W10" s="703">
        <v>16440.335393401416</v>
      </c>
      <c r="X10" s="703">
        <v>23211.253071627238</v>
      </c>
      <c r="Y10" s="703">
        <v>18016.401148702826</v>
      </c>
      <c r="Z10" s="703">
        <v>18260.304804395157</v>
      </c>
      <c r="AA10" s="703">
        <v>15755.889127097131</v>
      </c>
      <c r="AB10" s="703">
        <v>20210.415956773224</v>
      </c>
      <c r="AC10" s="703">
        <v>22844.175746691122</v>
      </c>
      <c r="AD10" s="703">
        <v>17698.935754574992</v>
      </c>
      <c r="AE10" s="703">
        <v>22442.325259940793</v>
      </c>
      <c r="AF10" s="703">
        <v>23534.366302811512</v>
      </c>
      <c r="AG10" s="704">
        <v>19285.907135403006</v>
      </c>
      <c r="AH10" s="704">
        <v>233425.75255604187</v>
      </c>
    </row>
    <row r="11" spans="1:34" s="257" customFormat="1" ht="16.75" customHeight="1" x14ac:dyDescent="0.3">
      <c r="A11" s="256"/>
      <c r="B11" s="1287"/>
      <c r="C11" s="280" t="s">
        <v>388</v>
      </c>
      <c r="D11" s="281">
        <f>D9/D10-1</f>
        <v>7.092101040663823E-2</v>
      </c>
      <c r="E11" s="282">
        <f t="shared" ref="E11:O11" si="6">E9/E10-1</f>
        <v>0.82382487617979638</v>
      </c>
      <c r="F11" s="282">
        <f t="shared" si="6"/>
        <v>0.47446675761132795</v>
      </c>
      <c r="G11" s="282">
        <f t="shared" si="6"/>
        <v>0.13712800149183324</v>
      </c>
      <c r="H11" s="282">
        <f t="shared" si="6"/>
        <v>0.18538409069323691</v>
      </c>
      <c r="I11" s="283">
        <f t="shared" si="6"/>
        <v>5.4267330338715558E-2</v>
      </c>
      <c r="J11" s="465">
        <f t="shared" si="6"/>
        <v>8.303206070477942E-2</v>
      </c>
      <c r="K11" s="282">
        <f t="shared" si="6"/>
        <v>8.8330516187751895E-2</v>
      </c>
      <c r="L11" s="282">
        <f t="shared" si="6"/>
        <v>9.141084482370565E-2</v>
      </c>
      <c r="M11" s="282">
        <f t="shared" si="6"/>
        <v>-0.1030500815865445</v>
      </c>
      <c r="N11" s="282">
        <f t="shared" si="6"/>
        <v>-0.13514837481112485</v>
      </c>
      <c r="O11" s="284">
        <f t="shared" si="6"/>
        <v>-0.16918786378485084</v>
      </c>
      <c r="P11" s="285">
        <f>P9/P10-1</f>
        <v>8.0218206974744355E-2</v>
      </c>
      <c r="Q11" s="1296"/>
      <c r="S11" s="414" t="str">
        <f t="shared" si="1"/>
        <v>阿蘇地域</v>
      </c>
      <c r="T11" s="1291"/>
      <c r="U11" s="409" t="s">
        <v>447</v>
      </c>
      <c r="V11" s="702">
        <v>23638.134512970653</v>
      </c>
      <c r="W11" s="703">
        <v>23597.447289493288</v>
      </c>
      <c r="X11" s="703">
        <v>35773.759144674121</v>
      </c>
      <c r="Y11" s="703">
        <v>28265.788675084073</v>
      </c>
      <c r="Z11" s="703">
        <v>32264.363347343078</v>
      </c>
      <c r="AA11" s="703">
        <v>26314.672669922176</v>
      </c>
      <c r="AB11" s="703">
        <v>29796.97946753844</v>
      </c>
      <c r="AC11" s="703">
        <v>42090.321161286782</v>
      </c>
      <c r="AD11" s="703">
        <v>29610.882997686469</v>
      </c>
      <c r="AE11" s="703">
        <v>38906.072614472985</v>
      </c>
      <c r="AF11" s="703">
        <v>36988.611650594474</v>
      </c>
      <c r="AG11" s="704">
        <v>31318.688834663724</v>
      </c>
      <c r="AH11" s="704">
        <v>378565.69877159124</v>
      </c>
    </row>
    <row r="12" spans="1:34" s="257" customFormat="1" ht="16.75" customHeight="1" x14ac:dyDescent="0.3">
      <c r="A12" s="256"/>
      <c r="B12" s="1285" t="s">
        <v>135</v>
      </c>
      <c r="C12" s="398" t="str">
        <f>C$6</f>
        <v>令和5年</v>
      </c>
      <c r="D12" s="266">
        <f t="shared" ref="D12:P12" si="7">ROUND(INDEX(V$7:V$18,MATCH($S12,$U$7:$U$18,0)),0)</f>
        <v>33332</v>
      </c>
      <c r="E12" s="267">
        <f t="shared" si="7"/>
        <v>36851</v>
      </c>
      <c r="F12" s="267">
        <f t="shared" si="7"/>
        <v>53304</v>
      </c>
      <c r="G12" s="267">
        <f t="shared" si="7"/>
        <v>42127</v>
      </c>
      <c r="H12" s="267">
        <f t="shared" si="7"/>
        <v>53608</v>
      </c>
      <c r="I12" s="268">
        <f t="shared" si="7"/>
        <v>38016</v>
      </c>
      <c r="J12" s="269">
        <f t="shared" si="7"/>
        <v>47159</v>
      </c>
      <c r="K12" s="267">
        <f t="shared" si="7"/>
        <v>69149</v>
      </c>
      <c r="L12" s="267">
        <f t="shared" si="7"/>
        <v>48877</v>
      </c>
      <c r="M12" s="267">
        <f t="shared" si="7"/>
        <v>55760</v>
      </c>
      <c r="N12" s="267">
        <f t="shared" si="7"/>
        <v>58642</v>
      </c>
      <c r="O12" s="399">
        <f t="shared" si="7"/>
        <v>44906</v>
      </c>
      <c r="P12" s="270">
        <f t="shared" si="7"/>
        <v>581730</v>
      </c>
      <c r="Q12" s="1296"/>
      <c r="S12" s="414" t="str">
        <f t="shared" si="1"/>
        <v>天草地域</v>
      </c>
      <c r="T12" s="1291"/>
      <c r="U12" s="409" t="s">
        <v>448</v>
      </c>
      <c r="V12" s="702">
        <v>37268.8604418248</v>
      </c>
      <c r="W12" s="703">
        <v>47800.483195720284</v>
      </c>
      <c r="X12" s="703">
        <v>64553.521151990135</v>
      </c>
      <c r="Y12" s="703">
        <v>47233.597076707425</v>
      </c>
      <c r="Z12" s="703">
        <v>51491.083051103567</v>
      </c>
      <c r="AA12" s="703">
        <v>49107.072208101992</v>
      </c>
      <c r="AB12" s="703">
        <v>57300.631888777571</v>
      </c>
      <c r="AC12" s="703">
        <v>67025.087609818744</v>
      </c>
      <c r="AD12" s="703">
        <v>54901.425879579983</v>
      </c>
      <c r="AE12" s="703">
        <v>66696.872130680451</v>
      </c>
      <c r="AF12" s="703">
        <v>67448.672553387994</v>
      </c>
      <c r="AG12" s="704">
        <v>55230.585211572979</v>
      </c>
      <c r="AH12" s="704">
        <v>666057.4148448609</v>
      </c>
    </row>
    <row r="13" spans="1:34" s="257" customFormat="1" ht="16.75" customHeight="1" x14ac:dyDescent="0.3">
      <c r="A13" s="256"/>
      <c r="B13" s="1286"/>
      <c r="C13" s="572" t="str">
        <f>C$7</f>
        <v>令和4年</v>
      </c>
      <c r="D13" s="273">
        <f>ROUND(INDEX(V$19:V$30,MATCH($S13,$U$19:$U$30,0)),0)</f>
        <v>32042</v>
      </c>
      <c r="E13" s="274">
        <f t="shared" ref="E13:N13" si="8">ROUND(INDEX(W$19:W$30,MATCH($S13,$U$19:$U$30,0)),0)</f>
        <v>26292</v>
      </c>
      <c r="F13" s="274">
        <f t="shared" si="8"/>
        <v>36007</v>
      </c>
      <c r="G13" s="274">
        <f t="shared" si="8"/>
        <v>42057</v>
      </c>
      <c r="H13" s="274">
        <f t="shared" si="8"/>
        <v>48543</v>
      </c>
      <c r="I13" s="275">
        <f t="shared" si="8"/>
        <v>42499</v>
      </c>
      <c r="J13" s="276">
        <f t="shared" si="8"/>
        <v>49050</v>
      </c>
      <c r="K13" s="274">
        <f t="shared" si="8"/>
        <v>67416</v>
      </c>
      <c r="L13" s="274">
        <f t="shared" si="8"/>
        <v>50232</v>
      </c>
      <c r="M13" s="274">
        <f t="shared" si="8"/>
        <v>56619</v>
      </c>
      <c r="N13" s="274">
        <f t="shared" si="8"/>
        <v>60170</v>
      </c>
      <c r="O13" s="406">
        <f>ROUND(INDEX(AG$19:AG$30,MATCH($S13,$U$19:$U$30,0)),0)</f>
        <v>49489</v>
      </c>
      <c r="P13" s="277">
        <f>ROUND(INDEX(AH$19:AH$30,MATCH($S13,$U$19:$U$30,0)),0)</f>
        <v>560415</v>
      </c>
      <c r="Q13" s="1296"/>
      <c r="S13" s="414" t="str">
        <f t="shared" si="1"/>
        <v>天草地域</v>
      </c>
      <c r="T13" s="1291"/>
      <c r="U13" s="409" t="s">
        <v>449</v>
      </c>
      <c r="V13" s="702">
        <v>26426.101473077553</v>
      </c>
      <c r="W13" s="703">
        <v>30581.687610703779</v>
      </c>
      <c r="X13" s="703">
        <v>38570.694876479043</v>
      </c>
      <c r="Y13" s="703">
        <v>28775.100012974188</v>
      </c>
      <c r="Z13" s="703">
        <v>34724.793650406893</v>
      </c>
      <c r="AA13" s="703">
        <v>25183.619557090035</v>
      </c>
      <c r="AB13" s="703">
        <v>31587.010595065189</v>
      </c>
      <c r="AC13" s="703">
        <v>38736.415570855759</v>
      </c>
      <c r="AD13" s="703">
        <v>36517.78613470868</v>
      </c>
      <c r="AE13" s="703">
        <v>38291.408744844244</v>
      </c>
      <c r="AF13" s="703">
        <v>37064.5427027408</v>
      </c>
      <c r="AG13" s="704">
        <v>30970.93479481059</v>
      </c>
      <c r="AH13" s="704">
        <v>397429.66944312316</v>
      </c>
    </row>
    <row r="14" spans="1:34" s="257" customFormat="1" ht="16.75" customHeight="1" x14ac:dyDescent="0.3">
      <c r="A14" s="256"/>
      <c r="B14" s="1287"/>
      <c r="C14" s="280" t="s">
        <v>388</v>
      </c>
      <c r="D14" s="281">
        <f>D12/D13-1</f>
        <v>4.0259659197303455E-2</v>
      </c>
      <c r="E14" s="282">
        <f t="shared" ref="E14:O14" si="9">E12/E13-1</f>
        <v>0.40160505096607335</v>
      </c>
      <c r="F14" s="282">
        <f t="shared" si="9"/>
        <v>0.48037881523037185</v>
      </c>
      <c r="G14" s="282">
        <f t="shared" si="9"/>
        <v>1.6644078274723473E-3</v>
      </c>
      <c r="H14" s="282">
        <f t="shared" si="9"/>
        <v>0.10434048163483922</v>
      </c>
      <c r="I14" s="283">
        <f t="shared" si="9"/>
        <v>-0.10548483493729266</v>
      </c>
      <c r="J14" s="465">
        <f t="shared" si="9"/>
        <v>-3.855249745158007E-2</v>
      </c>
      <c r="K14" s="282">
        <f t="shared" si="9"/>
        <v>2.5706063842411364E-2</v>
      </c>
      <c r="L14" s="282">
        <f t="shared" si="9"/>
        <v>-2.6974836757445497E-2</v>
      </c>
      <c r="M14" s="282">
        <f t="shared" si="9"/>
        <v>-1.5171585510164398E-2</v>
      </c>
      <c r="N14" s="282">
        <f t="shared" si="9"/>
        <v>-2.5394714974239618E-2</v>
      </c>
      <c r="O14" s="284">
        <f t="shared" si="9"/>
        <v>-9.2606437794257257E-2</v>
      </c>
      <c r="P14" s="285">
        <f>P12/P13-1</f>
        <v>3.8034313856695423E-2</v>
      </c>
      <c r="Q14" s="1296"/>
      <c r="S14" s="414" t="str">
        <f t="shared" si="1"/>
        <v>天草地域</v>
      </c>
      <c r="T14" s="1291"/>
      <c r="U14" s="409" t="s">
        <v>450</v>
      </c>
      <c r="V14" s="702">
        <v>16342.558510036077</v>
      </c>
      <c r="W14" s="703">
        <v>18940.576041551718</v>
      </c>
      <c r="X14" s="703">
        <v>25330.207650191001</v>
      </c>
      <c r="Y14" s="703">
        <v>19906.800301484163</v>
      </c>
      <c r="Z14" s="703">
        <v>20269.255380004925</v>
      </c>
      <c r="AA14" s="703">
        <v>13501.6756544086</v>
      </c>
      <c r="AB14" s="703">
        <v>19842.565812144028</v>
      </c>
      <c r="AC14" s="703">
        <v>31027.064065422961</v>
      </c>
      <c r="AD14" s="703">
        <v>27999.746971560704</v>
      </c>
      <c r="AE14" s="703">
        <v>25110.868074524151</v>
      </c>
      <c r="AF14" s="703">
        <v>22644.236743218193</v>
      </c>
      <c r="AG14" s="704">
        <v>17608.541405743967</v>
      </c>
      <c r="AH14" s="704">
        <v>258523.93387226071</v>
      </c>
    </row>
    <row r="15" spans="1:34" s="257" customFormat="1" ht="16.75" customHeight="1" x14ac:dyDescent="0.3">
      <c r="A15" s="256"/>
      <c r="B15" s="1285" t="s">
        <v>137</v>
      </c>
      <c r="C15" s="398" t="str">
        <f>C$6</f>
        <v>令和5年</v>
      </c>
      <c r="D15" s="266">
        <f t="shared" ref="D15:P15" si="10">ROUND(INDEX(V$7:V$18,MATCH($S15,$U$7:$U$18,0)),0)</f>
        <v>15726</v>
      </c>
      <c r="E15" s="267">
        <f t="shared" si="10"/>
        <v>16440</v>
      </c>
      <c r="F15" s="267">
        <f t="shared" si="10"/>
        <v>23211</v>
      </c>
      <c r="G15" s="267">
        <f t="shared" si="10"/>
        <v>18016</v>
      </c>
      <c r="H15" s="267">
        <f t="shared" si="10"/>
        <v>18260</v>
      </c>
      <c r="I15" s="268">
        <f t="shared" si="10"/>
        <v>15756</v>
      </c>
      <c r="J15" s="269">
        <f t="shared" si="10"/>
        <v>20210</v>
      </c>
      <c r="K15" s="267">
        <f t="shared" si="10"/>
        <v>22844</v>
      </c>
      <c r="L15" s="267">
        <f t="shared" si="10"/>
        <v>17699</v>
      </c>
      <c r="M15" s="267">
        <f t="shared" si="10"/>
        <v>22442</v>
      </c>
      <c r="N15" s="267">
        <f t="shared" si="10"/>
        <v>23534</v>
      </c>
      <c r="O15" s="399">
        <f t="shared" si="10"/>
        <v>19286</v>
      </c>
      <c r="P15" s="270">
        <f t="shared" si="10"/>
        <v>233426</v>
      </c>
      <c r="Q15" s="1296"/>
      <c r="S15" s="414" t="str">
        <f t="shared" si="1"/>
        <v>山鹿市</v>
      </c>
      <c r="T15" s="1291"/>
      <c r="U15" s="409" t="s">
        <v>451</v>
      </c>
      <c r="V15" s="702">
        <v>8944.3507904275466</v>
      </c>
      <c r="W15" s="703">
        <v>10741.630052880126</v>
      </c>
      <c r="X15" s="703">
        <v>14481.895031983217</v>
      </c>
      <c r="Y15" s="703">
        <v>13018.526567061004</v>
      </c>
      <c r="Z15" s="703">
        <v>16968.738510812094</v>
      </c>
      <c r="AA15" s="703">
        <v>9340.0267866137565</v>
      </c>
      <c r="AB15" s="703">
        <v>15488.469856108706</v>
      </c>
      <c r="AC15" s="703">
        <v>18867.822551156507</v>
      </c>
      <c r="AD15" s="703">
        <v>18431.697492241521</v>
      </c>
      <c r="AE15" s="703">
        <v>18272.535757334026</v>
      </c>
      <c r="AF15" s="703">
        <v>16414.596509902687</v>
      </c>
      <c r="AG15" s="704">
        <v>11681.616862390954</v>
      </c>
      <c r="AH15" s="704">
        <v>172651.71375891558</v>
      </c>
    </row>
    <row r="16" spans="1:34" s="257" customFormat="1" ht="16.75" customHeight="1" x14ac:dyDescent="0.3">
      <c r="A16" s="256"/>
      <c r="B16" s="1286"/>
      <c r="C16" s="572" t="str">
        <f>C$7</f>
        <v>令和4年</v>
      </c>
      <c r="D16" s="273">
        <f>ROUND(INDEX(V$19:V$30,MATCH($S16,$U$19:$U$30,0)),0)</f>
        <v>14728</v>
      </c>
      <c r="E16" s="274">
        <f t="shared" ref="E16:N16" si="11">ROUND(INDEX(W$19:W$30,MATCH($S16,$U$19:$U$30,0)),0)</f>
        <v>11312</v>
      </c>
      <c r="F16" s="274">
        <f t="shared" si="11"/>
        <v>16628</v>
      </c>
      <c r="G16" s="274">
        <f t="shared" si="11"/>
        <v>15846</v>
      </c>
      <c r="H16" s="274">
        <f t="shared" si="11"/>
        <v>17528</v>
      </c>
      <c r="I16" s="275">
        <f t="shared" si="11"/>
        <v>16224</v>
      </c>
      <c r="J16" s="276">
        <f t="shared" si="11"/>
        <v>17847</v>
      </c>
      <c r="K16" s="274">
        <f t="shared" si="11"/>
        <v>19695</v>
      </c>
      <c r="L16" s="274">
        <f t="shared" si="11"/>
        <v>17048</v>
      </c>
      <c r="M16" s="274">
        <f t="shared" si="11"/>
        <v>19735</v>
      </c>
      <c r="N16" s="274">
        <f t="shared" si="11"/>
        <v>20437</v>
      </c>
      <c r="O16" s="406">
        <f>ROUND(INDEX(AG$19:AG$30,MATCH($S16,$U$19:$U$30,0)),0)</f>
        <v>18384</v>
      </c>
      <c r="P16" s="277">
        <f>ROUND(INDEX(AH$19:AH$30,MATCH($S16,$U$19:$U$30,0)),0)</f>
        <v>205409</v>
      </c>
      <c r="Q16" s="1296"/>
      <c r="S16" s="414" t="str">
        <f t="shared" si="1"/>
        <v>山鹿市</v>
      </c>
      <c r="T16" s="1291"/>
      <c r="U16" s="409" t="s">
        <v>452</v>
      </c>
      <c r="V16" s="702">
        <v>5904.9715279907768</v>
      </c>
      <c r="W16" s="703">
        <v>7218.3656137318931</v>
      </c>
      <c r="X16" s="703">
        <v>8836.3129811772033</v>
      </c>
      <c r="Y16" s="703">
        <v>7803.2588903240394</v>
      </c>
      <c r="Z16" s="703">
        <v>9298.4524132076895</v>
      </c>
      <c r="AA16" s="703">
        <v>6797.68020669002</v>
      </c>
      <c r="AB16" s="703">
        <v>9910.1470637811217</v>
      </c>
      <c r="AC16" s="703">
        <v>12566.444201639095</v>
      </c>
      <c r="AD16" s="703">
        <v>9296.735457677365</v>
      </c>
      <c r="AE16" s="703">
        <v>9727.0895654088436</v>
      </c>
      <c r="AF16" s="703">
        <v>9786.6176546797305</v>
      </c>
      <c r="AG16" s="704">
        <v>8319.5532568371782</v>
      </c>
      <c r="AH16" s="704">
        <v>105465.51768742471</v>
      </c>
    </row>
    <row r="17" spans="1:34" s="257" customFormat="1" ht="16.75" customHeight="1" x14ac:dyDescent="0.3">
      <c r="A17" s="256"/>
      <c r="B17" s="1287"/>
      <c r="C17" s="280" t="s">
        <v>388</v>
      </c>
      <c r="D17" s="281">
        <f>D15/D16-1</f>
        <v>6.7762085822922424E-2</v>
      </c>
      <c r="E17" s="282">
        <f t="shared" ref="E17:O17" si="12">E15/E16-1</f>
        <v>0.45332390381895338</v>
      </c>
      <c r="F17" s="282">
        <f t="shared" si="12"/>
        <v>0.39589848448400278</v>
      </c>
      <c r="G17" s="282">
        <f t="shared" si="12"/>
        <v>0.13694307711725351</v>
      </c>
      <c r="H17" s="282">
        <f t="shared" si="12"/>
        <v>4.1761752624372539E-2</v>
      </c>
      <c r="I17" s="283">
        <f t="shared" si="12"/>
        <v>-2.8846153846153855E-2</v>
      </c>
      <c r="J17" s="465">
        <f t="shared" si="12"/>
        <v>0.13240320502045155</v>
      </c>
      <c r="K17" s="282">
        <f t="shared" si="12"/>
        <v>0.15988829652195991</v>
      </c>
      <c r="L17" s="282">
        <f t="shared" si="12"/>
        <v>3.818629751290481E-2</v>
      </c>
      <c r="M17" s="282">
        <f t="shared" si="12"/>
        <v>0.13716746896376986</v>
      </c>
      <c r="N17" s="282">
        <f t="shared" si="12"/>
        <v>0.15153887556882117</v>
      </c>
      <c r="O17" s="284">
        <f t="shared" si="12"/>
        <v>4.9064403829416792E-2</v>
      </c>
      <c r="P17" s="285">
        <f>P15/P16-1</f>
        <v>0.13639616569867918</v>
      </c>
      <c r="Q17" s="1296"/>
      <c r="S17" s="414" t="str">
        <f t="shared" si="1"/>
        <v>山鹿市</v>
      </c>
      <c r="T17" s="1291"/>
      <c r="U17" s="409" t="s">
        <v>453</v>
      </c>
      <c r="V17" s="702">
        <v>6197.0739022703465</v>
      </c>
      <c r="W17" s="703">
        <v>6931.3220926683116</v>
      </c>
      <c r="X17" s="703">
        <v>10021.167403203719</v>
      </c>
      <c r="Y17" s="703">
        <v>8442.6379939775179</v>
      </c>
      <c r="Z17" s="703">
        <v>10252.042581755628</v>
      </c>
      <c r="AA17" s="703">
        <v>7543.6111896080747</v>
      </c>
      <c r="AB17" s="703">
        <v>9703.3507128323417</v>
      </c>
      <c r="AC17" s="703">
        <v>13843.352967906563</v>
      </c>
      <c r="AD17" s="703">
        <v>9465.1126666808359</v>
      </c>
      <c r="AE17" s="703">
        <v>10530.028107246955</v>
      </c>
      <c r="AF17" s="703">
        <v>11082.117223290525</v>
      </c>
      <c r="AG17" s="704">
        <v>8511.2841439465228</v>
      </c>
      <c r="AH17" s="704">
        <v>112522.98264280544</v>
      </c>
    </row>
    <row r="18" spans="1:34" s="257" customFormat="1" ht="16.75" customHeight="1" x14ac:dyDescent="0.3">
      <c r="A18" s="256"/>
      <c r="B18" s="1293" t="s">
        <v>423</v>
      </c>
      <c r="C18" s="398" t="str">
        <f>C$6</f>
        <v>令和5年</v>
      </c>
      <c r="D18" s="266">
        <f t="shared" ref="D18:P18" si="13">ROUND(INDEX(V$7:V$18,MATCH($S18,$U$7:$U$18,0)),0)</f>
        <v>23638</v>
      </c>
      <c r="E18" s="267">
        <f t="shared" si="13"/>
        <v>23597</v>
      </c>
      <c r="F18" s="267">
        <f t="shared" si="13"/>
        <v>35774</v>
      </c>
      <c r="G18" s="267">
        <f t="shared" si="13"/>
        <v>28266</v>
      </c>
      <c r="H18" s="267">
        <f t="shared" si="13"/>
        <v>32264</v>
      </c>
      <c r="I18" s="268">
        <f t="shared" si="13"/>
        <v>26315</v>
      </c>
      <c r="J18" s="269">
        <f t="shared" si="13"/>
        <v>29797</v>
      </c>
      <c r="K18" s="267">
        <f t="shared" si="13"/>
        <v>42090</v>
      </c>
      <c r="L18" s="267">
        <f t="shared" si="13"/>
        <v>29611</v>
      </c>
      <c r="M18" s="267">
        <f t="shared" si="13"/>
        <v>38906</v>
      </c>
      <c r="N18" s="267">
        <f t="shared" si="13"/>
        <v>36989</v>
      </c>
      <c r="O18" s="399">
        <f t="shared" si="13"/>
        <v>31319</v>
      </c>
      <c r="P18" s="270">
        <f t="shared" si="13"/>
        <v>378566</v>
      </c>
      <c r="Q18" s="1297"/>
      <c r="S18" s="414" t="s">
        <v>447</v>
      </c>
      <c r="T18" s="1292"/>
      <c r="U18" s="411" t="s">
        <v>475</v>
      </c>
      <c r="V18" s="696">
        <f>SUM(V7:V17)</f>
        <v>448839.99999999994</v>
      </c>
      <c r="W18" s="697">
        <f t="shared" ref="W18:AG18" si="14">SUM(W7:W17)</f>
        <v>500680.00000000006</v>
      </c>
      <c r="X18" s="697">
        <f t="shared" si="14"/>
        <v>697590.00000000023</v>
      </c>
      <c r="Y18" s="697">
        <f t="shared" si="14"/>
        <v>569690</v>
      </c>
      <c r="Z18" s="697">
        <f t="shared" si="14"/>
        <v>669340</v>
      </c>
      <c r="AA18" s="697">
        <f t="shared" si="14"/>
        <v>518489.99999999994</v>
      </c>
      <c r="AB18" s="697">
        <f t="shared" si="14"/>
        <v>616049.99999999988</v>
      </c>
      <c r="AC18" s="697">
        <f t="shared" si="14"/>
        <v>784519.99999999977</v>
      </c>
      <c r="AD18" s="697">
        <f t="shared" si="14"/>
        <v>646640.00000000012</v>
      </c>
      <c r="AE18" s="697">
        <f t="shared" si="14"/>
        <v>677090</v>
      </c>
      <c r="AF18" s="697">
        <f t="shared" si="14"/>
        <v>685419.99999999988</v>
      </c>
      <c r="AG18" s="698">
        <f t="shared" si="14"/>
        <v>585040</v>
      </c>
      <c r="AH18" s="698">
        <f>SUM(AH7:AH17)</f>
        <v>7399389.9999999991</v>
      </c>
    </row>
    <row r="19" spans="1:34" s="257" customFormat="1" ht="16.75" customHeight="1" x14ac:dyDescent="0.3">
      <c r="A19" s="256"/>
      <c r="B19" s="1294"/>
      <c r="C19" s="572" t="str">
        <f>C$7</f>
        <v>令和4年</v>
      </c>
      <c r="D19" s="273">
        <f>ROUND(INDEX(V$19:V$30,MATCH($S19,$U$19:$U$30,0)),0)</f>
        <v>19952</v>
      </c>
      <c r="E19" s="274">
        <f t="shared" ref="E19:N19" si="15">ROUND(INDEX(W$19:W$30,MATCH($S19,$U$19:$U$30,0)),0)</f>
        <v>13987</v>
      </c>
      <c r="F19" s="274">
        <f t="shared" si="15"/>
        <v>26832</v>
      </c>
      <c r="G19" s="274">
        <f t="shared" si="15"/>
        <v>23641</v>
      </c>
      <c r="H19" s="274">
        <f t="shared" si="15"/>
        <v>28996</v>
      </c>
      <c r="I19" s="275">
        <f t="shared" si="15"/>
        <v>24568</v>
      </c>
      <c r="J19" s="276">
        <f t="shared" si="15"/>
        <v>28145</v>
      </c>
      <c r="K19" s="274">
        <f t="shared" si="15"/>
        <v>32459</v>
      </c>
      <c r="L19" s="274">
        <f t="shared" si="15"/>
        <v>28989</v>
      </c>
      <c r="M19" s="274">
        <f t="shared" si="15"/>
        <v>36788</v>
      </c>
      <c r="N19" s="274">
        <f t="shared" si="15"/>
        <v>35624</v>
      </c>
      <c r="O19" s="406">
        <f>ROUND(INDEX(AG$19:AG$30,MATCH($S19,$U$19:$U$30,0)),0)</f>
        <v>31721</v>
      </c>
      <c r="P19" s="277">
        <f>ROUND(INDEX(AH$19:AH$30,MATCH($S19,$U$19:$U$30,0)),0)</f>
        <v>331704</v>
      </c>
      <c r="Q19" s="1297"/>
      <c r="S19" s="414" t="s">
        <v>447</v>
      </c>
      <c r="T19" s="1290" t="s">
        <v>177</v>
      </c>
      <c r="U19" s="407" t="s">
        <v>442</v>
      </c>
      <c r="V19" s="699">
        <v>142338.81691132413</v>
      </c>
      <c r="W19" s="700">
        <v>119213.54462463</v>
      </c>
      <c r="X19" s="700">
        <v>168830.0545402811</v>
      </c>
      <c r="Y19" s="700">
        <v>193694.46892063139</v>
      </c>
      <c r="Z19" s="700">
        <v>199319.67555569651</v>
      </c>
      <c r="AA19" s="700">
        <v>209396.74877159367</v>
      </c>
      <c r="AB19" s="700">
        <v>221066.09630245584</v>
      </c>
      <c r="AC19" s="700">
        <v>251236.33761164205</v>
      </c>
      <c r="AD19" s="700">
        <v>249022.94307073447</v>
      </c>
      <c r="AE19" s="700">
        <v>248345.76576532598</v>
      </c>
      <c r="AF19" s="700">
        <v>269642.30678494996</v>
      </c>
      <c r="AG19" s="701">
        <v>248217.37843372492</v>
      </c>
      <c r="AH19" s="701">
        <v>2520320.0593801904</v>
      </c>
    </row>
    <row r="20" spans="1:34" s="257" customFormat="1" ht="16.75" customHeight="1" x14ac:dyDescent="0.3">
      <c r="A20" s="256"/>
      <c r="B20" s="1295"/>
      <c r="C20" s="280" t="s">
        <v>388</v>
      </c>
      <c r="D20" s="281">
        <f>D18/D19-1</f>
        <v>0.18474338412189262</v>
      </c>
      <c r="E20" s="282">
        <f t="shared" ref="E20:O20" si="16">E18/E19-1</f>
        <v>0.68706656180739256</v>
      </c>
      <c r="F20" s="282">
        <f t="shared" si="16"/>
        <v>0.33325879546809789</v>
      </c>
      <c r="G20" s="282">
        <f t="shared" si="16"/>
        <v>0.19563470242375525</v>
      </c>
      <c r="H20" s="282">
        <f t="shared" si="16"/>
        <v>0.11270520071734036</v>
      </c>
      <c r="I20" s="283">
        <f t="shared" si="16"/>
        <v>7.1108759361771412E-2</v>
      </c>
      <c r="J20" s="465">
        <f t="shared" si="16"/>
        <v>5.8696038372712644E-2</v>
      </c>
      <c r="K20" s="282">
        <f t="shared" si="16"/>
        <v>0.29671277611756364</v>
      </c>
      <c r="L20" s="282">
        <f t="shared" si="16"/>
        <v>2.1456414502052601E-2</v>
      </c>
      <c r="M20" s="282">
        <f t="shared" si="16"/>
        <v>5.7573121670109861E-2</v>
      </c>
      <c r="N20" s="282">
        <f t="shared" si="16"/>
        <v>3.8316865034808023E-2</v>
      </c>
      <c r="O20" s="284">
        <f t="shared" si="16"/>
        <v>-1.2672992654708226E-2</v>
      </c>
      <c r="P20" s="285">
        <f>P18/P19-1</f>
        <v>0.14127655982442167</v>
      </c>
      <c r="Q20" s="1297"/>
      <c r="S20" s="414" t="s">
        <v>447</v>
      </c>
      <c r="T20" s="1291"/>
      <c r="U20" s="409" t="s">
        <v>444</v>
      </c>
      <c r="V20" s="702">
        <v>65439.408318964634</v>
      </c>
      <c r="W20" s="703">
        <v>42803.995747482601</v>
      </c>
      <c r="X20" s="703">
        <v>94562.728589362072</v>
      </c>
      <c r="Y20" s="703">
        <v>91163.173899633068</v>
      </c>
      <c r="Z20" s="703">
        <v>115818.62800453816</v>
      </c>
      <c r="AA20" s="703">
        <v>82370.153136980633</v>
      </c>
      <c r="AB20" s="703">
        <v>100683.56191193851</v>
      </c>
      <c r="AC20" s="703">
        <v>153819.63920868025</v>
      </c>
      <c r="AD20" s="703">
        <v>102187.48901531643</v>
      </c>
      <c r="AE20" s="703">
        <v>127471.81771958062</v>
      </c>
      <c r="AF20" s="703">
        <v>144936.6786609955</v>
      </c>
      <c r="AG20" s="704">
        <v>127651.21626970341</v>
      </c>
      <c r="AH20" s="704">
        <v>1248906.4536045187</v>
      </c>
    </row>
    <row r="21" spans="1:34" s="257" customFormat="1" ht="16.75" customHeight="1" x14ac:dyDescent="0.3">
      <c r="A21" s="256"/>
      <c r="B21" s="1285" t="s">
        <v>140</v>
      </c>
      <c r="C21" s="398" t="str">
        <f>C$6</f>
        <v>令和5年</v>
      </c>
      <c r="D21" s="266">
        <f t="shared" ref="D21:P21" si="17">ROUND(INDEX(V$7:V$18,MATCH($S21,$U$7:$U$18,0)),0)</f>
        <v>37269</v>
      </c>
      <c r="E21" s="267">
        <f t="shared" si="17"/>
        <v>47800</v>
      </c>
      <c r="F21" s="267">
        <f t="shared" si="17"/>
        <v>64554</v>
      </c>
      <c r="G21" s="267">
        <f t="shared" si="17"/>
        <v>47234</v>
      </c>
      <c r="H21" s="267">
        <f t="shared" si="17"/>
        <v>51491</v>
      </c>
      <c r="I21" s="268">
        <f t="shared" si="17"/>
        <v>49107</v>
      </c>
      <c r="J21" s="269">
        <f t="shared" si="17"/>
        <v>57301</v>
      </c>
      <c r="K21" s="267">
        <f t="shared" si="17"/>
        <v>67025</v>
      </c>
      <c r="L21" s="267">
        <f t="shared" si="17"/>
        <v>54901</v>
      </c>
      <c r="M21" s="267">
        <f t="shared" si="17"/>
        <v>66697</v>
      </c>
      <c r="N21" s="267">
        <f t="shared" si="17"/>
        <v>67449</v>
      </c>
      <c r="O21" s="399">
        <f t="shared" si="17"/>
        <v>55231</v>
      </c>
      <c r="P21" s="270">
        <f t="shared" si="17"/>
        <v>666057</v>
      </c>
      <c r="Q21" s="1296"/>
      <c r="S21" s="414" t="str">
        <f t="shared" ref="S21:S26" si="18">IF(B21&lt;&gt;0,B21,S20)</f>
        <v>菊池地域</v>
      </c>
      <c r="T21" s="1291"/>
      <c r="U21" s="409" t="s">
        <v>445</v>
      </c>
      <c r="V21" s="702">
        <v>32041.651168274577</v>
      </c>
      <c r="W21" s="703">
        <v>26291.660166265243</v>
      </c>
      <c r="X21" s="703">
        <v>36007.432492594053</v>
      </c>
      <c r="Y21" s="703">
        <v>42056.877946075772</v>
      </c>
      <c r="Z21" s="703">
        <v>48542.9370129241</v>
      </c>
      <c r="AA21" s="703">
        <v>42498.655330045178</v>
      </c>
      <c r="AB21" s="703">
        <v>49049.523895554739</v>
      </c>
      <c r="AC21" s="703">
        <v>67416.490487462535</v>
      </c>
      <c r="AD21" s="703">
        <v>50232.315612331215</v>
      </c>
      <c r="AE21" s="703">
        <v>56618.868273810695</v>
      </c>
      <c r="AF21" s="703">
        <v>60170.351896869608</v>
      </c>
      <c r="AG21" s="704">
        <v>49489.324487272926</v>
      </c>
      <c r="AH21" s="704">
        <v>560415.19803092827</v>
      </c>
    </row>
    <row r="22" spans="1:34" s="257" customFormat="1" ht="16.75" customHeight="1" x14ac:dyDescent="0.3">
      <c r="A22" s="256"/>
      <c r="B22" s="1286"/>
      <c r="C22" s="572" t="str">
        <f>C$7</f>
        <v>令和4年</v>
      </c>
      <c r="D22" s="273">
        <f>ROUND(INDEX(V$19:V$30,MATCH($S22,$U$19:$U$30,0)),0)</f>
        <v>34890</v>
      </c>
      <c r="E22" s="274">
        <f t="shared" ref="E22:N22" si="19">ROUND(INDEX(W$19:W$30,MATCH($S22,$U$19:$U$30,0)),0)</f>
        <v>31683</v>
      </c>
      <c r="F22" s="274">
        <f t="shared" si="19"/>
        <v>42224</v>
      </c>
      <c r="G22" s="274">
        <f t="shared" si="19"/>
        <v>36142</v>
      </c>
      <c r="H22" s="274">
        <f t="shared" si="19"/>
        <v>40462</v>
      </c>
      <c r="I22" s="275">
        <f t="shared" si="19"/>
        <v>41563</v>
      </c>
      <c r="J22" s="276">
        <f t="shared" si="19"/>
        <v>41861</v>
      </c>
      <c r="K22" s="274">
        <f t="shared" si="19"/>
        <v>47806</v>
      </c>
      <c r="L22" s="274">
        <f t="shared" si="19"/>
        <v>42281</v>
      </c>
      <c r="M22" s="274">
        <f t="shared" si="19"/>
        <v>47507</v>
      </c>
      <c r="N22" s="274">
        <f t="shared" si="19"/>
        <v>50373</v>
      </c>
      <c r="O22" s="406">
        <f>ROUND(INDEX(AG$19:AG$30,MATCH($S22,$U$19:$U$30,0)),0)</f>
        <v>44217</v>
      </c>
      <c r="P22" s="277">
        <f>ROUND(INDEX(AH$19:AH$30,MATCH($S22,$U$19:$U$30,0)),0)</f>
        <v>501009</v>
      </c>
      <c r="Q22" s="1296"/>
      <c r="S22" s="414" t="str">
        <f t="shared" si="18"/>
        <v>菊池地域</v>
      </c>
      <c r="T22" s="1291"/>
      <c r="U22" s="409" t="s">
        <v>446</v>
      </c>
      <c r="V22" s="702">
        <v>14727.656772444001</v>
      </c>
      <c r="W22" s="703">
        <v>11311.842062163414</v>
      </c>
      <c r="X22" s="703">
        <v>16627.51027811375</v>
      </c>
      <c r="Y22" s="703">
        <v>15845.539992824448</v>
      </c>
      <c r="Z22" s="703">
        <v>17527.608451570111</v>
      </c>
      <c r="AA22" s="703">
        <v>16223.804519277024</v>
      </c>
      <c r="AB22" s="703">
        <v>17846.675176710101</v>
      </c>
      <c r="AC22" s="703">
        <v>19694.901763887181</v>
      </c>
      <c r="AD22" s="703">
        <v>17048.221394402673</v>
      </c>
      <c r="AE22" s="703">
        <v>19735.013310632286</v>
      </c>
      <c r="AF22" s="703">
        <v>20436.615689531613</v>
      </c>
      <c r="AG22" s="704">
        <v>18383.870307526558</v>
      </c>
      <c r="AH22" s="704">
        <v>205408.92952193916</v>
      </c>
    </row>
    <row r="23" spans="1:34" s="257" customFormat="1" ht="16.75" customHeight="1" x14ac:dyDescent="0.3">
      <c r="A23" s="256"/>
      <c r="B23" s="1287"/>
      <c r="C23" s="280" t="s">
        <v>388</v>
      </c>
      <c r="D23" s="281">
        <f>D21/D22-1</f>
        <v>6.818572656921762E-2</v>
      </c>
      <c r="E23" s="282">
        <f t="shared" ref="E23:O23" si="20">E21/E22-1</f>
        <v>0.50869551494492304</v>
      </c>
      <c r="F23" s="282">
        <f t="shared" si="20"/>
        <v>0.52884615384615374</v>
      </c>
      <c r="G23" s="282">
        <f t="shared" si="20"/>
        <v>0.30690055890653523</v>
      </c>
      <c r="H23" s="282">
        <f t="shared" si="20"/>
        <v>0.27257673866838017</v>
      </c>
      <c r="I23" s="283">
        <f t="shared" si="20"/>
        <v>0.18150759088612478</v>
      </c>
      <c r="J23" s="465">
        <f t="shared" si="20"/>
        <v>0.36883973149231974</v>
      </c>
      <c r="K23" s="282">
        <f t="shared" si="20"/>
        <v>0.40202066686190019</v>
      </c>
      <c r="L23" s="282">
        <f t="shared" si="20"/>
        <v>0.29847922234573443</v>
      </c>
      <c r="M23" s="282">
        <f t="shared" si="20"/>
        <v>0.40394047193045246</v>
      </c>
      <c r="N23" s="282">
        <f t="shared" si="20"/>
        <v>0.33899112619855876</v>
      </c>
      <c r="O23" s="284">
        <f t="shared" si="20"/>
        <v>0.2490897166248276</v>
      </c>
      <c r="P23" s="285">
        <f>P21/P22-1</f>
        <v>0.32943120782261404</v>
      </c>
      <c r="Q23" s="1296"/>
      <c r="S23" s="414" t="str">
        <f t="shared" si="18"/>
        <v>菊池地域</v>
      </c>
      <c r="T23" s="1291"/>
      <c r="U23" s="409" t="s">
        <v>447</v>
      </c>
      <c r="V23" s="702">
        <v>19952.059044316567</v>
      </c>
      <c r="W23" s="703">
        <v>13987.405734987644</v>
      </c>
      <c r="X23" s="703">
        <v>26832.164227709523</v>
      </c>
      <c r="Y23" s="703">
        <v>23641.395257215878</v>
      </c>
      <c r="Z23" s="703">
        <v>28996.449998832501</v>
      </c>
      <c r="AA23" s="703">
        <v>24568.291518882266</v>
      </c>
      <c r="AB23" s="703">
        <v>28144.723862064937</v>
      </c>
      <c r="AC23" s="703">
        <v>32459.491754553484</v>
      </c>
      <c r="AD23" s="703">
        <v>28989.366303137343</v>
      </c>
      <c r="AE23" s="703">
        <v>36788.295081752636</v>
      </c>
      <c r="AF23" s="703">
        <v>35624.181644251468</v>
      </c>
      <c r="AG23" s="704">
        <v>31720.644029049734</v>
      </c>
      <c r="AH23" s="704">
        <v>331703.93358576996</v>
      </c>
    </row>
    <row r="24" spans="1:34" s="257" customFormat="1" ht="16.75" customHeight="1" x14ac:dyDescent="0.3">
      <c r="A24" s="256"/>
      <c r="B24" s="1285" t="s">
        <v>142</v>
      </c>
      <c r="C24" s="398" t="str">
        <f>C$6</f>
        <v>令和5年</v>
      </c>
      <c r="D24" s="266">
        <f t="shared" ref="D24:P24" si="21">ROUND(INDEX(V$7:V$18,MATCH($S24,$U$7:$U$18,0)),0)</f>
        <v>26426</v>
      </c>
      <c r="E24" s="267">
        <f t="shared" si="21"/>
        <v>30582</v>
      </c>
      <c r="F24" s="267">
        <f t="shared" si="21"/>
        <v>38571</v>
      </c>
      <c r="G24" s="267">
        <f t="shared" si="21"/>
        <v>28775</v>
      </c>
      <c r="H24" s="267">
        <f t="shared" si="21"/>
        <v>34725</v>
      </c>
      <c r="I24" s="268">
        <f t="shared" si="21"/>
        <v>25184</v>
      </c>
      <c r="J24" s="269">
        <f t="shared" si="21"/>
        <v>31587</v>
      </c>
      <c r="K24" s="267">
        <f t="shared" si="21"/>
        <v>38736</v>
      </c>
      <c r="L24" s="267">
        <f t="shared" si="21"/>
        <v>36518</v>
      </c>
      <c r="M24" s="267">
        <f t="shared" si="21"/>
        <v>38291</v>
      </c>
      <c r="N24" s="267">
        <f t="shared" si="21"/>
        <v>37065</v>
      </c>
      <c r="O24" s="399">
        <f t="shared" si="21"/>
        <v>30971</v>
      </c>
      <c r="P24" s="270">
        <f t="shared" si="21"/>
        <v>397430</v>
      </c>
      <c r="Q24" s="1296"/>
      <c r="S24" s="414" t="str">
        <f t="shared" si="18"/>
        <v>八代地域</v>
      </c>
      <c r="T24" s="1291"/>
      <c r="U24" s="409" t="s">
        <v>448</v>
      </c>
      <c r="V24" s="702">
        <v>34889.874727026414</v>
      </c>
      <c r="W24" s="703">
        <v>31683.333369956403</v>
      </c>
      <c r="X24" s="703">
        <v>42224.173010887236</v>
      </c>
      <c r="Y24" s="703">
        <v>36142.238891026209</v>
      </c>
      <c r="Z24" s="703">
        <v>40461.798105348113</v>
      </c>
      <c r="AA24" s="703">
        <v>41563.046803297293</v>
      </c>
      <c r="AB24" s="703">
        <v>41861.088018626644</v>
      </c>
      <c r="AC24" s="703">
        <v>47805.534852216071</v>
      </c>
      <c r="AD24" s="703">
        <v>42280.643110895136</v>
      </c>
      <c r="AE24" s="703">
        <v>47507.496494861953</v>
      </c>
      <c r="AF24" s="703">
        <v>50373.481925576001</v>
      </c>
      <c r="AG24" s="704">
        <v>44216.766905209464</v>
      </c>
      <c r="AH24" s="704">
        <v>501008.67252824007</v>
      </c>
    </row>
    <row r="25" spans="1:34" s="257" customFormat="1" ht="16.75" customHeight="1" x14ac:dyDescent="0.3">
      <c r="A25" s="256"/>
      <c r="B25" s="1286"/>
      <c r="C25" s="572" t="str">
        <f>C$7</f>
        <v>令和4年</v>
      </c>
      <c r="D25" s="273">
        <f>ROUND(INDEX(V$19:V$30,MATCH($S25,$U$19:$U$30,0)),0)</f>
        <v>26696</v>
      </c>
      <c r="E25" s="274">
        <f t="shared" ref="E25:N25" si="22">ROUND(INDEX(W$19:W$30,MATCH($S25,$U$19:$U$30,0)),0)</f>
        <v>24409</v>
      </c>
      <c r="F25" s="274">
        <f t="shared" si="22"/>
        <v>25914</v>
      </c>
      <c r="G25" s="274">
        <f t="shared" si="22"/>
        <v>28670</v>
      </c>
      <c r="H25" s="274">
        <f t="shared" si="22"/>
        <v>28276</v>
      </c>
      <c r="I25" s="275">
        <f t="shared" si="22"/>
        <v>26508</v>
      </c>
      <c r="J25" s="276">
        <f t="shared" si="22"/>
        <v>24540</v>
      </c>
      <c r="K25" s="274">
        <f t="shared" si="22"/>
        <v>27835</v>
      </c>
      <c r="L25" s="274">
        <f t="shared" si="22"/>
        <v>24305</v>
      </c>
      <c r="M25" s="274">
        <f t="shared" si="22"/>
        <v>25489</v>
      </c>
      <c r="N25" s="274">
        <f t="shared" si="22"/>
        <v>26990</v>
      </c>
      <c r="O25" s="406">
        <f>ROUND(INDEX(AG$19:AG$30,MATCH($S25,$U$19:$U$30,0)),0)</f>
        <v>24603</v>
      </c>
      <c r="P25" s="277">
        <f>ROUND(INDEX(AH$19:AH$30,MATCH($S25,$U$19:$U$30,0)),0)</f>
        <v>314235</v>
      </c>
      <c r="Q25" s="1296"/>
      <c r="S25" s="414" t="str">
        <f t="shared" si="18"/>
        <v>八代地域</v>
      </c>
      <c r="T25" s="1291"/>
      <c r="U25" s="409" t="s">
        <v>449</v>
      </c>
      <c r="V25" s="702">
        <v>26695.874714783098</v>
      </c>
      <c r="W25" s="703">
        <v>24409.075839500059</v>
      </c>
      <c r="X25" s="703">
        <v>25914.342709275545</v>
      </c>
      <c r="Y25" s="703">
        <v>28670.254458773074</v>
      </c>
      <c r="Z25" s="703">
        <v>28275.815069626999</v>
      </c>
      <c r="AA25" s="703">
        <v>26508.13577021152</v>
      </c>
      <c r="AB25" s="703">
        <v>24539.766733138342</v>
      </c>
      <c r="AC25" s="703">
        <v>27834.919481473593</v>
      </c>
      <c r="AD25" s="703">
        <v>24305.212428031733</v>
      </c>
      <c r="AE25" s="703">
        <v>25488.77244664816</v>
      </c>
      <c r="AF25" s="703">
        <v>26990.101902336195</v>
      </c>
      <c r="AG25" s="704">
        <v>24603.368600611306</v>
      </c>
      <c r="AH25" s="704">
        <v>314235.14044781483</v>
      </c>
    </row>
    <row r="26" spans="1:34" s="257" customFormat="1" ht="16.75" customHeight="1" x14ac:dyDescent="0.3">
      <c r="A26" s="256"/>
      <c r="B26" s="1287"/>
      <c r="C26" s="280" t="s">
        <v>388</v>
      </c>
      <c r="D26" s="281">
        <f>D24/D25-1</f>
        <v>-1.0113874737788464E-2</v>
      </c>
      <c r="E26" s="282">
        <f t="shared" ref="E26:O26" si="23">E24/E25-1</f>
        <v>0.25289852103732224</v>
      </c>
      <c r="F26" s="282">
        <f t="shared" si="23"/>
        <v>0.48842324612178745</v>
      </c>
      <c r="G26" s="282">
        <f t="shared" si="23"/>
        <v>3.6623648412974497E-3</v>
      </c>
      <c r="H26" s="282">
        <f t="shared" si="23"/>
        <v>0.22807327769132835</v>
      </c>
      <c r="I26" s="283">
        <f t="shared" si="23"/>
        <v>-4.9947185755243706E-2</v>
      </c>
      <c r="J26" s="465">
        <f t="shared" si="23"/>
        <v>0.28716381418092918</v>
      </c>
      <c r="K26" s="282">
        <f t="shared" si="23"/>
        <v>0.39162924375785879</v>
      </c>
      <c r="L26" s="282">
        <f t="shared" si="23"/>
        <v>0.50248919975313711</v>
      </c>
      <c r="M26" s="282">
        <f t="shared" si="23"/>
        <v>0.50225587508336922</v>
      </c>
      <c r="N26" s="282">
        <f t="shared" si="23"/>
        <v>0.37328640237124855</v>
      </c>
      <c r="O26" s="284">
        <f t="shared" si="23"/>
        <v>0.25883022395642818</v>
      </c>
      <c r="P26" s="285">
        <f>P24/P25-1</f>
        <v>0.26475408531831279</v>
      </c>
      <c r="Q26" s="1296"/>
      <c r="S26" s="414" t="str">
        <f t="shared" si="18"/>
        <v>八代地域</v>
      </c>
      <c r="T26" s="1291"/>
      <c r="U26" s="409" t="s">
        <v>450</v>
      </c>
      <c r="V26" s="702">
        <v>18293.190290068982</v>
      </c>
      <c r="W26" s="703">
        <v>17375.073626131212</v>
      </c>
      <c r="X26" s="703">
        <v>16974.238987656074</v>
      </c>
      <c r="Y26" s="703">
        <v>20286.151812403099</v>
      </c>
      <c r="Z26" s="703">
        <v>17025.310793032259</v>
      </c>
      <c r="AA26" s="703">
        <v>16667.599975648445</v>
      </c>
      <c r="AB26" s="703">
        <v>16679.906097684008</v>
      </c>
      <c r="AC26" s="703">
        <v>20792.981992337624</v>
      </c>
      <c r="AD26" s="703">
        <v>17521.339356680845</v>
      </c>
      <c r="AE26" s="703">
        <v>16913.212919022884</v>
      </c>
      <c r="AF26" s="703">
        <v>18812.501340402105</v>
      </c>
      <c r="AG26" s="704">
        <v>15759.677164623028</v>
      </c>
      <c r="AH26" s="704">
        <v>213100.8447872558</v>
      </c>
    </row>
    <row r="27" spans="1:34" s="257" customFormat="1" ht="16.75" customHeight="1" x14ac:dyDescent="0.3">
      <c r="A27" s="256"/>
      <c r="B27" s="1293" t="s">
        <v>421</v>
      </c>
      <c r="C27" s="398" t="str">
        <f>C$6</f>
        <v>令和5年</v>
      </c>
      <c r="D27" s="266">
        <f t="shared" ref="D27:P27" si="24">ROUND(INDEX(V$7:V$18,MATCH($S27,$U$7:$U$18,0)),0)</f>
        <v>16343</v>
      </c>
      <c r="E27" s="267">
        <f t="shared" si="24"/>
        <v>18941</v>
      </c>
      <c r="F27" s="267">
        <f t="shared" si="24"/>
        <v>25330</v>
      </c>
      <c r="G27" s="267">
        <f t="shared" si="24"/>
        <v>19907</v>
      </c>
      <c r="H27" s="267">
        <f t="shared" si="24"/>
        <v>20269</v>
      </c>
      <c r="I27" s="268">
        <f t="shared" si="24"/>
        <v>13502</v>
      </c>
      <c r="J27" s="269">
        <f t="shared" si="24"/>
        <v>19843</v>
      </c>
      <c r="K27" s="267">
        <f t="shared" si="24"/>
        <v>31027</v>
      </c>
      <c r="L27" s="267">
        <f t="shared" si="24"/>
        <v>28000</v>
      </c>
      <c r="M27" s="267">
        <f t="shared" si="24"/>
        <v>25111</v>
      </c>
      <c r="N27" s="267">
        <f t="shared" si="24"/>
        <v>22644</v>
      </c>
      <c r="O27" s="399">
        <f t="shared" si="24"/>
        <v>17609</v>
      </c>
      <c r="P27" s="270">
        <f t="shared" si="24"/>
        <v>258524</v>
      </c>
      <c r="Q27" s="1297"/>
      <c r="S27" s="414" t="s">
        <v>450</v>
      </c>
      <c r="T27" s="1291"/>
      <c r="U27" s="409" t="s">
        <v>451</v>
      </c>
      <c r="V27" s="702">
        <v>8208.1159980659268</v>
      </c>
      <c r="W27" s="703">
        <v>7287.7692311258743</v>
      </c>
      <c r="X27" s="703">
        <v>8881.5702491616412</v>
      </c>
      <c r="Y27" s="703">
        <v>10291.465320307356</v>
      </c>
      <c r="Z27" s="703">
        <v>11349.780484232153</v>
      </c>
      <c r="AA27" s="703">
        <v>11255.148334961332</v>
      </c>
      <c r="AB27" s="703">
        <v>10808.373516123025</v>
      </c>
      <c r="AC27" s="703">
        <v>13566.953638765763</v>
      </c>
      <c r="AD27" s="703">
        <v>12028.593683897838</v>
      </c>
      <c r="AE27" s="703">
        <v>11712.756656088732</v>
      </c>
      <c r="AF27" s="703">
        <v>11736.348455412946</v>
      </c>
      <c r="AG27" s="704">
        <v>9445.7240422478717</v>
      </c>
      <c r="AH27" s="704">
        <v>126572.39839557152</v>
      </c>
    </row>
    <row r="28" spans="1:34" s="257" customFormat="1" ht="16.75" customHeight="1" x14ac:dyDescent="0.3">
      <c r="A28" s="256"/>
      <c r="B28" s="1294"/>
      <c r="C28" s="572" t="str">
        <f>C$7</f>
        <v>令和4年</v>
      </c>
      <c r="D28" s="273">
        <f>ROUND(INDEX(V$19:V$30,MATCH($S28,$U$19:$U$30,0)),0)</f>
        <v>18293</v>
      </c>
      <c r="E28" s="274">
        <f t="shared" ref="E28:N28" si="25">ROUND(INDEX(W$19:W$30,MATCH($S28,$U$19:$U$30,0)),0)</f>
        <v>17375</v>
      </c>
      <c r="F28" s="274">
        <f t="shared" si="25"/>
        <v>16974</v>
      </c>
      <c r="G28" s="274">
        <f t="shared" si="25"/>
        <v>20286</v>
      </c>
      <c r="H28" s="274">
        <f t="shared" si="25"/>
        <v>17025</v>
      </c>
      <c r="I28" s="275">
        <f t="shared" si="25"/>
        <v>16668</v>
      </c>
      <c r="J28" s="276">
        <f t="shared" si="25"/>
        <v>16680</v>
      </c>
      <c r="K28" s="274">
        <f t="shared" si="25"/>
        <v>20793</v>
      </c>
      <c r="L28" s="274">
        <f t="shared" si="25"/>
        <v>17521</v>
      </c>
      <c r="M28" s="274">
        <f t="shared" si="25"/>
        <v>16913</v>
      </c>
      <c r="N28" s="274">
        <f t="shared" si="25"/>
        <v>18813</v>
      </c>
      <c r="O28" s="406">
        <f>ROUND(INDEX(AG$19:AG$30,MATCH($S28,$U$19:$U$30,0)),0)</f>
        <v>15760</v>
      </c>
      <c r="P28" s="277">
        <f>ROUND(INDEX(AH$19:AH$30,MATCH($S28,$U$19:$U$30,0)),0)</f>
        <v>213101</v>
      </c>
      <c r="Q28" s="1297"/>
      <c r="S28" s="414" t="s">
        <v>450</v>
      </c>
      <c r="T28" s="1291"/>
      <c r="U28" s="409" t="s">
        <v>452</v>
      </c>
      <c r="V28" s="702">
        <v>4715.7867361701274</v>
      </c>
      <c r="W28" s="703">
        <v>4518.6927746007223</v>
      </c>
      <c r="X28" s="703">
        <v>5418.6962342105398</v>
      </c>
      <c r="Y28" s="703">
        <v>5949.7715871118835</v>
      </c>
      <c r="Z28" s="703">
        <v>6954.2001676596774</v>
      </c>
      <c r="AA28" s="703">
        <v>5509.9990911888917</v>
      </c>
      <c r="AB28" s="703">
        <v>7153.3910637472491</v>
      </c>
      <c r="AC28" s="703">
        <v>10144.255544150405</v>
      </c>
      <c r="AD28" s="703">
        <v>7788.1684778687331</v>
      </c>
      <c r="AE28" s="703">
        <v>9402.0883528083396</v>
      </c>
      <c r="AF28" s="703">
        <v>8783.1668922260124</v>
      </c>
      <c r="AG28" s="704">
        <v>7799.6524288314668</v>
      </c>
      <c r="AH28" s="704">
        <v>84137.735243891468</v>
      </c>
    </row>
    <row r="29" spans="1:34" s="257" customFormat="1" ht="16.75" customHeight="1" x14ac:dyDescent="0.3">
      <c r="A29" s="256"/>
      <c r="B29" s="1295"/>
      <c r="C29" s="280" t="s">
        <v>388</v>
      </c>
      <c r="D29" s="281">
        <f>D27/D28-1</f>
        <v>-0.10659815229869352</v>
      </c>
      <c r="E29" s="282">
        <f t="shared" ref="E29:O29" si="26">E27/E28-1</f>
        <v>9.0129496402877596E-2</v>
      </c>
      <c r="F29" s="282">
        <f t="shared" si="26"/>
        <v>0.49228231412748902</v>
      </c>
      <c r="G29" s="282">
        <f t="shared" si="26"/>
        <v>-1.868283545302174E-2</v>
      </c>
      <c r="H29" s="282">
        <f t="shared" si="26"/>
        <v>0.1905433186490455</v>
      </c>
      <c r="I29" s="283">
        <f t="shared" si="26"/>
        <v>-0.18994480441564676</v>
      </c>
      <c r="J29" s="465">
        <f t="shared" si="26"/>
        <v>0.1896282973621104</v>
      </c>
      <c r="K29" s="282">
        <f t="shared" si="26"/>
        <v>0.49218486990814214</v>
      </c>
      <c r="L29" s="282">
        <f t="shared" si="26"/>
        <v>0.59808230123851369</v>
      </c>
      <c r="M29" s="282">
        <f t="shared" si="26"/>
        <v>0.48471589901259393</v>
      </c>
      <c r="N29" s="282">
        <f t="shared" si="26"/>
        <v>0.20363578376654434</v>
      </c>
      <c r="O29" s="284">
        <f t="shared" si="26"/>
        <v>0.1173223350253807</v>
      </c>
      <c r="P29" s="285">
        <f>P27/P28-1</f>
        <v>0.21315244883881346</v>
      </c>
      <c r="Q29" s="1297"/>
      <c r="S29" s="414" t="s">
        <v>450</v>
      </c>
      <c r="T29" s="1291"/>
      <c r="U29" s="409" t="s">
        <v>453</v>
      </c>
      <c r="V29" s="702">
        <v>5537.5653185615092</v>
      </c>
      <c r="W29" s="703">
        <v>4717.6068231568406</v>
      </c>
      <c r="X29" s="703">
        <v>6117.0886807484521</v>
      </c>
      <c r="Y29" s="703">
        <v>7368.6619139978429</v>
      </c>
      <c r="Z29" s="703">
        <v>8257.7963565394421</v>
      </c>
      <c r="AA29" s="703">
        <v>8008.4167479137604</v>
      </c>
      <c r="AB29" s="703">
        <v>7956.893421956569</v>
      </c>
      <c r="AC29" s="703">
        <v>10748.49366483101</v>
      </c>
      <c r="AD29" s="703">
        <v>9225.7075467035629</v>
      </c>
      <c r="AE29" s="703">
        <v>9335.9129794676101</v>
      </c>
      <c r="AF29" s="703">
        <v>9674.2648074485642</v>
      </c>
      <c r="AG29" s="704">
        <v>7922.3773311993427</v>
      </c>
      <c r="AH29" s="704">
        <v>94870.634473878265</v>
      </c>
    </row>
    <row r="30" spans="1:34" s="257" customFormat="1" ht="16.75" customHeight="1" x14ac:dyDescent="0.3">
      <c r="A30" s="256"/>
      <c r="B30" s="1293" t="s">
        <v>422</v>
      </c>
      <c r="C30" s="398" t="str">
        <f>C$6</f>
        <v>令和5年</v>
      </c>
      <c r="D30" s="266">
        <f t="shared" ref="D30:P30" si="27">ROUND(INDEX(V$7:V$18,MATCH($S30,$U$7:$U$18,0)),0)</f>
        <v>8944</v>
      </c>
      <c r="E30" s="267">
        <f t="shared" si="27"/>
        <v>10742</v>
      </c>
      <c r="F30" s="267">
        <f t="shared" si="27"/>
        <v>14482</v>
      </c>
      <c r="G30" s="267">
        <f t="shared" si="27"/>
        <v>13019</v>
      </c>
      <c r="H30" s="267">
        <f t="shared" si="27"/>
        <v>16969</v>
      </c>
      <c r="I30" s="268">
        <f t="shared" si="27"/>
        <v>9340</v>
      </c>
      <c r="J30" s="269">
        <f t="shared" si="27"/>
        <v>15488</v>
      </c>
      <c r="K30" s="267">
        <f t="shared" si="27"/>
        <v>18868</v>
      </c>
      <c r="L30" s="267">
        <f t="shared" si="27"/>
        <v>18432</v>
      </c>
      <c r="M30" s="267">
        <f t="shared" si="27"/>
        <v>18273</v>
      </c>
      <c r="N30" s="267">
        <f t="shared" si="27"/>
        <v>16415</v>
      </c>
      <c r="O30" s="399">
        <f t="shared" si="27"/>
        <v>11682</v>
      </c>
      <c r="P30" s="270">
        <f t="shared" si="27"/>
        <v>172652</v>
      </c>
      <c r="Q30" s="1297"/>
      <c r="S30" s="414" t="s">
        <v>451</v>
      </c>
      <c r="T30" s="1292"/>
      <c r="U30" s="411" t="s">
        <v>475</v>
      </c>
      <c r="V30" s="696">
        <f>SUM(V19:V29)</f>
        <v>372839.99999999988</v>
      </c>
      <c r="W30" s="697">
        <f t="shared" ref="W30:AG30" si="28">SUM(W19:W29)</f>
        <v>303600</v>
      </c>
      <c r="X30" s="697">
        <f t="shared" si="28"/>
        <v>448390</v>
      </c>
      <c r="Y30" s="697">
        <f t="shared" si="28"/>
        <v>475109.99999999994</v>
      </c>
      <c r="Z30" s="697">
        <f t="shared" si="28"/>
        <v>522530</v>
      </c>
      <c r="AA30" s="697">
        <f t="shared" si="28"/>
        <v>484569.99999999994</v>
      </c>
      <c r="AB30" s="697">
        <f t="shared" si="28"/>
        <v>525789.99999999988</v>
      </c>
      <c r="AC30" s="697">
        <f t="shared" si="28"/>
        <v>655520</v>
      </c>
      <c r="AD30" s="697">
        <f t="shared" si="28"/>
        <v>560630</v>
      </c>
      <c r="AE30" s="697">
        <f t="shared" si="28"/>
        <v>609319.99999999988</v>
      </c>
      <c r="AF30" s="697">
        <f t="shared" si="28"/>
        <v>657179.99999999988</v>
      </c>
      <c r="AG30" s="698">
        <f t="shared" si="28"/>
        <v>585210</v>
      </c>
      <c r="AH30" s="698">
        <f>SUM(AH19:AH29)</f>
        <v>6200679.9999999972</v>
      </c>
    </row>
    <row r="31" spans="1:34" s="257" customFormat="1" ht="16.75" customHeight="1" x14ac:dyDescent="0.3">
      <c r="A31" s="256"/>
      <c r="B31" s="1294"/>
      <c r="C31" s="572" t="str">
        <f>C$7</f>
        <v>令和4年</v>
      </c>
      <c r="D31" s="273">
        <f>ROUND(INDEX(V$19:V$30,MATCH($S31,$U$19:$U$30,0)),0)</f>
        <v>8208</v>
      </c>
      <c r="E31" s="274">
        <f t="shared" ref="E31:N31" si="29">ROUND(INDEX(W$19:W$30,MATCH($S31,$U$19:$U$30,0)),0)</f>
        <v>7288</v>
      </c>
      <c r="F31" s="274">
        <f t="shared" si="29"/>
        <v>8882</v>
      </c>
      <c r="G31" s="274">
        <f t="shared" si="29"/>
        <v>10291</v>
      </c>
      <c r="H31" s="274">
        <f t="shared" si="29"/>
        <v>11350</v>
      </c>
      <c r="I31" s="275">
        <f t="shared" si="29"/>
        <v>11255</v>
      </c>
      <c r="J31" s="276">
        <f t="shared" si="29"/>
        <v>10808</v>
      </c>
      <c r="K31" s="274">
        <f t="shared" si="29"/>
        <v>13567</v>
      </c>
      <c r="L31" s="274">
        <f t="shared" si="29"/>
        <v>12029</v>
      </c>
      <c r="M31" s="274">
        <f t="shared" si="29"/>
        <v>11713</v>
      </c>
      <c r="N31" s="274">
        <f t="shared" si="29"/>
        <v>11736</v>
      </c>
      <c r="O31" s="406">
        <f>ROUND(INDEX(AG$19:AG$30,MATCH($S31,$U$19:$U$30,0)),0)</f>
        <v>9446</v>
      </c>
      <c r="P31" s="277">
        <f>ROUND(INDEX(AH$19:AH$30,MATCH($S31,$U$19:$U$30,0)),0)</f>
        <v>126572</v>
      </c>
      <c r="Q31" s="1297"/>
      <c r="S31" s="414" t="s">
        <v>451</v>
      </c>
    </row>
    <row r="32" spans="1:34" s="257" customFormat="1" ht="16.75" customHeight="1" x14ac:dyDescent="0.3">
      <c r="A32" s="256"/>
      <c r="B32" s="1295"/>
      <c r="C32" s="280" t="s">
        <v>388</v>
      </c>
      <c r="D32" s="281">
        <f>D30/D31-1</f>
        <v>8.9668615984405564E-2</v>
      </c>
      <c r="E32" s="282">
        <f t="shared" ref="E32:O32" si="30">E30/E31-1</f>
        <v>0.47392974753018668</v>
      </c>
      <c r="F32" s="282">
        <f t="shared" si="30"/>
        <v>0.63048862868723266</v>
      </c>
      <c r="G32" s="282">
        <f t="shared" si="30"/>
        <v>0.26508599747352046</v>
      </c>
      <c r="H32" s="282">
        <f t="shared" si="30"/>
        <v>0.49506607929515423</v>
      </c>
      <c r="I32" s="283">
        <f t="shared" si="30"/>
        <v>-0.17014660151043981</v>
      </c>
      <c r="J32" s="465">
        <f t="shared" si="30"/>
        <v>0.43301258327165071</v>
      </c>
      <c r="K32" s="282">
        <f t="shared" si="30"/>
        <v>0.39072750055281191</v>
      </c>
      <c r="L32" s="282">
        <f t="shared" si="30"/>
        <v>0.53229694903982039</v>
      </c>
      <c r="M32" s="282">
        <f t="shared" si="30"/>
        <v>0.5600614701613591</v>
      </c>
      <c r="N32" s="282">
        <f t="shared" si="30"/>
        <v>0.39868779822767553</v>
      </c>
      <c r="O32" s="284">
        <f t="shared" si="30"/>
        <v>0.23671395299597719</v>
      </c>
      <c r="P32" s="285">
        <f>P30/P31-1</f>
        <v>0.3640615617988181</v>
      </c>
      <c r="Q32" s="1297"/>
      <c r="S32" s="414" t="s">
        <v>451</v>
      </c>
      <c r="V32" s="289">
        <f>SUM(V8,V10,V12,V14,V16,V18,V20,V22,V24,V26,V28)</f>
        <v>732227.78044885688</v>
      </c>
    </row>
    <row r="33" spans="1:38" s="257" customFormat="1" ht="16.75" customHeight="1" x14ac:dyDescent="0.3">
      <c r="A33" s="256"/>
      <c r="B33" s="1285" t="s">
        <v>149</v>
      </c>
      <c r="C33" s="398" t="str">
        <f>C$6</f>
        <v>令和5年</v>
      </c>
      <c r="D33" s="266">
        <f t="shared" ref="D33:P33" si="31">ROUND(INDEX(V$7:V$18,MATCH($S33,$U$7:$U$18,0)),0)</f>
        <v>5905</v>
      </c>
      <c r="E33" s="267">
        <f t="shared" si="31"/>
        <v>7218</v>
      </c>
      <c r="F33" s="267">
        <f t="shared" si="31"/>
        <v>8836</v>
      </c>
      <c r="G33" s="267">
        <f t="shared" si="31"/>
        <v>7803</v>
      </c>
      <c r="H33" s="267">
        <f t="shared" si="31"/>
        <v>9298</v>
      </c>
      <c r="I33" s="268">
        <f t="shared" si="31"/>
        <v>6798</v>
      </c>
      <c r="J33" s="269">
        <f t="shared" si="31"/>
        <v>9910</v>
      </c>
      <c r="K33" s="267">
        <f t="shared" si="31"/>
        <v>12566</v>
      </c>
      <c r="L33" s="267">
        <f t="shared" si="31"/>
        <v>9297</v>
      </c>
      <c r="M33" s="267">
        <f t="shared" si="31"/>
        <v>9727</v>
      </c>
      <c r="N33" s="267">
        <f t="shared" si="31"/>
        <v>9787</v>
      </c>
      <c r="O33" s="399">
        <f t="shared" si="31"/>
        <v>8320</v>
      </c>
      <c r="P33" s="270">
        <f t="shared" si="31"/>
        <v>105466</v>
      </c>
      <c r="Q33" s="1296"/>
      <c r="S33" s="414" t="str">
        <f t="shared" ref="S33:S41" si="32">IF(B33&lt;&gt;0,B33,S32)</f>
        <v>宇城地域</v>
      </c>
    </row>
    <row r="34" spans="1:38" s="257" customFormat="1" ht="16.75" customHeight="1" x14ac:dyDescent="0.3">
      <c r="A34" s="256"/>
      <c r="B34" s="1286"/>
      <c r="C34" s="572" t="str">
        <f>C$7</f>
        <v>令和4年</v>
      </c>
      <c r="D34" s="273">
        <f>ROUND(INDEX(V$19:V$30,MATCH($S34,$U$19:$U$30,0)),0)</f>
        <v>4716</v>
      </c>
      <c r="E34" s="274">
        <f t="shared" ref="E34:N34" si="33">ROUND(INDEX(W$19:W$30,MATCH($S34,$U$19:$U$30,0)),0)</f>
        <v>4519</v>
      </c>
      <c r="F34" s="274">
        <f t="shared" si="33"/>
        <v>5419</v>
      </c>
      <c r="G34" s="274">
        <f t="shared" si="33"/>
        <v>5950</v>
      </c>
      <c r="H34" s="274">
        <f t="shared" si="33"/>
        <v>6954</v>
      </c>
      <c r="I34" s="275">
        <f t="shared" si="33"/>
        <v>5510</v>
      </c>
      <c r="J34" s="276">
        <f t="shared" si="33"/>
        <v>7153</v>
      </c>
      <c r="K34" s="274">
        <f t="shared" si="33"/>
        <v>10144</v>
      </c>
      <c r="L34" s="274">
        <f t="shared" si="33"/>
        <v>7788</v>
      </c>
      <c r="M34" s="274">
        <f t="shared" si="33"/>
        <v>9402</v>
      </c>
      <c r="N34" s="274">
        <f t="shared" si="33"/>
        <v>8783</v>
      </c>
      <c r="O34" s="406">
        <f>ROUND(INDEX(AG$19:AG$30,MATCH($S34,$U$19:$U$30,0)),0)</f>
        <v>7800</v>
      </c>
      <c r="P34" s="277">
        <f>ROUND(INDEX(AH$19:AH$30,MATCH($S34,$U$19:$U$30,0)),0)</f>
        <v>84138</v>
      </c>
      <c r="Q34" s="1296"/>
      <c r="S34" s="414" t="str">
        <f t="shared" si="32"/>
        <v>宇城地域</v>
      </c>
    </row>
    <row r="35" spans="1:38" s="257" customFormat="1" ht="16.75" customHeight="1" x14ac:dyDescent="0.3">
      <c r="A35" s="256"/>
      <c r="B35" s="1287"/>
      <c r="C35" s="280" t="s">
        <v>388</v>
      </c>
      <c r="D35" s="281">
        <f>D33/D34-1</f>
        <v>0.25212044105173881</v>
      </c>
      <c r="E35" s="282">
        <f t="shared" ref="E35:O35" si="34">E33/E34-1</f>
        <v>0.59725603009515371</v>
      </c>
      <c r="F35" s="282">
        <f t="shared" si="34"/>
        <v>0.63055914375346012</v>
      </c>
      <c r="G35" s="282">
        <f t="shared" si="34"/>
        <v>0.31142857142857139</v>
      </c>
      <c r="H35" s="282">
        <f t="shared" si="34"/>
        <v>0.33707218866839228</v>
      </c>
      <c r="I35" s="283">
        <f t="shared" si="34"/>
        <v>0.23375680580762248</v>
      </c>
      <c r="J35" s="465">
        <f t="shared" si="34"/>
        <v>0.38543268558646715</v>
      </c>
      <c r="K35" s="282">
        <f t="shared" si="34"/>
        <v>0.23876182965299675</v>
      </c>
      <c r="L35" s="282">
        <f t="shared" si="34"/>
        <v>0.19375963020030817</v>
      </c>
      <c r="M35" s="282">
        <f t="shared" si="34"/>
        <v>3.4567113380131964E-2</v>
      </c>
      <c r="N35" s="282">
        <f t="shared" si="34"/>
        <v>0.11431173858590449</v>
      </c>
      <c r="O35" s="284">
        <f t="shared" si="34"/>
        <v>6.6666666666666652E-2</v>
      </c>
      <c r="P35" s="285">
        <f>P33/P34-1</f>
        <v>0.253488316812855</v>
      </c>
      <c r="Q35" s="1296"/>
      <c r="S35" s="414" t="str">
        <f t="shared" si="32"/>
        <v>宇城地域</v>
      </c>
    </row>
    <row r="36" spans="1:38" s="257" customFormat="1" ht="16.75" customHeight="1" x14ac:dyDescent="0.3">
      <c r="A36" s="256"/>
      <c r="B36" s="1285" t="s">
        <v>151</v>
      </c>
      <c r="C36" s="398" t="str">
        <f>C$6</f>
        <v>令和5年</v>
      </c>
      <c r="D36" s="266">
        <f t="shared" ref="D36:P36" si="35">ROUND(INDEX(V$7:V$18,MATCH($S36,$U$7:$U$18,0)),0)</f>
        <v>6197</v>
      </c>
      <c r="E36" s="267">
        <f t="shared" si="35"/>
        <v>6931</v>
      </c>
      <c r="F36" s="267">
        <f t="shared" si="35"/>
        <v>10021</v>
      </c>
      <c r="G36" s="267">
        <f t="shared" si="35"/>
        <v>8443</v>
      </c>
      <c r="H36" s="267">
        <f t="shared" si="35"/>
        <v>10252</v>
      </c>
      <c r="I36" s="268">
        <f t="shared" si="35"/>
        <v>7544</v>
      </c>
      <c r="J36" s="269">
        <f t="shared" si="35"/>
        <v>9703</v>
      </c>
      <c r="K36" s="267">
        <f t="shared" si="35"/>
        <v>13843</v>
      </c>
      <c r="L36" s="267">
        <f t="shared" si="35"/>
        <v>9465</v>
      </c>
      <c r="M36" s="267">
        <f t="shared" si="35"/>
        <v>10530</v>
      </c>
      <c r="N36" s="267">
        <f t="shared" si="35"/>
        <v>11082</v>
      </c>
      <c r="O36" s="399">
        <f t="shared" si="35"/>
        <v>8511</v>
      </c>
      <c r="P36" s="270">
        <f t="shared" si="35"/>
        <v>112523</v>
      </c>
      <c r="Q36" s="1296"/>
      <c r="S36" s="414" t="str">
        <f t="shared" si="32"/>
        <v>上益城地域</v>
      </c>
    </row>
    <row r="37" spans="1:38" s="257" customFormat="1" ht="16.75" customHeight="1" x14ac:dyDescent="0.3">
      <c r="A37" s="256"/>
      <c r="B37" s="1286"/>
      <c r="C37" s="572" t="str">
        <f>C$7</f>
        <v>令和4年</v>
      </c>
      <c r="D37" s="273">
        <f>ROUND(INDEX(V$19:V$30,MATCH($S37,$U$19:$U$30,0)),0)</f>
        <v>5538</v>
      </c>
      <c r="E37" s="274">
        <f t="shared" ref="E37:N37" si="36">ROUND(INDEX(W$19:W$30,MATCH($S37,$U$19:$U$30,0)),0)</f>
        <v>4718</v>
      </c>
      <c r="F37" s="274">
        <f t="shared" si="36"/>
        <v>6117</v>
      </c>
      <c r="G37" s="274">
        <f t="shared" si="36"/>
        <v>7369</v>
      </c>
      <c r="H37" s="274">
        <f t="shared" si="36"/>
        <v>8258</v>
      </c>
      <c r="I37" s="275">
        <f t="shared" si="36"/>
        <v>8008</v>
      </c>
      <c r="J37" s="276">
        <f t="shared" si="36"/>
        <v>7957</v>
      </c>
      <c r="K37" s="274">
        <f t="shared" si="36"/>
        <v>10748</v>
      </c>
      <c r="L37" s="274">
        <f t="shared" si="36"/>
        <v>9226</v>
      </c>
      <c r="M37" s="274">
        <f t="shared" si="36"/>
        <v>9336</v>
      </c>
      <c r="N37" s="274">
        <f t="shared" si="36"/>
        <v>9674</v>
      </c>
      <c r="O37" s="406">
        <f>ROUND(INDEX(AG$19:AG$30,MATCH($S37,$U$19:$U$30,0)),0)</f>
        <v>7922</v>
      </c>
      <c r="P37" s="277">
        <f>ROUND(INDEX(AH$19:AH$30,MATCH($S37,$U$19:$U$30,0)),0)</f>
        <v>94871</v>
      </c>
      <c r="Q37" s="1296"/>
      <c r="S37" s="414" t="str">
        <f t="shared" si="32"/>
        <v>上益城地域</v>
      </c>
    </row>
    <row r="38" spans="1:38" s="257" customFormat="1" ht="16.75" customHeight="1" thickBot="1" x14ac:dyDescent="0.35">
      <c r="A38" s="256"/>
      <c r="B38" s="1288"/>
      <c r="C38" s="290" t="s">
        <v>388</v>
      </c>
      <c r="D38" s="291">
        <f>D36/D37-1</f>
        <v>0.11899602744673166</v>
      </c>
      <c r="E38" s="292">
        <f t="shared" ref="E38:O38" si="37">E36/E37-1</f>
        <v>0.46905468418821528</v>
      </c>
      <c r="F38" s="292">
        <f t="shared" si="37"/>
        <v>0.6382213503351315</v>
      </c>
      <c r="G38" s="292">
        <f t="shared" si="37"/>
        <v>0.14574569140996063</v>
      </c>
      <c r="H38" s="292">
        <f t="shared" si="37"/>
        <v>0.24146282392831186</v>
      </c>
      <c r="I38" s="293">
        <f t="shared" si="37"/>
        <v>-5.7942057942057978E-2</v>
      </c>
      <c r="J38" s="466">
        <f t="shared" si="37"/>
        <v>0.21942943320346875</v>
      </c>
      <c r="K38" s="292">
        <f t="shared" si="37"/>
        <v>0.28796055080014882</v>
      </c>
      <c r="L38" s="292">
        <f t="shared" si="37"/>
        <v>2.5905050942987229E-2</v>
      </c>
      <c r="M38" s="292">
        <f t="shared" si="37"/>
        <v>0.12789203084832912</v>
      </c>
      <c r="N38" s="292">
        <f t="shared" si="37"/>
        <v>0.14554475914823239</v>
      </c>
      <c r="O38" s="294">
        <f t="shared" si="37"/>
        <v>7.4349911638475152E-2</v>
      </c>
      <c r="P38" s="295">
        <f>P36/P37-1</f>
        <v>0.18606318052935045</v>
      </c>
      <c r="Q38" s="1296"/>
      <c r="S38" s="414" t="str">
        <f t="shared" si="32"/>
        <v>上益城地域</v>
      </c>
    </row>
    <row r="39" spans="1:38" s="257" customFormat="1" ht="16.75" customHeight="1" thickTop="1" x14ac:dyDescent="0.3">
      <c r="A39" s="256"/>
      <c r="B39" s="1286" t="s">
        <v>454</v>
      </c>
      <c r="C39" s="537" t="str">
        <f>C$6</f>
        <v>令和5年</v>
      </c>
      <c r="D39" s="297">
        <f t="shared" ref="D39:P39" si="38">ROUND(INDEX(V$7:V$18,MATCH($S39,$U$7:$U$18,0)),0)</f>
        <v>448840</v>
      </c>
      <c r="E39" s="298">
        <f t="shared" si="38"/>
        <v>500680</v>
      </c>
      <c r="F39" s="298">
        <f t="shared" si="38"/>
        <v>697590</v>
      </c>
      <c r="G39" s="298">
        <f t="shared" si="38"/>
        <v>569690</v>
      </c>
      <c r="H39" s="298">
        <f t="shared" si="38"/>
        <v>669340</v>
      </c>
      <c r="I39" s="533">
        <f t="shared" si="38"/>
        <v>518490</v>
      </c>
      <c r="J39" s="534">
        <f t="shared" si="38"/>
        <v>616050</v>
      </c>
      <c r="K39" s="298">
        <f t="shared" si="38"/>
        <v>784520</v>
      </c>
      <c r="L39" s="298">
        <f t="shared" si="38"/>
        <v>646640</v>
      </c>
      <c r="M39" s="298">
        <f t="shared" si="38"/>
        <v>677090</v>
      </c>
      <c r="N39" s="298">
        <f t="shared" si="38"/>
        <v>685420</v>
      </c>
      <c r="O39" s="535">
        <f t="shared" si="38"/>
        <v>585040</v>
      </c>
      <c r="P39" s="484">
        <f t="shared" si="38"/>
        <v>7399390</v>
      </c>
      <c r="Q39" s="1296"/>
      <c r="S39" s="414" t="str">
        <f t="shared" si="32"/>
        <v>合計</v>
      </c>
    </row>
    <row r="40" spans="1:38" s="257" customFormat="1" ht="16.5" customHeight="1" x14ac:dyDescent="0.3">
      <c r="A40" s="256"/>
      <c r="B40" s="1286"/>
      <c r="C40" s="405" t="str">
        <f>C$7</f>
        <v>令和4年</v>
      </c>
      <c r="D40" s="273">
        <f>ROUND(INDEX(V$19:V$30,MATCH($S40,$U$19:$U$30,0)),0)</f>
        <v>372840</v>
      </c>
      <c r="E40" s="274">
        <f t="shared" ref="E40:N40" si="39">ROUND(INDEX(W$19:W$30,MATCH($S40,$U$19:$U$30,0)),0)</f>
        <v>303600</v>
      </c>
      <c r="F40" s="274">
        <f t="shared" si="39"/>
        <v>448390</v>
      </c>
      <c r="G40" s="274">
        <f t="shared" si="39"/>
        <v>475110</v>
      </c>
      <c r="H40" s="274">
        <f t="shared" si="39"/>
        <v>522530</v>
      </c>
      <c r="I40" s="275">
        <f t="shared" si="39"/>
        <v>484570</v>
      </c>
      <c r="J40" s="276">
        <f t="shared" si="39"/>
        <v>525790</v>
      </c>
      <c r="K40" s="274">
        <f t="shared" si="39"/>
        <v>655520</v>
      </c>
      <c r="L40" s="274">
        <f t="shared" si="39"/>
        <v>560630</v>
      </c>
      <c r="M40" s="274">
        <f t="shared" si="39"/>
        <v>609320</v>
      </c>
      <c r="N40" s="274">
        <f t="shared" si="39"/>
        <v>657180</v>
      </c>
      <c r="O40" s="406">
        <f>ROUND(INDEX(AG$19:AG$30,MATCH($S40,$U$19:$U$30,0)),0)</f>
        <v>585210</v>
      </c>
      <c r="P40" s="277">
        <f>ROUND(INDEX(AH$19:AH$30,MATCH($S40,$U$19:$U$30,0)),0)</f>
        <v>6200680</v>
      </c>
      <c r="Q40" s="1296"/>
      <c r="S40" s="414" t="str">
        <f t="shared" si="32"/>
        <v>合計</v>
      </c>
    </row>
    <row r="41" spans="1:38" s="257" customFormat="1" ht="16.75" customHeight="1" thickBot="1" x14ac:dyDescent="0.35">
      <c r="A41" s="256"/>
      <c r="B41" s="1289"/>
      <c r="C41" s="299" t="s">
        <v>388</v>
      </c>
      <c r="D41" s="300">
        <f>D39/D40-1</f>
        <v>0.20384078961484819</v>
      </c>
      <c r="E41" s="301">
        <f t="shared" ref="E41:O41" si="40">E39/E40-1</f>
        <v>0.64914361001317533</v>
      </c>
      <c r="F41" s="301">
        <f t="shared" si="40"/>
        <v>0.55576618568656744</v>
      </c>
      <c r="G41" s="301">
        <f t="shared" si="40"/>
        <v>0.19906968912462375</v>
      </c>
      <c r="H41" s="301">
        <f t="shared" si="40"/>
        <v>0.28095994488354736</v>
      </c>
      <c r="I41" s="302">
        <f t="shared" si="40"/>
        <v>7.0000206368532991E-2</v>
      </c>
      <c r="J41" s="467">
        <f t="shared" si="40"/>
        <v>0.1716654938283344</v>
      </c>
      <c r="K41" s="301">
        <f t="shared" si="40"/>
        <v>0.19679033439101778</v>
      </c>
      <c r="L41" s="301">
        <f t="shared" si="40"/>
        <v>0.15341669193585794</v>
      </c>
      <c r="M41" s="301">
        <f t="shared" si="40"/>
        <v>0.1112223462220181</v>
      </c>
      <c r="N41" s="301">
        <f t="shared" si="40"/>
        <v>4.2971484220457157E-2</v>
      </c>
      <c r="O41" s="303">
        <f t="shared" si="40"/>
        <v>-2.9049401069702885E-4</v>
      </c>
      <c r="P41" s="304">
        <f>P39/P40-1</f>
        <v>0.19331911983846939</v>
      </c>
      <c r="Q41" s="1296"/>
      <c r="S41" s="414" t="str">
        <f t="shared" si="32"/>
        <v>合計</v>
      </c>
    </row>
    <row r="42" spans="1:38" ht="12.75" customHeight="1" x14ac:dyDescent="0.15">
      <c r="B42" s="19" t="s">
        <v>456</v>
      </c>
      <c r="J42" s="19" t="s">
        <v>477</v>
      </c>
      <c r="Z42" s="243"/>
      <c r="AA42" s="243"/>
      <c r="AB42" s="243"/>
      <c r="AC42" s="243"/>
      <c r="AD42" s="243"/>
      <c r="AE42" s="243"/>
      <c r="AF42" s="243"/>
      <c r="AG42" s="243"/>
      <c r="AH42" s="243"/>
      <c r="AI42" s="243"/>
      <c r="AJ42" s="243"/>
      <c r="AK42" s="243"/>
      <c r="AL42" s="243"/>
    </row>
    <row r="43" spans="1:38" ht="12.75" customHeight="1" x14ac:dyDescent="0.15">
      <c r="B43" s="19" t="s">
        <v>505</v>
      </c>
      <c r="J43" s="393" t="s">
        <v>879</v>
      </c>
      <c r="Z43" s="243"/>
      <c r="AA43" s="243"/>
      <c r="AB43" s="243"/>
      <c r="AC43" s="243"/>
      <c r="AD43" s="243"/>
      <c r="AE43" s="243"/>
      <c r="AF43" s="243"/>
      <c r="AG43" s="243"/>
      <c r="AH43" s="243"/>
      <c r="AI43" s="243"/>
      <c r="AJ43" s="243"/>
      <c r="AK43" s="243"/>
      <c r="AL43" s="243"/>
    </row>
    <row r="44" spans="1:38" ht="12.75" customHeight="1" x14ac:dyDescent="0.3">
      <c r="B44" s="3" t="s">
        <v>466</v>
      </c>
      <c r="J44" s="393" t="s">
        <v>880</v>
      </c>
      <c r="Z44" s="243"/>
      <c r="AA44" s="243"/>
      <c r="AB44" s="243"/>
      <c r="AC44" s="243"/>
      <c r="AD44" s="243"/>
      <c r="AE44" s="243"/>
      <c r="AF44" s="243"/>
      <c r="AG44" s="243"/>
      <c r="AH44" s="243"/>
      <c r="AI44" s="243"/>
      <c r="AJ44" s="243"/>
      <c r="AK44" s="243"/>
      <c r="AL44" s="243"/>
    </row>
    <row r="45" spans="1:38" ht="12.75" customHeight="1" x14ac:dyDescent="0.3">
      <c r="B45" s="3" t="s">
        <v>468</v>
      </c>
      <c r="J45" s="393" t="s">
        <v>881</v>
      </c>
      <c r="Z45" s="243"/>
      <c r="AA45" s="243"/>
      <c r="AB45" s="243"/>
      <c r="AC45" s="243"/>
      <c r="AD45" s="243"/>
      <c r="AE45" s="243"/>
      <c r="AF45" s="243"/>
      <c r="AG45" s="243"/>
      <c r="AH45" s="243"/>
      <c r="AI45" s="243"/>
      <c r="AJ45" s="243"/>
      <c r="AK45" s="243"/>
      <c r="AL45" s="243"/>
    </row>
    <row r="46" spans="1:38" ht="12.75" customHeight="1" x14ac:dyDescent="0.3">
      <c r="J46" s="393"/>
      <c r="Z46" s="243"/>
      <c r="AA46" s="243"/>
      <c r="AB46" s="243"/>
      <c r="AC46" s="243"/>
      <c r="AD46" s="243"/>
      <c r="AE46" s="243"/>
      <c r="AF46" s="243"/>
      <c r="AG46" s="243"/>
      <c r="AH46" s="243"/>
      <c r="AI46" s="243"/>
      <c r="AJ46" s="243"/>
      <c r="AK46" s="243"/>
      <c r="AL46" s="243"/>
    </row>
    <row r="47" spans="1:38" x14ac:dyDescent="0.3">
      <c r="Z47" s="243"/>
      <c r="AA47" s="243"/>
      <c r="AB47" s="243"/>
      <c r="AC47" s="243"/>
      <c r="AD47" s="243"/>
      <c r="AE47" s="243"/>
      <c r="AF47" s="243"/>
      <c r="AG47" s="243"/>
      <c r="AH47" s="243"/>
      <c r="AI47" s="243"/>
      <c r="AJ47" s="243"/>
      <c r="AK47" s="243"/>
      <c r="AL47" s="243"/>
    </row>
    <row r="48" spans="1:38" x14ac:dyDescent="0.3">
      <c r="Z48" s="243"/>
      <c r="AA48" s="243"/>
      <c r="AB48" s="243"/>
      <c r="AC48" s="243"/>
      <c r="AD48" s="243"/>
      <c r="AE48" s="243"/>
      <c r="AF48" s="243"/>
      <c r="AG48" s="243"/>
      <c r="AH48" s="243"/>
      <c r="AI48" s="243"/>
      <c r="AJ48" s="243"/>
      <c r="AK48" s="243"/>
      <c r="AL48" s="243"/>
    </row>
    <row r="49" spans="26:38" x14ac:dyDescent="0.3">
      <c r="Z49" s="243"/>
      <c r="AA49" s="243"/>
      <c r="AB49" s="243"/>
      <c r="AC49" s="243"/>
      <c r="AD49" s="243"/>
      <c r="AE49" s="243"/>
      <c r="AF49" s="243"/>
      <c r="AG49" s="243"/>
      <c r="AH49" s="243"/>
      <c r="AI49" s="243"/>
      <c r="AJ49" s="243"/>
      <c r="AK49" s="243"/>
      <c r="AL49" s="243"/>
    </row>
    <row r="50" spans="26:38" x14ac:dyDescent="0.3">
      <c r="Z50" s="243"/>
      <c r="AA50" s="243"/>
      <c r="AB50" s="243"/>
      <c r="AC50" s="243"/>
      <c r="AD50" s="243"/>
      <c r="AE50" s="243"/>
      <c r="AF50" s="243"/>
      <c r="AG50" s="243"/>
      <c r="AH50" s="243"/>
      <c r="AI50" s="243"/>
      <c r="AJ50" s="243"/>
      <c r="AK50" s="243"/>
      <c r="AL50" s="243"/>
    </row>
    <row r="51" spans="26:38" x14ac:dyDescent="0.3">
      <c r="Z51" s="243"/>
      <c r="AA51" s="243"/>
      <c r="AB51" s="243"/>
      <c r="AC51" s="243"/>
      <c r="AD51" s="243"/>
      <c r="AE51" s="243"/>
      <c r="AF51" s="243"/>
      <c r="AG51" s="243"/>
      <c r="AH51" s="243"/>
      <c r="AI51" s="243"/>
      <c r="AJ51" s="243"/>
      <c r="AK51" s="243"/>
      <c r="AL51" s="243"/>
    </row>
    <row r="52" spans="26:38" x14ac:dyDescent="0.3">
      <c r="Z52" s="243"/>
      <c r="AA52" s="243"/>
      <c r="AB52" s="243"/>
      <c r="AC52" s="243"/>
      <c r="AD52" s="243"/>
      <c r="AE52" s="243"/>
      <c r="AF52" s="243"/>
      <c r="AG52" s="243"/>
      <c r="AH52" s="243"/>
      <c r="AI52" s="243"/>
      <c r="AJ52" s="243"/>
      <c r="AK52" s="243"/>
      <c r="AL52" s="243"/>
    </row>
    <row r="53" spans="26:38" x14ac:dyDescent="0.3">
      <c r="Z53" s="243"/>
      <c r="AA53" s="243"/>
      <c r="AB53" s="243"/>
      <c r="AC53" s="243"/>
      <c r="AD53" s="243"/>
      <c r="AE53" s="243"/>
      <c r="AF53" s="243"/>
      <c r="AG53" s="243"/>
      <c r="AH53" s="243"/>
      <c r="AI53" s="243"/>
      <c r="AJ53" s="243"/>
      <c r="AK53" s="243"/>
      <c r="AL53" s="243"/>
    </row>
    <row r="54" spans="26:38" x14ac:dyDescent="0.3">
      <c r="Z54" s="243"/>
      <c r="AA54" s="243"/>
      <c r="AB54" s="243"/>
      <c r="AC54" s="243"/>
      <c r="AD54" s="243"/>
      <c r="AE54" s="243"/>
      <c r="AF54" s="243"/>
      <c r="AG54" s="243"/>
      <c r="AH54" s="243"/>
      <c r="AI54" s="243"/>
      <c r="AJ54" s="243"/>
      <c r="AK54" s="243"/>
      <c r="AL54" s="243"/>
    </row>
    <row r="55" spans="26:38" x14ac:dyDescent="0.3">
      <c r="Z55" s="243"/>
      <c r="AA55" s="243"/>
      <c r="AB55" s="243"/>
      <c r="AC55" s="243"/>
      <c r="AD55" s="243"/>
      <c r="AE55" s="243"/>
      <c r="AF55" s="243"/>
      <c r="AG55" s="243"/>
      <c r="AH55" s="243"/>
      <c r="AI55" s="243"/>
      <c r="AJ55" s="243"/>
      <c r="AK55" s="243"/>
      <c r="AL55" s="243"/>
    </row>
    <row r="56" spans="26:38" x14ac:dyDescent="0.3">
      <c r="Z56" s="243"/>
      <c r="AA56" s="243"/>
      <c r="AB56" s="243"/>
      <c r="AC56" s="243"/>
      <c r="AD56" s="243"/>
      <c r="AE56" s="243"/>
      <c r="AF56" s="243"/>
      <c r="AG56" s="243"/>
      <c r="AH56" s="243"/>
      <c r="AI56" s="243"/>
      <c r="AJ56" s="243"/>
      <c r="AK56" s="243"/>
      <c r="AL56" s="243"/>
    </row>
    <row r="57" spans="26:38" x14ac:dyDescent="0.3">
      <c r="Z57" s="243"/>
      <c r="AA57" s="243"/>
      <c r="AB57" s="243"/>
      <c r="AC57" s="243"/>
      <c r="AD57" s="243"/>
      <c r="AE57" s="243"/>
      <c r="AF57" s="243"/>
      <c r="AG57" s="243"/>
      <c r="AH57" s="243"/>
      <c r="AI57" s="243"/>
      <c r="AJ57" s="243"/>
      <c r="AK57" s="243"/>
      <c r="AL57" s="243"/>
    </row>
    <row r="58" spans="26:38" x14ac:dyDescent="0.3">
      <c r="Z58" s="243"/>
      <c r="AA58" s="243"/>
      <c r="AB58" s="243"/>
      <c r="AC58" s="243"/>
      <c r="AD58" s="243"/>
      <c r="AE58" s="243"/>
      <c r="AF58" s="243"/>
      <c r="AG58" s="243"/>
      <c r="AH58" s="243"/>
      <c r="AI58" s="243"/>
      <c r="AJ58" s="243"/>
      <c r="AK58" s="243"/>
      <c r="AL58" s="243"/>
    </row>
    <row r="59" spans="26:38" x14ac:dyDescent="0.3">
      <c r="Z59" s="243"/>
      <c r="AA59" s="243"/>
      <c r="AB59" s="243"/>
      <c r="AC59" s="243"/>
      <c r="AD59" s="243"/>
      <c r="AE59" s="243"/>
      <c r="AF59" s="243"/>
      <c r="AG59" s="243"/>
      <c r="AH59" s="243"/>
      <c r="AI59" s="243"/>
      <c r="AJ59" s="243"/>
      <c r="AK59" s="243"/>
      <c r="AL59" s="243"/>
    </row>
    <row r="60" spans="26:38" x14ac:dyDescent="0.3">
      <c r="Z60" s="243"/>
      <c r="AA60" s="243"/>
      <c r="AB60" s="243"/>
      <c r="AC60" s="243"/>
      <c r="AD60" s="243"/>
      <c r="AE60" s="243"/>
      <c r="AF60" s="243"/>
      <c r="AG60" s="243"/>
      <c r="AH60" s="243"/>
      <c r="AI60" s="243"/>
      <c r="AJ60" s="243"/>
      <c r="AK60" s="243"/>
      <c r="AL60" s="243"/>
    </row>
    <row r="61" spans="26:38" x14ac:dyDescent="0.3">
      <c r="Z61" s="243"/>
      <c r="AA61" s="243"/>
      <c r="AB61" s="243"/>
      <c r="AC61" s="243"/>
      <c r="AD61" s="243"/>
      <c r="AE61" s="243"/>
      <c r="AF61" s="243"/>
      <c r="AG61" s="243"/>
      <c r="AH61" s="243"/>
      <c r="AI61" s="243"/>
      <c r="AJ61" s="243"/>
      <c r="AK61" s="243"/>
      <c r="AL61" s="243"/>
    </row>
    <row r="62" spans="26:38" x14ac:dyDescent="0.3">
      <c r="Z62" s="243"/>
      <c r="AA62" s="243"/>
      <c r="AB62" s="243"/>
      <c r="AC62" s="243"/>
      <c r="AD62" s="243"/>
      <c r="AE62" s="243"/>
      <c r="AF62" s="243"/>
      <c r="AG62" s="243"/>
      <c r="AH62" s="243"/>
      <c r="AI62" s="243"/>
      <c r="AJ62" s="243"/>
      <c r="AK62" s="243"/>
      <c r="AL62" s="243"/>
    </row>
    <row r="63" spans="26:38" x14ac:dyDescent="0.3">
      <c r="Z63" s="243"/>
      <c r="AA63" s="243"/>
      <c r="AB63" s="243"/>
      <c r="AC63" s="243"/>
      <c r="AD63" s="243"/>
      <c r="AE63" s="243"/>
      <c r="AF63" s="243"/>
      <c r="AG63" s="243"/>
      <c r="AH63" s="243"/>
      <c r="AI63" s="243"/>
      <c r="AJ63" s="243"/>
      <c r="AK63" s="243"/>
      <c r="AL63" s="243"/>
    </row>
    <row r="64" spans="26:38" x14ac:dyDescent="0.3">
      <c r="Z64" s="243"/>
      <c r="AA64" s="243"/>
      <c r="AB64" s="243"/>
      <c r="AC64" s="243"/>
      <c r="AD64" s="243"/>
      <c r="AE64" s="243"/>
      <c r="AF64" s="243"/>
      <c r="AG64" s="243"/>
      <c r="AH64" s="243"/>
      <c r="AI64" s="243"/>
      <c r="AJ64" s="243"/>
      <c r="AK64" s="243"/>
      <c r="AL64" s="243"/>
    </row>
    <row r="65" spans="26:38" x14ac:dyDescent="0.3">
      <c r="Z65" s="243"/>
      <c r="AA65" s="243"/>
      <c r="AB65" s="243"/>
      <c r="AC65" s="243"/>
      <c r="AD65" s="243"/>
      <c r="AE65" s="243"/>
      <c r="AF65" s="243"/>
      <c r="AG65" s="243"/>
      <c r="AH65" s="243"/>
      <c r="AI65" s="243"/>
      <c r="AJ65" s="243"/>
      <c r="AK65" s="243"/>
      <c r="AL65" s="243"/>
    </row>
    <row r="66" spans="26:38" x14ac:dyDescent="0.3">
      <c r="Z66" s="243"/>
      <c r="AA66" s="243"/>
      <c r="AB66" s="243"/>
      <c r="AC66" s="243"/>
      <c r="AD66" s="243"/>
      <c r="AE66" s="243"/>
      <c r="AF66" s="243"/>
      <c r="AG66" s="243"/>
      <c r="AH66" s="243"/>
      <c r="AI66" s="243"/>
      <c r="AJ66" s="243"/>
      <c r="AK66" s="243"/>
      <c r="AL66" s="243"/>
    </row>
    <row r="67" spans="26:38" x14ac:dyDescent="0.3">
      <c r="Z67" s="243"/>
      <c r="AA67" s="243"/>
      <c r="AB67" s="243"/>
      <c r="AC67" s="243"/>
      <c r="AD67" s="243"/>
      <c r="AE67" s="243"/>
      <c r="AF67" s="243"/>
      <c r="AG67" s="243"/>
      <c r="AH67" s="243"/>
      <c r="AI67" s="243"/>
      <c r="AJ67" s="243"/>
      <c r="AK67" s="243"/>
      <c r="AL67" s="243"/>
    </row>
    <row r="68" spans="26:38" x14ac:dyDescent="0.3">
      <c r="Z68" s="243"/>
      <c r="AA68" s="243"/>
      <c r="AB68" s="243"/>
      <c r="AC68" s="243"/>
      <c r="AD68" s="243"/>
      <c r="AE68" s="243"/>
      <c r="AF68" s="243"/>
      <c r="AG68" s="243"/>
      <c r="AH68" s="243"/>
      <c r="AI68" s="243"/>
      <c r="AJ68" s="243"/>
      <c r="AK68" s="243"/>
      <c r="AL68" s="243"/>
    </row>
    <row r="69" spans="26:38" x14ac:dyDescent="0.3">
      <c r="Z69" s="243"/>
      <c r="AA69" s="243"/>
      <c r="AB69" s="243"/>
      <c r="AC69" s="243"/>
      <c r="AD69" s="243"/>
      <c r="AE69" s="243"/>
      <c r="AF69" s="243"/>
      <c r="AG69" s="243"/>
      <c r="AH69" s="243"/>
      <c r="AI69" s="243"/>
      <c r="AJ69" s="243"/>
      <c r="AK69" s="243"/>
      <c r="AL69" s="243"/>
    </row>
    <row r="70" spans="26:38" x14ac:dyDescent="0.3">
      <c r="Z70" s="243"/>
      <c r="AA70" s="243"/>
      <c r="AB70" s="243"/>
      <c r="AC70" s="243"/>
      <c r="AD70" s="243"/>
      <c r="AE70" s="243"/>
      <c r="AF70" s="243"/>
      <c r="AG70" s="243"/>
      <c r="AH70" s="243"/>
      <c r="AI70" s="243"/>
      <c r="AJ70" s="243"/>
      <c r="AK70" s="243"/>
      <c r="AL70" s="243"/>
    </row>
    <row r="71" spans="26:38" x14ac:dyDescent="0.3">
      <c r="Z71" s="243"/>
      <c r="AA71" s="243"/>
      <c r="AB71" s="243"/>
      <c r="AC71" s="243"/>
      <c r="AD71" s="243"/>
      <c r="AE71" s="243"/>
      <c r="AF71" s="243"/>
      <c r="AG71" s="243"/>
      <c r="AH71" s="243"/>
      <c r="AI71" s="243"/>
      <c r="AJ71" s="243"/>
      <c r="AK71" s="243"/>
      <c r="AL71" s="243"/>
    </row>
    <row r="72" spans="26:38" x14ac:dyDescent="0.3">
      <c r="Z72" s="243"/>
      <c r="AA72" s="243"/>
      <c r="AB72" s="243"/>
      <c r="AC72" s="243"/>
      <c r="AD72" s="243"/>
      <c r="AE72" s="243"/>
      <c r="AF72" s="243"/>
      <c r="AG72" s="243"/>
      <c r="AH72" s="243"/>
      <c r="AI72" s="243"/>
      <c r="AJ72" s="243"/>
      <c r="AK72" s="243"/>
      <c r="AL72" s="243"/>
    </row>
    <row r="73" spans="26:38" x14ac:dyDescent="0.3">
      <c r="Z73" s="243"/>
      <c r="AA73" s="243"/>
      <c r="AB73" s="243"/>
      <c r="AC73" s="243"/>
      <c r="AD73" s="243"/>
      <c r="AE73" s="243"/>
      <c r="AF73" s="243"/>
      <c r="AG73" s="243"/>
      <c r="AH73" s="243"/>
      <c r="AI73" s="243"/>
      <c r="AJ73" s="243"/>
      <c r="AK73" s="243"/>
      <c r="AL73" s="243"/>
    </row>
    <row r="74" spans="26:38" x14ac:dyDescent="0.3">
      <c r="Z74" s="243"/>
      <c r="AA74" s="243"/>
      <c r="AB74" s="243"/>
      <c r="AC74" s="243"/>
      <c r="AD74" s="243"/>
      <c r="AE74" s="243"/>
      <c r="AF74" s="243"/>
      <c r="AG74" s="243"/>
      <c r="AH74" s="243"/>
      <c r="AI74" s="243"/>
      <c r="AJ74" s="243"/>
      <c r="AK74" s="243"/>
      <c r="AL74" s="243"/>
    </row>
    <row r="75" spans="26:38" x14ac:dyDescent="0.3">
      <c r="Z75" s="243"/>
      <c r="AA75" s="243"/>
      <c r="AB75" s="243"/>
      <c r="AC75" s="243"/>
      <c r="AD75" s="243"/>
      <c r="AE75" s="243"/>
      <c r="AF75" s="243"/>
      <c r="AG75" s="243"/>
      <c r="AH75" s="243"/>
      <c r="AI75" s="243"/>
      <c r="AJ75" s="243"/>
      <c r="AK75" s="243"/>
      <c r="AL75" s="243"/>
    </row>
    <row r="76" spans="26:38" x14ac:dyDescent="0.3">
      <c r="Z76" s="243"/>
      <c r="AA76" s="243"/>
      <c r="AB76" s="243"/>
      <c r="AC76" s="243"/>
      <c r="AD76" s="243"/>
      <c r="AE76" s="243"/>
      <c r="AF76" s="243"/>
      <c r="AG76" s="243"/>
      <c r="AH76" s="243"/>
      <c r="AI76" s="243"/>
      <c r="AJ76" s="243"/>
      <c r="AK76" s="243"/>
      <c r="AL76" s="243"/>
    </row>
    <row r="77" spans="26:38" x14ac:dyDescent="0.3">
      <c r="Z77" s="243"/>
      <c r="AA77" s="243"/>
      <c r="AB77" s="243"/>
      <c r="AC77" s="243"/>
      <c r="AD77" s="243"/>
      <c r="AE77" s="243"/>
      <c r="AF77" s="243"/>
      <c r="AG77" s="243"/>
      <c r="AH77" s="243"/>
      <c r="AI77" s="243"/>
      <c r="AJ77" s="243"/>
      <c r="AK77" s="243"/>
      <c r="AL77" s="243"/>
    </row>
    <row r="80" spans="26:38" x14ac:dyDescent="0.3">
      <c r="Z80" s="243"/>
      <c r="AA80" s="243"/>
      <c r="AB80" s="243"/>
      <c r="AC80" s="243"/>
      <c r="AD80" s="243"/>
      <c r="AE80" s="243"/>
      <c r="AF80" s="243"/>
      <c r="AG80" s="243"/>
      <c r="AH80" s="243"/>
      <c r="AI80" s="243"/>
      <c r="AJ80" s="243"/>
      <c r="AK80" s="243"/>
      <c r="AL80" s="243"/>
    </row>
    <row r="82" spans="26:38" x14ac:dyDescent="0.3">
      <c r="Z82" s="230"/>
      <c r="AA82" s="230"/>
      <c r="AB82" s="230"/>
      <c r="AC82" s="230"/>
      <c r="AD82" s="230"/>
      <c r="AE82" s="230"/>
      <c r="AF82" s="230"/>
      <c r="AG82" s="230"/>
      <c r="AH82" s="230"/>
      <c r="AI82" s="230"/>
      <c r="AJ82" s="230"/>
      <c r="AK82" s="230"/>
      <c r="AL82" s="230"/>
    </row>
    <row r="83" spans="26:38" x14ac:dyDescent="0.3">
      <c r="Z83" s="243"/>
      <c r="AA83" s="243"/>
      <c r="AB83" s="243"/>
      <c r="AC83" s="243"/>
      <c r="AD83" s="243"/>
      <c r="AE83" s="243"/>
      <c r="AF83" s="243"/>
      <c r="AG83" s="243"/>
      <c r="AH83" s="243"/>
      <c r="AI83" s="243"/>
      <c r="AJ83" s="243"/>
      <c r="AK83" s="243"/>
      <c r="AL83" s="243"/>
    </row>
    <row r="85" spans="26:38" x14ac:dyDescent="0.3">
      <c r="Z85" s="230"/>
      <c r="AA85" s="230"/>
      <c r="AB85" s="230"/>
      <c r="AC85" s="230"/>
      <c r="AD85" s="230"/>
      <c r="AE85" s="230"/>
      <c r="AF85" s="230"/>
      <c r="AG85" s="230"/>
      <c r="AH85" s="230"/>
      <c r="AI85" s="230"/>
      <c r="AJ85" s="230"/>
      <c r="AK85" s="230"/>
      <c r="AL85" s="230"/>
    </row>
    <row r="86" spans="26:38" x14ac:dyDescent="0.3">
      <c r="Z86" s="243"/>
      <c r="AA86" s="243"/>
      <c r="AB86" s="243"/>
      <c r="AC86" s="243"/>
      <c r="AD86" s="243"/>
      <c r="AE86" s="243"/>
      <c r="AF86" s="243"/>
      <c r="AG86" s="243"/>
      <c r="AH86" s="243"/>
      <c r="AI86" s="243"/>
      <c r="AJ86" s="243"/>
      <c r="AK86" s="243"/>
      <c r="AL86" s="243"/>
    </row>
    <row r="88" spans="26:38" x14ac:dyDescent="0.3">
      <c r="Z88" s="230"/>
      <c r="AA88" s="230"/>
      <c r="AB88" s="230"/>
      <c r="AC88" s="230"/>
      <c r="AD88" s="230"/>
      <c r="AE88" s="230"/>
      <c r="AF88" s="230"/>
      <c r="AG88" s="230"/>
      <c r="AH88" s="230"/>
      <c r="AI88" s="230"/>
      <c r="AJ88" s="230"/>
      <c r="AK88" s="230"/>
      <c r="AL88" s="230"/>
    </row>
    <row r="89" spans="26:38" x14ac:dyDescent="0.3">
      <c r="Z89" s="243"/>
      <c r="AA89" s="243"/>
      <c r="AB89" s="243"/>
      <c r="AC89" s="243"/>
      <c r="AD89" s="243"/>
      <c r="AE89" s="243"/>
      <c r="AF89" s="243"/>
      <c r="AG89" s="243"/>
      <c r="AH89" s="243"/>
      <c r="AI89" s="243"/>
      <c r="AJ89" s="243"/>
      <c r="AK89" s="243"/>
      <c r="AL89" s="243"/>
    </row>
    <row r="91" spans="26:38" x14ac:dyDescent="0.3">
      <c r="Z91" s="230"/>
      <c r="AA91" s="230"/>
      <c r="AB91" s="230"/>
      <c r="AC91" s="230"/>
      <c r="AD91" s="230"/>
      <c r="AE91" s="230"/>
      <c r="AF91" s="230"/>
      <c r="AG91" s="230"/>
      <c r="AH91" s="230"/>
      <c r="AI91" s="230"/>
      <c r="AJ91" s="230"/>
      <c r="AK91" s="230"/>
      <c r="AL91" s="230"/>
    </row>
    <row r="92" spans="26:38" x14ac:dyDescent="0.3">
      <c r="Z92" s="243"/>
      <c r="AA92" s="243"/>
      <c r="AB92" s="243"/>
      <c r="AC92" s="243"/>
      <c r="AD92" s="243"/>
      <c r="AE92" s="243"/>
      <c r="AF92" s="243"/>
      <c r="AG92" s="243"/>
      <c r="AH92" s="243"/>
      <c r="AI92" s="243"/>
      <c r="AJ92" s="243"/>
      <c r="AK92" s="243"/>
      <c r="AL92" s="243"/>
    </row>
    <row r="94" spans="26:38" x14ac:dyDescent="0.3">
      <c r="Z94" s="230"/>
      <c r="AA94" s="230"/>
      <c r="AB94" s="230"/>
      <c r="AC94" s="230"/>
      <c r="AD94" s="230"/>
      <c r="AE94" s="230"/>
      <c r="AF94" s="230"/>
      <c r="AG94" s="230"/>
      <c r="AH94" s="230"/>
      <c r="AI94" s="230"/>
      <c r="AJ94" s="230"/>
      <c r="AK94" s="230"/>
      <c r="AL94" s="230"/>
    </row>
    <row r="95" spans="26:38" x14ac:dyDescent="0.3">
      <c r="Z95" s="243"/>
      <c r="AA95" s="243"/>
      <c r="AB95" s="243"/>
      <c r="AC95" s="243"/>
      <c r="AD95" s="243"/>
      <c r="AE95" s="243"/>
      <c r="AF95" s="243"/>
      <c r="AG95" s="243"/>
      <c r="AH95" s="243"/>
      <c r="AI95" s="243"/>
      <c r="AJ95" s="243"/>
      <c r="AK95" s="243"/>
      <c r="AL95" s="243"/>
    </row>
    <row r="97" spans="26:38" x14ac:dyDescent="0.3">
      <c r="Z97" s="230"/>
      <c r="AA97" s="230"/>
      <c r="AB97" s="230"/>
      <c r="AC97" s="230"/>
      <c r="AD97" s="230"/>
      <c r="AE97" s="230"/>
      <c r="AF97" s="230"/>
      <c r="AG97" s="230"/>
      <c r="AH97" s="230"/>
      <c r="AI97" s="230"/>
      <c r="AJ97" s="230"/>
      <c r="AK97" s="230"/>
      <c r="AL97" s="230"/>
    </row>
    <row r="98" spans="26:38" x14ac:dyDescent="0.3">
      <c r="Z98" s="243"/>
      <c r="AA98" s="243"/>
      <c r="AB98" s="243"/>
      <c r="AC98" s="243"/>
      <c r="AD98" s="243"/>
      <c r="AE98" s="243"/>
      <c r="AF98" s="243"/>
      <c r="AG98" s="243"/>
      <c r="AH98" s="243"/>
      <c r="AI98" s="243"/>
      <c r="AJ98" s="243"/>
      <c r="AK98" s="243"/>
      <c r="AL98" s="243"/>
    </row>
    <row r="100" spans="26:38" x14ac:dyDescent="0.3">
      <c r="Z100" s="230"/>
      <c r="AA100" s="230"/>
      <c r="AB100" s="230"/>
      <c r="AC100" s="230"/>
      <c r="AD100" s="230"/>
      <c r="AE100" s="230"/>
      <c r="AF100" s="230"/>
      <c r="AG100" s="230"/>
      <c r="AH100" s="230"/>
      <c r="AI100" s="230"/>
      <c r="AJ100" s="230"/>
      <c r="AK100" s="230"/>
      <c r="AL100" s="230"/>
    </row>
    <row r="101" spans="26:38" x14ac:dyDescent="0.3">
      <c r="Z101" s="243"/>
      <c r="AA101" s="243"/>
      <c r="AB101" s="243"/>
      <c r="AC101" s="243"/>
      <c r="AD101" s="243"/>
      <c r="AE101" s="243"/>
      <c r="AF101" s="243"/>
      <c r="AG101" s="243"/>
      <c r="AH101" s="243"/>
      <c r="AI101" s="243"/>
      <c r="AJ101" s="243"/>
      <c r="AK101" s="243"/>
      <c r="AL101" s="243"/>
    </row>
    <row r="103" spans="26:38" x14ac:dyDescent="0.3">
      <c r="Z103" s="230"/>
      <c r="AA103" s="230"/>
      <c r="AB103" s="230"/>
      <c r="AC103" s="230"/>
      <c r="AD103" s="230"/>
      <c r="AE103" s="230"/>
      <c r="AF103" s="230"/>
      <c r="AG103" s="230"/>
      <c r="AH103" s="230"/>
      <c r="AI103" s="230"/>
      <c r="AJ103" s="230"/>
      <c r="AK103" s="230"/>
      <c r="AL103" s="230"/>
    </row>
    <row r="104" spans="26:38" x14ac:dyDescent="0.3">
      <c r="Z104" s="243"/>
      <c r="AA104" s="243"/>
      <c r="AB104" s="243"/>
      <c r="AC104" s="243"/>
      <c r="AD104" s="243"/>
      <c r="AE104" s="243"/>
      <c r="AF104" s="243"/>
      <c r="AG104" s="243"/>
      <c r="AH104" s="243"/>
      <c r="AI104" s="243"/>
      <c r="AJ104" s="243"/>
      <c r="AK104" s="243"/>
      <c r="AL104" s="243"/>
    </row>
    <row r="106" spans="26:38" x14ac:dyDescent="0.3">
      <c r="Z106" s="230"/>
      <c r="AA106" s="230"/>
      <c r="AB106" s="230"/>
      <c r="AC106" s="230"/>
      <c r="AD106" s="230"/>
      <c r="AE106" s="230"/>
      <c r="AF106" s="230"/>
      <c r="AG106" s="230"/>
      <c r="AH106" s="230"/>
      <c r="AI106" s="230"/>
      <c r="AJ106" s="230"/>
      <c r="AK106" s="230"/>
      <c r="AL106" s="230"/>
    </row>
    <row r="107" spans="26:38" x14ac:dyDescent="0.3">
      <c r="Z107" s="243"/>
      <c r="AA107" s="243"/>
      <c r="AB107" s="243"/>
      <c r="AC107" s="243"/>
      <c r="AD107" s="243"/>
      <c r="AE107" s="243"/>
      <c r="AF107" s="243"/>
      <c r="AG107" s="243"/>
      <c r="AH107" s="243"/>
      <c r="AI107" s="243"/>
      <c r="AJ107" s="243"/>
      <c r="AK107" s="243"/>
      <c r="AL107" s="243"/>
    </row>
    <row r="109" spans="26:38" x14ac:dyDescent="0.3">
      <c r="Z109" s="230"/>
      <c r="AA109" s="230"/>
      <c r="AB109" s="230"/>
      <c r="AC109" s="230"/>
      <c r="AD109" s="230"/>
      <c r="AE109" s="230"/>
      <c r="AF109" s="230"/>
      <c r="AG109" s="230"/>
      <c r="AH109" s="230"/>
      <c r="AI109" s="230"/>
      <c r="AJ109" s="230"/>
      <c r="AK109" s="230"/>
      <c r="AL109" s="230"/>
    </row>
    <row r="110" spans="26:38" x14ac:dyDescent="0.3">
      <c r="Z110" s="243"/>
      <c r="AA110" s="243"/>
      <c r="AB110" s="243"/>
      <c r="AC110" s="243"/>
      <c r="AD110" s="243"/>
      <c r="AE110" s="243"/>
      <c r="AF110" s="243"/>
      <c r="AG110" s="243"/>
      <c r="AH110" s="243"/>
      <c r="AI110" s="243"/>
      <c r="AJ110" s="243"/>
      <c r="AK110" s="243"/>
      <c r="AL110" s="243"/>
    </row>
    <row r="112" spans="26:38" x14ac:dyDescent="0.3">
      <c r="Z112" s="230"/>
      <c r="AA112" s="230"/>
      <c r="AB112" s="230"/>
      <c r="AC112" s="230"/>
      <c r="AD112" s="230"/>
      <c r="AE112" s="230"/>
      <c r="AF112" s="230"/>
      <c r="AG112" s="230"/>
      <c r="AH112" s="230"/>
      <c r="AI112" s="230"/>
      <c r="AJ112" s="230"/>
      <c r="AK112" s="230"/>
      <c r="AL112" s="230"/>
    </row>
    <row r="113" spans="26:38" x14ac:dyDescent="0.3">
      <c r="Z113" s="243"/>
      <c r="AA113" s="243"/>
      <c r="AB113" s="243"/>
      <c r="AC113" s="243"/>
      <c r="AD113" s="243"/>
      <c r="AE113" s="243"/>
      <c r="AF113" s="243"/>
      <c r="AG113" s="243"/>
      <c r="AH113" s="243"/>
      <c r="AI113" s="243"/>
      <c r="AJ113" s="243"/>
      <c r="AK113" s="243"/>
      <c r="AL113" s="243"/>
    </row>
    <row r="115" spans="26:38" x14ac:dyDescent="0.3">
      <c r="Z115" s="230"/>
      <c r="AA115" s="230"/>
      <c r="AB115" s="230"/>
      <c r="AC115" s="230"/>
      <c r="AD115" s="230"/>
      <c r="AE115" s="230"/>
      <c r="AF115" s="230"/>
      <c r="AG115" s="230"/>
      <c r="AH115" s="230"/>
      <c r="AI115" s="230"/>
      <c r="AJ115" s="230"/>
      <c r="AK115" s="230"/>
      <c r="AL115" s="230"/>
    </row>
    <row r="119" spans="26:38" x14ac:dyDescent="0.3">
      <c r="Z119" s="243"/>
      <c r="AA119" s="243"/>
      <c r="AB119" s="243"/>
      <c r="AC119" s="243"/>
      <c r="AD119" s="243"/>
      <c r="AE119" s="243"/>
      <c r="AF119" s="243"/>
      <c r="AG119" s="243"/>
      <c r="AH119" s="243"/>
      <c r="AI119" s="243"/>
      <c r="AJ119" s="243"/>
      <c r="AK119" s="243"/>
      <c r="AL119" s="243"/>
    </row>
    <row r="121" spans="26:38" x14ac:dyDescent="0.3">
      <c r="Z121" s="230"/>
      <c r="AA121" s="230"/>
      <c r="AB121" s="230"/>
      <c r="AC121" s="230"/>
      <c r="AD121" s="230"/>
      <c r="AE121" s="230"/>
      <c r="AF121" s="230"/>
      <c r="AG121" s="230"/>
      <c r="AH121" s="230"/>
      <c r="AI121" s="230"/>
      <c r="AJ121" s="230"/>
      <c r="AK121" s="230"/>
      <c r="AL121" s="230"/>
    </row>
    <row r="122" spans="26:38" x14ac:dyDescent="0.3">
      <c r="Z122" s="243"/>
      <c r="AA122" s="243"/>
      <c r="AB122" s="243"/>
      <c r="AC122" s="243"/>
      <c r="AD122" s="243"/>
      <c r="AE122" s="243"/>
      <c r="AF122" s="243"/>
      <c r="AG122" s="243"/>
      <c r="AH122" s="243"/>
      <c r="AI122" s="243"/>
      <c r="AJ122" s="243"/>
      <c r="AK122" s="243"/>
      <c r="AL122" s="243"/>
    </row>
    <row r="124" spans="26:38" x14ac:dyDescent="0.3">
      <c r="Z124" s="230"/>
      <c r="AA124" s="230"/>
      <c r="AB124" s="230"/>
      <c r="AC124" s="230"/>
      <c r="AD124" s="230"/>
      <c r="AE124" s="230"/>
      <c r="AF124" s="230"/>
      <c r="AG124" s="230"/>
      <c r="AH124" s="230"/>
      <c r="AI124" s="230"/>
      <c r="AJ124" s="230"/>
      <c r="AK124" s="230"/>
      <c r="AL124" s="230"/>
    </row>
    <row r="125" spans="26:38" x14ac:dyDescent="0.3">
      <c r="Z125" s="243"/>
      <c r="AA125" s="243"/>
      <c r="AB125" s="243"/>
      <c r="AC125" s="243"/>
      <c r="AD125" s="243"/>
      <c r="AE125" s="243"/>
      <c r="AF125" s="243"/>
      <c r="AG125" s="243"/>
      <c r="AH125" s="243"/>
      <c r="AI125" s="243"/>
      <c r="AJ125" s="243"/>
      <c r="AK125" s="243"/>
      <c r="AL125" s="243"/>
    </row>
    <row r="127" spans="26:38" x14ac:dyDescent="0.3">
      <c r="Z127" s="230"/>
      <c r="AA127" s="230"/>
      <c r="AB127" s="230"/>
      <c r="AC127" s="230"/>
      <c r="AD127" s="230"/>
      <c r="AE127" s="230"/>
      <c r="AF127" s="230"/>
      <c r="AG127" s="230"/>
      <c r="AH127" s="230"/>
      <c r="AI127" s="230"/>
      <c r="AJ127" s="230"/>
      <c r="AK127" s="230"/>
      <c r="AL127" s="230"/>
    </row>
    <row r="128" spans="26:38" x14ac:dyDescent="0.3">
      <c r="Z128" s="243"/>
      <c r="AA128" s="243"/>
      <c r="AB128" s="243"/>
      <c r="AC128" s="243"/>
      <c r="AD128" s="243"/>
      <c r="AE128" s="243"/>
      <c r="AF128" s="243"/>
      <c r="AG128" s="243"/>
      <c r="AH128" s="243"/>
      <c r="AI128" s="243"/>
      <c r="AJ128" s="243"/>
      <c r="AK128" s="243"/>
      <c r="AL128" s="243"/>
    </row>
    <row r="130" spans="26:38" x14ac:dyDescent="0.3">
      <c r="Z130" s="230"/>
      <c r="AA130" s="230"/>
      <c r="AB130" s="230"/>
      <c r="AC130" s="230"/>
      <c r="AD130" s="230"/>
      <c r="AE130" s="230"/>
      <c r="AF130" s="230"/>
      <c r="AG130" s="230"/>
      <c r="AH130" s="230"/>
      <c r="AI130" s="230"/>
      <c r="AJ130" s="230"/>
      <c r="AK130" s="230"/>
      <c r="AL130" s="230"/>
    </row>
    <row r="131" spans="26:38" x14ac:dyDescent="0.3">
      <c r="Z131" s="243"/>
      <c r="AA131" s="243"/>
      <c r="AB131" s="243"/>
      <c r="AC131" s="243"/>
      <c r="AD131" s="243"/>
      <c r="AE131" s="243"/>
      <c r="AF131" s="243"/>
      <c r="AG131" s="243"/>
      <c r="AH131" s="243"/>
      <c r="AI131" s="243"/>
      <c r="AJ131" s="243"/>
      <c r="AK131" s="243"/>
      <c r="AL131" s="243"/>
    </row>
    <row r="133" spans="26:38" x14ac:dyDescent="0.3">
      <c r="Z133" s="230"/>
      <c r="AA133" s="230"/>
      <c r="AB133" s="230"/>
      <c r="AC133" s="230"/>
      <c r="AD133" s="230"/>
      <c r="AE133" s="230"/>
      <c r="AF133" s="230"/>
      <c r="AG133" s="230"/>
      <c r="AH133" s="230"/>
      <c r="AI133" s="230"/>
      <c r="AJ133" s="230"/>
      <c r="AK133" s="230"/>
      <c r="AL133" s="230"/>
    </row>
    <row r="134" spans="26:38" x14ac:dyDescent="0.3">
      <c r="Z134" s="243"/>
      <c r="AA134" s="243"/>
      <c r="AB134" s="243"/>
      <c r="AC134" s="243"/>
      <c r="AD134" s="243"/>
      <c r="AE134" s="243"/>
      <c r="AF134" s="243"/>
      <c r="AG134" s="243"/>
      <c r="AH134" s="243"/>
      <c r="AI134" s="243"/>
      <c r="AJ134" s="243"/>
      <c r="AK134" s="243"/>
      <c r="AL134" s="243"/>
    </row>
    <row r="136" spans="26:38" x14ac:dyDescent="0.3">
      <c r="Z136" s="230"/>
      <c r="AA136" s="230"/>
      <c r="AB136" s="230"/>
      <c r="AC136" s="230"/>
      <c r="AD136" s="230"/>
      <c r="AE136" s="230"/>
      <c r="AF136" s="230"/>
      <c r="AG136" s="230"/>
      <c r="AH136" s="230"/>
      <c r="AI136" s="230"/>
      <c r="AJ136" s="230"/>
      <c r="AK136" s="230"/>
      <c r="AL136" s="230"/>
    </row>
    <row r="137" spans="26:38" x14ac:dyDescent="0.3">
      <c r="Z137" s="243"/>
      <c r="AA137" s="243"/>
      <c r="AB137" s="243"/>
      <c r="AC137" s="243"/>
      <c r="AD137" s="243"/>
      <c r="AE137" s="243"/>
      <c r="AF137" s="243"/>
      <c r="AG137" s="243"/>
      <c r="AH137" s="243"/>
      <c r="AI137" s="243"/>
      <c r="AJ137" s="243"/>
      <c r="AK137" s="243"/>
      <c r="AL137" s="243"/>
    </row>
    <row r="139" spans="26:38" x14ac:dyDescent="0.3">
      <c r="Z139" s="230"/>
      <c r="AA139" s="230"/>
      <c r="AB139" s="230"/>
      <c r="AC139" s="230"/>
      <c r="AD139" s="230"/>
      <c r="AE139" s="230"/>
      <c r="AF139" s="230"/>
      <c r="AG139" s="230"/>
      <c r="AH139" s="230"/>
      <c r="AI139" s="230"/>
      <c r="AJ139" s="230"/>
      <c r="AK139" s="230"/>
      <c r="AL139" s="230"/>
    </row>
    <row r="140" spans="26:38" x14ac:dyDescent="0.3">
      <c r="Z140" s="243"/>
      <c r="AA140" s="243"/>
      <c r="AB140" s="243"/>
      <c r="AC140" s="243"/>
      <c r="AD140" s="243"/>
      <c r="AE140" s="243"/>
      <c r="AF140" s="243"/>
      <c r="AG140" s="243"/>
      <c r="AH140" s="243"/>
      <c r="AI140" s="243"/>
      <c r="AJ140" s="243"/>
      <c r="AK140" s="243"/>
      <c r="AL140" s="243"/>
    </row>
    <row r="142" spans="26:38" x14ac:dyDescent="0.3">
      <c r="Z142" s="230"/>
      <c r="AA142" s="230"/>
      <c r="AB142" s="230"/>
      <c r="AC142" s="230"/>
      <c r="AD142" s="230"/>
      <c r="AE142" s="230"/>
      <c r="AF142" s="230"/>
      <c r="AG142" s="230"/>
      <c r="AH142" s="230"/>
      <c r="AI142" s="230"/>
      <c r="AJ142" s="230"/>
      <c r="AK142" s="230"/>
      <c r="AL142" s="230"/>
    </row>
    <row r="143" spans="26:38" x14ac:dyDescent="0.3">
      <c r="Z143" s="243"/>
      <c r="AA143" s="243"/>
      <c r="AB143" s="243"/>
      <c r="AC143" s="243"/>
      <c r="AD143" s="243"/>
      <c r="AE143" s="243"/>
      <c r="AF143" s="243"/>
      <c r="AG143" s="243"/>
      <c r="AH143" s="243"/>
      <c r="AI143" s="243"/>
      <c r="AJ143" s="243"/>
      <c r="AK143" s="243"/>
      <c r="AL143" s="243"/>
    </row>
    <row r="145" spans="26:38" x14ac:dyDescent="0.3">
      <c r="Z145" s="230"/>
      <c r="AA145" s="230"/>
      <c r="AB145" s="230"/>
      <c r="AC145" s="230"/>
      <c r="AD145" s="230"/>
      <c r="AE145" s="230"/>
      <c r="AF145" s="230"/>
      <c r="AG145" s="230"/>
      <c r="AH145" s="230"/>
      <c r="AI145" s="230"/>
      <c r="AJ145" s="230"/>
      <c r="AK145" s="230"/>
      <c r="AL145" s="230"/>
    </row>
    <row r="146" spans="26:38" x14ac:dyDescent="0.3">
      <c r="Z146" s="243"/>
      <c r="AA146" s="243"/>
      <c r="AB146" s="243"/>
      <c r="AC146" s="243"/>
      <c r="AD146" s="243"/>
      <c r="AE146" s="243"/>
      <c r="AF146" s="243"/>
      <c r="AG146" s="243"/>
      <c r="AH146" s="243"/>
      <c r="AI146" s="243"/>
      <c r="AJ146" s="243"/>
      <c r="AK146" s="243"/>
      <c r="AL146" s="243"/>
    </row>
    <row r="148" spans="26:38" x14ac:dyDescent="0.3">
      <c r="Z148" s="230"/>
      <c r="AA148" s="230"/>
      <c r="AB148" s="230"/>
      <c r="AC148" s="230"/>
      <c r="AD148" s="230"/>
      <c r="AE148" s="230"/>
      <c r="AF148" s="230"/>
      <c r="AG148" s="230"/>
      <c r="AH148" s="230"/>
      <c r="AI148" s="230"/>
      <c r="AJ148" s="230"/>
      <c r="AK148" s="230"/>
      <c r="AL148" s="230"/>
    </row>
    <row r="149" spans="26:38" x14ac:dyDescent="0.3">
      <c r="Z149" s="243"/>
      <c r="AA149" s="243"/>
      <c r="AB149" s="243"/>
      <c r="AC149" s="243"/>
      <c r="AD149" s="243"/>
      <c r="AE149" s="243"/>
      <c r="AF149" s="243"/>
      <c r="AG149" s="243"/>
      <c r="AH149" s="243"/>
      <c r="AI149" s="243"/>
      <c r="AJ149" s="243"/>
      <c r="AK149" s="243"/>
      <c r="AL149" s="243"/>
    </row>
    <row r="151" spans="26:38" x14ac:dyDescent="0.3">
      <c r="Z151" s="230"/>
      <c r="AA151" s="230"/>
      <c r="AB151" s="230"/>
      <c r="AC151" s="230"/>
      <c r="AD151" s="230"/>
      <c r="AE151" s="230"/>
      <c r="AF151" s="230"/>
      <c r="AG151" s="230"/>
      <c r="AH151" s="230"/>
      <c r="AI151" s="230"/>
      <c r="AJ151" s="230"/>
      <c r="AK151" s="230"/>
      <c r="AL151" s="230"/>
    </row>
    <row r="152" spans="26:38" x14ac:dyDescent="0.3">
      <c r="Z152" s="243"/>
      <c r="AA152" s="243"/>
      <c r="AB152" s="243"/>
      <c r="AC152" s="243"/>
      <c r="AD152" s="243"/>
      <c r="AE152" s="243"/>
      <c r="AF152" s="243"/>
      <c r="AG152" s="243"/>
      <c r="AH152" s="243"/>
      <c r="AI152" s="243"/>
      <c r="AJ152" s="243"/>
      <c r="AK152" s="243"/>
      <c r="AL152" s="243"/>
    </row>
    <row r="154" spans="26:38" x14ac:dyDescent="0.3">
      <c r="Z154" s="230"/>
      <c r="AA154" s="230"/>
      <c r="AB154" s="230"/>
      <c r="AC154" s="230"/>
      <c r="AD154" s="230"/>
      <c r="AE154" s="230"/>
      <c r="AF154" s="230"/>
      <c r="AG154" s="230"/>
      <c r="AH154" s="230"/>
      <c r="AI154" s="230"/>
      <c r="AJ154" s="230"/>
      <c r="AK154" s="230"/>
      <c r="AL154" s="230"/>
    </row>
  </sheetData>
  <mergeCells count="26">
    <mergeCell ref="Q27:Q29"/>
    <mergeCell ref="Q30:Q32"/>
    <mergeCell ref="Q33:Q35"/>
    <mergeCell ref="Q36:Q38"/>
    <mergeCell ref="Q39:Q41"/>
    <mergeCell ref="Q12:Q14"/>
    <mergeCell ref="Q15:Q17"/>
    <mergeCell ref="Q18:Q20"/>
    <mergeCell ref="Q21:Q23"/>
    <mergeCell ref="Q24:Q26"/>
    <mergeCell ref="T7:T18"/>
    <mergeCell ref="T19:T30"/>
    <mergeCell ref="B39:B41"/>
    <mergeCell ref="B6:B8"/>
    <mergeCell ref="B9:B11"/>
    <mergeCell ref="B12:B14"/>
    <mergeCell ref="B15:B17"/>
    <mergeCell ref="B18:B20"/>
    <mergeCell ref="B21:B23"/>
    <mergeCell ref="B24:B26"/>
    <mergeCell ref="B27:B29"/>
    <mergeCell ref="B30:B32"/>
    <mergeCell ref="B33:B35"/>
    <mergeCell ref="B36:B38"/>
    <mergeCell ref="Q6:Q8"/>
    <mergeCell ref="Q9:Q1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colBreaks count="1" manualBreakCount="1">
    <brk id="9" max="45" man="1"/>
  </col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5">
    <tabColor theme="7"/>
  </sheetPr>
  <dimension ref="A1:AH46"/>
  <sheetViews>
    <sheetView view="pageBreakPreview" zoomScaleNormal="100" zoomScaleSheetLayoutView="100" workbookViewId="0"/>
  </sheetViews>
  <sheetFormatPr defaultColWidth="9" defaultRowHeight="14" x14ac:dyDescent="0.3"/>
  <cols>
    <col min="1" max="1" width="3.08203125" style="2" customWidth="1"/>
    <col min="2" max="3" width="10.58203125" style="1" customWidth="1"/>
    <col min="4" max="15" width="8.08203125" style="1" customWidth="1"/>
    <col min="16" max="16" width="10.58203125" style="1" customWidth="1"/>
    <col min="17" max="17" width="9" style="1" customWidth="1"/>
    <col min="18" max="18" width="3.75" style="1" customWidth="1"/>
    <col min="19" max="19" width="9" style="1"/>
    <col min="20" max="20" width="13.58203125" style="1" customWidth="1"/>
    <col min="21" max="16384" width="9" style="1"/>
  </cols>
  <sheetData>
    <row r="1" spans="1:34" ht="14.25" customHeight="1" x14ac:dyDescent="0.3"/>
    <row r="2" spans="1:34" ht="14.25" customHeight="1" x14ac:dyDescent="0.3">
      <c r="T2" s="1" t="s">
        <v>153</v>
      </c>
    </row>
    <row r="3" spans="1:34" ht="14.25" customHeight="1" x14ac:dyDescent="0.3">
      <c r="B3" s="1" t="s">
        <v>506</v>
      </c>
      <c r="T3" s="1" t="s">
        <v>482</v>
      </c>
    </row>
    <row r="4" spans="1:34" s="257" customFormat="1" ht="14.25" customHeight="1" thickBot="1" x14ac:dyDescent="0.35">
      <c r="A4" s="256"/>
      <c r="P4" s="258" t="s">
        <v>426</v>
      </c>
      <c r="S4" s="414"/>
    </row>
    <row r="5" spans="1:34" s="257" customFormat="1" ht="14.25" customHeight="1" x14ac:dyDescent="0.3">
      <c r="A5" s="256"/>
      <c r="B5" s="259" t="s">
        <v>415</v>
      </c>
      <c r="C5" s="260" t="s">
        <v>472</v>
      </c>
      <c r="D5" s="261" t="s">
        <v>428</v>
      </c>
      <c r="E5" s="262" t="s">
        <v>429</v>
      </c>
      <c r="F5" s="262" t="s">
        <v>430</v>
      </c>
      <c r="G5" s="262" t="s">
        <v>431</v>
      </c>
      <c r="H5" s="262" t="s">
        <v>432</v>
      </c>
      <c r="I5" s="463" t="s">
        <v>433</v>
      </c>
      <c r="J5" s="464" t="s">
        <v>434</v>
      </c>
      <c r="K5" s="262" t="s">
        <v>435</v>
      </c>
      <c r="L5" s="262" t="s">
        <v>436</v>
      </c>
      <c r="M5" s="262" t="s">
        <v>437</v>
      </c>
      <c r="N5" s="262" t="s">
        <v>438</v>
      </c>
      <c r="O5" s="263" t="s">
        <v>439</v>
      </c>
      <c r="P5" s="264" t="s">
        <v>440</v>
      </c>
      <c r="S5" s="414"/>
      <c r="T5" s="257" t="s">
        <v>232</v>
      </c>
    </row>
    <row r="6" spans="1:34" s="257" customFormat="1" ht="16.75" customHeight="1" x14ac:dyDescent="0.3">
      <c r="A6" s="256"/>
      <c r="B6" s="1285" t="s">
        <v>132</v>
      </c>
      <c r="C6" s="398" t="s">
        <v>841</v>
      </c>
      <c r="D6" s="1000">
        <f t="shared" ref="D6:P6" si="0">ROUND(INDEX(V$7:V$18,MATCH($S6,$U$7:$U$18,0)),0)</f>
        <v>17922</v>
      </c>
      <c r="E6" s="267">
        <f t="shared" si="0"/>
        <v>14906</v>
      </c>
      <c r="F6" s="267">
        <f t="shared" si="0"/>
        <v>31138</v>
      </c>
      <c r="G6" s="267">
        <f t="shared" si="0"/>
        <v>37702</v>
      </c>
      <c r="H6" s="267">
        <f t="shared" si="0"/>
        <v>35802</v>
      </c>
      <c r="I6" s="268">
        <f t="shared" si="0"/>
        <v>36242</v>
      </c>
      <c r="J6" s="269">
        <f t="shared" si="0"/>
        <v>38408</v>
      </c>
      <c r="K6" s="267">
        <f t="shared" si="0"/>
        <v>52643</v>
      </c>
      <c r="L6" s="267">
        <f t="shared" si="0"/>
        <v>38557</v>
      </c>
      <c r="M6" s="267">
        <f t="shared" si="0"/>
        <v>55717</v>
      </c>
      <c r="N6" s="267">
        <f t="shared" si="0"/>
        <v>57303</v>
      </c>
      <c r="O6" s="399">
        <f t="shared" si="0"/>
        <v>64113</v>
      </c>
      <c r="P6" s="270">
        <f t="shared" si="0"/>
        <v>480447</v>
      </c>
      <c r="S6" s="414" t="str">
        <f t="shared" ref="S6:S17" si="1">IF(B6&lt;&gt;0,B6,S5)</f>
        <v>熊本市</v>
      </c>
      <c r="T6" s="272" t="s">
        <v>415</v>
      </c>
      <c r="U6" s="400" t="s">
        <v>472</v>
      </c>
      <c r="V6" s="401" t="s">
        <v>428</v>
      </c>
      <c r="W6" s="402" t="s">
        <v>429</v>
      </c>
      <c r="X6" s="402" t="s">
        <v>430</v>
      </c>
      <c r="Y6" s="402" t="s">
        <v>431</v>
      </c>
      <c r="Z6" s="402" t="s">
        <v>432</v>
      </c>
      <c r="AA6" s="402" t="s">
        <v>433</v>
      </c>
      <c r="AB6" s="402" t="s">
        <v>434</v>
      </c>
      <c r="AC6" s="402" t="s">
        <v>435</v>
      </c>
      <c r="AD6" s="402" t="s">
        <v>436</v>
      </c>
      <c r="AE6" s="402" t="s">
        <v>437</v>
      </c>
      <c r="AF6" s="402" t="s">
        <v>438</v>
      </c>
      <c r="AG6" s="403" t="s">
        <v>439</v>
      </c>
      <c r="AH6" s="403" t="s">
        <v>474</v>
      </c>
    </row>
    <row r="7" spans="1:34" s="257" customFormat="1" ht="16.75" customHeight="1" x14ac:dyDescent="0.3">
      <c r="A7" s="256"/>
      <c r="B7" s="1286"/>
      <c r="C7" s="572" t="s">
        <v>842</v>
      </c>
      <c r="D7" s="1001">
        <f>ROUND(INDEX(V$19:V$30,MATCH($S7,$U$19:$U$30,0)),0)</f>
        <v>1163</v>
      </c>
      <c r="E7" s="274">
        <f t="shared" ref="E7:N7" si="2">ROUND(INDEX(W$19:W$30,MATCH($S7,$U$19:$U$30,0)),0)</f>
        <v>164</v>
      </c>
      <c r="F7" s="274">
        <f t="shared" si="2"/>
        <v>973</v>
      </c>
      <c r="G7" s="274">
        <f t="shared" si="2"/>
        <v>2398</v>
      </c>
      <c r="H7" s="274">
        <f t="shared" si="2"/>
        <v>2130</v>
      </c>
      <c r="I7" s="275">
        <f t="shared" si="2"/>
        <v>3615</v>
      </c>
      <c r="J7" s="276">
        <f t="shared" si="2"/>
        <v>3734</v>
      </c>
      <c r="K7" s="274">
        <f t="shared" si="2"/>
        <v>3652</v>
      </c>
      <c r="L7" s="274">
        <f t="shared" si="2"/>
        <v>1351</v>
      </c>
      <c r="M7" s="274">
        <f t="shared" si="2"/>
        <v>4837</v>
      </c>
      <c r="N7" s="274">
        <f t="shared" si="2"/>
        <v>10501</v>
      </c>
      <c r="O7" s="406">
        <f>ROUND(INDEX(AG$19:AG$30,MATCH($S7,$U$19:$U$30,0)),0)</f>
        <v>14589</v>
      </c>
      <c r="P7" s="277">
        <f>ROUND(INDEX(AH$19:AH$30,MATCH($S7,$U$19:$U$30,0)),0)</f>
        <v>49108</v>
      </c>
      <c r="S7" s="414" t="str">
        <f t="shared" si="1"/>
        <v>熊本市</v>
      </c>
      <c r="T7" s="1290" t="s">
        <v>178</v>
      </c>
      <c r="U7" s="407" t="s">
        <v>442</v>
      </c>
      <c r="V7" s="699">
        <v>17921.568245701492</v>
      </c>
      <c r="W7" s="700">
        <v>14906.469727328233</v>
      </c>
      <c r="X7" s="700">
        <v>31137.555214285578</v>
      </c>
      <c r="Y7" s="700">
        <v>37701.515886741152</v>
      </c>
      <c r="Z7" s="700">
        <v>35801.64718669268</v>
      </c>
      <c r="AA7" s="700">
        <v>36242.34201557262</v>
      </c>
      <c r="AB7" s="700">
        <v>38408.07163693248</v>
      </c>
      <c r="AC7" s="700">
        <v>52642.737454406553</v>
      </c>
      <c r="AD7" s="700">
        <v>38557.081164407042</v>
      </c>
      <c r="AE7" s="700">
        <v>55716.866723070387</v>
      </c>
      <c r="AF7" s="700">
        <v>57303.072116067131</v>
      </c>
      <c r="AG7" s="701">
        <v>64113.0711266785</v>
      </c>
      <c r="AH7" s="701">
        <v>480447.19657093944</v>
      </c>
    </row>
    <row r="8" spans="1:34" s="257" customFormat="1" ht="16.75" customHeight="1" x14ac:dyDescent="0.3">
      <c r="A8" s="256"/>
      <c r="B8" s="1287"/>
      <c r="C8" s="280" t="s">
        <v>388</v>
      </c>
      <c r="D8" s="1003">
        <f>IF(D7=0,"-",D6/D7-1)</f>
        <v>14.410146173688736</v>
      </c>
      <c r="E8" s="1004">
        <f t="shared" ref="E8:O8" si="3">IF(E7=0,"-",E6/E7-1)</f>
        <v>89.890243902439025</v>
      </c>
      <c r="F8" s="1004">
        <f t="shared" si="3"/>
        <v>31.002055498458375</v>
      </c>
      <c r="G8" s="1004">
        <f t="shared" si="3"/>
        <v>14.722268557130942</v>
      </c>
      <c r="H8" s="1004">
        <f t="shared" si="3"/>
        <v>15.808450704225351</v>
      </c>
      <c r="I8" s="1005">
        <f t="shared" si="3"/>
        <v>9.0254495159059474</v>
      </c>
      <c r="J8" s="1006">
        <f t="shared" si="3"/>
        <v>9.2860203535083023</v>
      </c>
      <c r="K8" s="1004">
        <f t="shared" si="3"/>
        <v>13.414841182913472</v>
      </c>
      <c r="L8" s="1004">
        <f t="shared" si="3"/>
        <v>27.53960029607698</v>
      </c>
      <c r="M8" s="1004">
        <f t="shared" si="3"/>
        <v>10.518916683894977</v>
      </c>
      <c r="N8" s="1004">
        <f t="shared" si="3"/>
        <v>4.4569088658223031</v>
      </c>
      <c r="O8" s="1007">
        <f t="shared" si="3"/>
        <v>3.3946123791898009</v>
      </c>
      <c r="P8" s="1008">
        <f>P6/P7-1</f>
        <v>8.7834772338519187</v>
      </c>
      <c r="S8" s="414" t="str">
        <f t="shared" si="1"/>
        <v>熊本市</v>
      </c>
      <c r="T8" s="1291"/>
      <c r="U8" s="409" t="s">
        <v>444</v>
      </c>
      <c r="V8" s="702">
        <v>19388.420397828373</v>
      </c>
      <c r="W8" s="703">
        <v>24503.805565710263</v>
      </c>
      <c r="X8" s="703">
        <v>26136.694540086839</v>
      </c>
      <c r="Y8" s="703">
        <v>35785.506900397108</v>
      </c>
      <c r="Z8" s="703">
        <v>31322.29253377231</v>
      </c>
      <c r="AA8" s="703">
        <v>29077.643457677434</v>
      </c>
      <c r="AB8" s="703">
        <v>23121.27700556631</v>
      </c>
      <c r="AC8" s="703">
        <v>28882.975558651277</v>
      </c>
      <c r="AD8" s="703">
        <v>28422.555850615492</v>
      </c>
      <c r="AE8" s="703">
        <v>50617.309057020757</v>
      </c>
      <c r="AF8" s="703">
        <v>53369.717210309202</v>
      </c>
      <c r="AG8" s="704">
        <v>40817.314016777782</v>
      </c>
      <c r="AH8" s="704">
        <v>391441.59975195717</v>
      </c>
    </row>
    <row r="9" spans="1:34" s="257" customFormat="1" ht="16.75" customHeight="1" x14ac:dyDescent="0.3">
      <c r="A9" s="256"/>
      <c r="B9" s="1285" t="s">
        <v>133</v>
      </c>
      <c r="C9" s="398" t="str">
        <f>C$6</f>
        <v>令和5年</v>
      </c>
      <c r="D9" s="1000">
        <f t="shared" ref="D9:P9" si="4">ROUND(INDEX(V$7:V$18,MATCH($S9,$U$7:$U$18,0)),0)</f>
        <v>19388</v>
      </c>
      <c r="E9" s="267">
        <f t="shared" si="4"/>
        <v>24504</v>
      </c>
      <c r="F9" s="267">
        <f t="shared" si="4"/>
        <v>26137</v>
      </c>
      <c r="G9" s="267">
        <f t="shared" si="4"/>
        <v>35786</v>
      </c>
      <c r="H9" s="267">
        <f t="shared" si="4"/>
        <v>31322</v>
      </c>
      <c r="I9" s="268">
        <f t="shared" si="4"/>
        <v>29078</v>
      </c>
      <c r="J9" s="269">
        <f t="shared" si="4"/>
        <v>23121</v>
      </c>
      <c r="K9" s="267">
        <f t="shared" si="4"/>
        <v>28883</v>
      </c>
      <c r="L9" s="267">
        <f t="shared" si="4"/>
        <v>28423</v>
      </c>
      <c r="M9" s="267">
        <f t="shared" si="4"/>
        <v>50617</v>
      </c>
      <c r="N9" s="267">
        <f t="shared" si="4"/>
        <v>53370</v>
      </c>
      <c r="O9" s="399">
        <f t="shared" si="4"/>
        <v>40817</v>
      </c>
      <c r="P9" s="270">
        <f t="shared" si="4"/>
        <v>391442</v>
      </c>
      <c r="S9" s="414" t="str">
        <f t="shared" si="1"/>
        <v>阿蘇地域</v>
      </c>
      <c r="T9" s="1291"/>
      <c r="U9" s="409" t="s">
        <v>445</v>
      </c>
      <c r="V9" s="702">
        <v>462.49027241880088</v>
      </c>
      <c r="W9" s="703">
        <v>725.4493388045903</v>
      </c>
      <c r="X9" s="703">
        <v>798.26886054007389</v>
      </c>
      <c r="Y9" s="703">
        <v>505.53188851638771</v>
      </c>
      <c r="Z9" s="703">
        <v>571.02929558446681</v>
      </c>
      <c r="AA9" s="703">
        <v>350.46541433009548</v>
      </c>
      <c r="AB9" s="703">
        <v>418.8270077698055</v>
      </c>
      <c r="AC9" s="703">
        <v>325.03071995808864</v>
      </c>
      <c r="AD9" s="703">
        <v>737.96085377795782</v>
      </c>
      <c r="AE9" s="703">
        <v>1151.1849254839062</v>
      </c>
      <c r="AF9" s="703">
        <v>1331.0658734399626</v>
      </c>
      <c r="AG9" s="704">
        <v>1547.8512834403741</v>
      </c>
      <c r="AH9" s="704">
        <v>8925.0665306769988</v>
      </c>
    </row>
    <row r="10" spans="1:34" s="257" customFormat="1" ht="16.75" customHeight="1" x14ac:dyDescent="0.3">
      <c r="A10" s="256"/>
      <c r="B10" s="1286"/>
      <c r="C10" s="572" t="str">
        <f>C$7</f>
        <v>令和4年</v>
      </c>
      <c r="D10" s="1001">
        <f>ROUND(INDEX(V$19:V$30,MATCH($S10,$U$19:$U$30,0)),0)</f>
        <v>16</v>
      </c>
      <c r="E10" s="274">
        <f t="shared" ref="E10:N10" si="5">ROUND(INDEX(W$19:W$30,MATCH($S10,$U$19:$U$30,0)),0)</f>
        <v>13</v>
      </c>
      <c r="F10" s="274">
        <f t="shared" si="5"/>
        <v>10</v>
      </c>
      <c r="G10" s="274">
        <f t="shared" si="5"/>
        <v>19</v>
      </c>
      <c r="H10" s="274">
        <f t="shared" si="5"/>
        <v>53</v>
      </c>
      <c r="I10" s="275">
        <f t="shared" si="5"/>
        <v>43</v>
      </c>
      <c r="J10" s="276">
        <f t="shared" si="5"/>
        <v>171</v>
      </c>
      <c r="K10" s="274">
        <f t="shared" si="5"/>
        <v>252</v>
      </c>
      <c r="L10" s="274">
        <f t="shared" si="5"/>
        <v>716</v>
      </c>
      <c r="M10" s="274">
        <f t="shared" si="5"/>
        <v>3475</v>
      </c>
      <c r="N10" s="274">
        <f t="shared" si="5"/>
        <v>10232</v>
      </c>
      <c r="O10" s="406">
        <f>ROUND(INDEX(AG$19:AG$30,MATCH($S10,$U$19:$U$30,0)),0)</f>
        <v>19497</v>
      </c>
      <c r="P10" s="277">
        <f>ROUND(INDEX(AH$19:AH$30,MATCH($S10,$U$19:$U$30,0)),0)</f>
        <v>34498</v>
      </c>
      <c r="S10" s="414" t="str">
        <f t="shared" si="1"/>
        <v>阿蘇地域</v>
      </c>
      <c r="T10" s="1291"/>
      <c r="U10" s="409" t="s">
        <v>446</v>
      </c>
      <c r="V10" s="702">
        <v>339.39243022044468</v>
      </c>
      <c r="W10" s="703">
        <v>608.48521559686515</v>
      </c>
      <c r="X10" s="703">
        <v>658.0398654719163</v>
      </c>
      <c r="Y10" s="703">
        <v>986.7697036557156</v>
      </c>
      <c r="Z10" s="703">
        <v>583.0492310991533</v>
      </c>
      <c r="AA10" s="703">
        <v>762.00176942180303</v>
      </c>
      <c r="AB10" s="703">
        <v>250.9528184309527</v>
      </c>
      <c r="AC10" s="703">
        <v>665.28723701715376</v>
      </c>
      <c r="AD10" s="703">
        <v>404.83111404338024</v>
      </c>
      <c r="AE10" s="703">
        <v>1449.884056113342</v>
      </c>
      <c r="AF10" s="703">
        <v>1269.8805329872323</v>
      </c>
      <c r="AG10" s="704">
        <v>779.19057555727943</v>
      </c>
      <c r="AH10" s="704">
        <v>8757.6770192361473</v>
      </c>
    </row>
    <row r="11" spans="1:34" s="257" customFormat="1" ht="16.75" customHeight="1" x14ac:dyDescent="0.3">
      <c r="A11" s="256"/>
      <c r="B11" s="1287"/>
      <c r="C11" s="280" t="s">
        <v>388</v>
      </c>
      <c r="D11" s="1003">
        <f t="shared" ref="D11:O11" si="6">IF(D10=0,"-",D9/D10-1)</f>
        <v>1210.75</v>
      </c>
      <c r="E11" s="1004">
        <f t="shared" si="6"/>
        <v>1883.9230769230769</v>
      </c>
      <c r="F11" s="1004">
        <f t="shared" si="6"/>
        <v>2612.6999999999998</v>
      </c>
      <c r="G11" s="1004">
        <f t="shared" si="6"/>
        <v>1882.4736842105262</v>
      </c>
      <c r="H11" s="1004">
        <f t="shared" si="6"/>
        <v>589.98113207547169</v>
      </c>
      <c r="I11" s="1005">
        <f t="shared" si="6"/>
        <v>675.23255813953483</v>
      </c>
      <c r="J11" s="1006">
        <f t="shared" si="6"/>
        <v>134.21052631578948</v>
      </c>
      <c r="K11" s="1004">
        <f t="shared" si="6"/>
        <v>113.61507936507937</v>
      </c>
      <c r="L11" s="1004">
        <f t="shared" si="6"/>
        <v>38.696927374301673</v>
      </c>
      <c r="M11" s="1004">
        <f t="shared" si="6"/>
        <v>13.566043165467626</v>
      </c>
      <c r="N11" s="1004">
        <f t="shared" si="6"/>
        <v>4.2159890539483973</v>
      </c>
      <c r="O11" s="1007">
        <f t="shared" si="6"/>
        <v>1.0935015643432324</v>
      </c>
      <c r="P11" s="1008">
        <f>P9/P10-1</f>
        <v>10.346802713200765</v>
      </c>
      <c r="S11" s="414" t="str">
        <f t="shared" si="1"/>
        <v>阿蘇地域</v>
      </c>
      <c r="T11" s="1291"/>
      <c r="U11" s="409" t="s">
        <v>447</v>
      </c>
      <c r="V11" s="702">
        <v>3384.3387242339536</v>
      </c>
      <c r="W11" s="703">
        <v>4234.6488379945704</v>
      </c>
      <c r="X11" s="703">
        <v>4966.6181412534806</v>
      </c>
      <c r="Y11" s="703">
        <v>5939.9975902720371</v>
      </c>
      <c r="Z11" s="703">
        <v>3109.7273001217154</v>
      </c>
      <c r="AA11" s="703">
        <v>2913.0352117668372</v>
      </c>
      <c r="AB11" s="703">
        <v>3817.3662223181182</v>
      </c>
      <c r="AC11" s="703">
        <v>3090.4396180084591</v>
      </c>
      <c r="AD11" s="703">
        <v>4303.6616053390944</v>
      </c>
      <c r="AE11" s="703">
        <v>3801.9204999888757</v>
      </c>
      <c r="AF11" s="703">
        <v>6864.0466792262841</v>
      </c>
      <c r="AG11" s="704">
        <v>2083.6759052465254</v>
      </c>
      <c r="AH11" s="704">
        <v>48508.991502816396</v>
      </c>
    </row>
    <row r="12" spans="1:34" s="257" customFormat="1" ht="16.75" customHeight="1" x14ac:dyDescent="0.3">
      <c r="A12" s="256"/>
      <c r="B12" s="1285" t="s">
        <v>135</v>
      </c>
      <c r="C12" s="398" t="str">
        <f>C$6</f>
        <v>令和5年</v>
      </c>
      <c r="D12" s="1000">
        <f t="shared" ref="D12:P12" si="7">ROUND(INDEX(V$7:V$18,MATCH($S12,$U$7:$U$18,0)),0)</f>
        <v>462</v>
      </c>
      <c r="E12" s="267">
        <f t="shared" si="7"/>
        <v>725</v>
      </c>
      <c r="F12" s="267">
        <f t="shared" si="7"/>
        <v>798</v>
      </c>
      <c r="G12" s="267">
        <f t="shared" si="7"/>
        <v>506</v>
      </c>
      <c r="H12" s="267">
        <f t="shared" si="7"/>
        <v>571</v>
      </c>
      <c r="I12" s="268">
        <f t="shared" si="7"/>
        <v>350</v>
      </c>
      <c r="J12" s="269">
        <f t="shared" si="7"/>
        <v>419</v>
      </c>
      <c r="K12" s="267">
        <f t="shared" si="7"/>
        <v>325</v>
      </c>
      <c r="L12" s="267">
        <f t="shared" si="7"/>
        <v>738</v>
      </c>
      <c r="M12" s="267">
        <f t="shared" si="7"/>
        <v>1151</v>
      </c>
      <c r="N12" s="267">
        <f t="shared" si="7"/>
        <v>1331</v>
      </c>
      <c r="O12" s="399">
        <f t="shared" si="7"/>
        <v>1548</v>
      </c>
      <c r="P12" s="270">
        <f t="shared" si="7"/>
        <v>8925</v>
      </c>
      <c r="S12" s="414" t="str">
        <f t="shared" si="1"/>
        <v>天草地域</v>
      </c>
      <c r="T12" s="1291"/>
      <c r="U12" s="409" t="s">
        <v>448</v>
      </c>
      <c r="V12" s="702">
        <v>902.35723100838811</v>
      </c>
      <c r="W12" s="703">
        <v>1312.7618998817213</v>
      </c>
      <c r="X12" s="703">
        <v>1716.6157109524956</v>
      </c>
      <c r="Y12" s="703">
        <v>4159.060727705194</v>
      </c>
      <c r="Z12" s="703">
        <v>1515.922845864904</v>
      </c>
      <c r="AA12" s="703">
        <v>2070.6361595534431</v>
      </c>
      <c r="AB12" s="703">
        <v>1929.2166490405109</v>
      </c>
      <c r="AC12" s="703">
        <v>3200.3129091673018</v>
      </c>
      <c r="AD12" s="703">
        <v>3368.6153367931629</v>
      </c>
      <c r="AE12" s="703">
        <v>4812.8241180417481</v>
      </c>
      <c r="AF12" s="703">
        <v>5943.5426435804575</v>
      </c>
      <c r="AG12" s="704">
        <v>4889.8149525369072</v>
      </c>
      <c r="AH12" s="704">
        <v>35821.32316064708</v>
      </c>
    </row>
    <row r="13" spans="1:34" s="257" customFormat="1" ht="16.75" customHeight="1" x14ac:dyDescent="0.3">
      <c r="A13" s="256"/>
      <c r="B13" s="1286"/>
      <c r="C13" s="572" t="str">
        <f>C$7</f>
        <v>令和4年</v>
      </c>
      <c r="D13" s="1001">
        <f>ROUND(INDEX(V$19:V$30,MATCH($S13,$U$19:$U$30,0)),0)</f>
        <v>57</v>
      </c>
      <c r="E13" s="274">
        <f t="shared" ref="E13:N13" si="8">ROUND(INDEX(W$19:W$30,MATCH($S13,$U$19:$U$30,0)),0)</f>
        <v>38</v>
      </c>
      <c r="F13" s="274">
        <f t="shared" si="8"/>
        <v>38</v>
      </c>
      <c r="G13" s="274">
        <f t="shared" si="8"/>
        <v>37</v>
      </c>
      <c r="H13" s="274">
        <f t="shared" si="8"/>
        <v>20</v>
      </c>
      <c r="I13" s="275">
        <f t="shared" si="8"/>
        <v>26</v>
      </c>
      <c r="J13" s="276">
        <f t="shared" si="8"/>
        <v>22</v>
      </c>
      <c r="K13" s="274">
        <f t="shared" si="8"/>
        <v>13</v>
      </c>
      <c r="L13" s="274">
        <f t="shared" si="8"/>
        <v>32</v>
      </c>
      <c r="M13" s="274">
        <f t="shared" si="8"/>
        <v>66</v>
      </c>
      <c r="N13" s="274">
        <f t="shared" si="8"/>
        <v>193</v>
      </c>
      <c r="O13" s="406">
        <f>ROUND(INDEX(AG$19:AG$30,MATCH($S13,$U$19:$U$30,0)),0)</f>
        <v>283</v>
      </c>
      <c r="P13" s="277">
        <f>ROUND(INDEX(AH$19:AH$30,MATCH($S13,$U$19:$U$30,0)),0)</f>
        <v>825</v>
      </c>
      <c r="S13" s="414" t="str">
        <f t="shared" si="1"/>
        <v>天草地域</v>
      </c>
      <c r="T13" s="1291"/>
      <c r="U13" s="409" t="s">
        <v>449</v>
      </c>
      <c r="V13" s="702">
        <v>181.96873558400171</v>
      </c>
      <c r="W13" s="703">
        <v>311.42189356062073</v>
      </c>
      <c r="X13" s="703">
        <v>512.16617225824461</v>
      </c>
      <c r="Y13" s="703">
        <v>284.6739871532713</v>
      </c>
      <c r="Z13" s="703">
        <v>497.78613448514324</v>
      </c>
      <c r="AA13" s="703">
        <v>455.78443900596892</v>
      </c>
      <c r="AB13" s="703">
        <v>296.67979909597511</v>
      </c>
      <c r="AC13" s="703">
        <v>303.81775436609155</v>
      </c>
      <c r="AD13" s="703">
        <v>433.75376831201322</v>
      </c>
      <c r="AE13" s="703">
        <v>562.05562049253535</v>
      </c>
      <c r="AF13" s="703">
        <v>707.33840016116869</v>
      </c>
      <c r="AG13" s="704">
        <v>774.42449042713974</v>
      </c>
      <c r="AH13" s="704">
        <v>5321.8180049128205</v>
      </c>
    </row>
    <row r="14" spans="1:34" s="257" customFormat="1" ht="16.75" customHeight="1" x14ac:dyDescent="0.3">
      <c r="A14" s="256"/>
      <c r="B14" s="1287"/>
      <c r="C14" s="280" t="s">
        <v>388</v>
      </c>
      <c r="D14" s="1003">
        <f t="shared" ref="D14:O14" si="9">IF(D13=0,"-",D12/D13-1)</f>
        <v>7.1052631578947363</v>
      </c>
      <c r="E14" s="1004">
        <f t="shared" si="9"/>
        <v>18.078947368421051</v>
      </c>
      <c r="F14" s="1004">
        <f t="shared" si="9"/>
        <v>20</v>
      </c>
      <c r="G14" s="1004">
        <f t="shared" si="9"/>
        <v>12.675675675675675</v>
      </c>
      <c r="H14" s="1004">
        <f t="shared" si="9"/>
        <v>27.55</v>
      </c>
      <c r="I14" s="1005">
        <f t="shared" si="9"/>
        <v>12.461538461538462</v>
      </c>
      <c r="J14" s="1006">
        <f t="shared" si="9"/>
        <v>18.045454545454547</v>
      </c>
      <c r="K14" s="1004">
        <f t="shared" si="9"/>
        <v>24</v>
      </c>
      <c r="L14" s="1004">
        <f t="shared" si="9"/>
        <v>22.0625</v>
      </c>
      <c r="M14" s="1004">
        <f t="shared" si="9"/>
        <v>16.439393939393938</v>
      </c>
      <c r="N14" s="1004">
        <f t="shared" si="9"/>
        <v>5.8963730569948183</v>
      </c>
      <c r="O14" s="1007">
        <f t="shared" si="9"/>
        <v>4.4699646643109539</v>
      </c>
      <c r="P14" s="1008">
        <f>P12/P13-1</f>
        <v>9.8181818181818183</v>
      </c>
      <c r="S14" s="414" t="str">
        <f t="shared" si="1"/>
        <v>天草地域</v>
      </c>
      <c r="T14" s="1291"/>
      <c r="U14" s="409" t="s">
        <v>450</v>
      </c>
      <c r="V14" s="702">
        <v>1075.8217789829207</v>
      </c>
      <c r="W14" s="703">
        <v>871.31194776411587</v>
      </c>
      <c r="X14" s="703">
        <v>1071.6532940589236</v>
      </c>
      <c r="Y14" s="703">
        <v>1096.252535657138</v>
      </c>
      <c r="Z14" s="703">
        <v>1009.8966975781034</v>
      </c>
      <c r="AA14" s="703">
        <v>1263.5570452310446</v>
      </c>
      <c r="AB14" s="703">
        <v>842.87363212741047</v>
      </c>
      <c r="AC14" s="703">
        <v>1062.2735323955587</v>
      </c>
      <c r="AD14" s="703">
        <v>1672.7385972162926</v>
      </c>
      <c r="AE14" s="703">
        <v>1928.7225613942883</v>
      </c>
      <c r="AF14" s="703">
        <v>2698.2365534994624</v>
      </c>
      <c r="AG14" s="704">
        <v>1879.7868350080603</v>
      </c>
      <c r="AH14" s="704">
        <v>16472.960368570075</v>
      </c>
    </row>
    <row r="15" spans="1:34" s="257" customFormat="1" ht="16.75" customHeight="1" x14ac:dyDescent="0.3">
      <c r="A15" s="256"/>
      <c r="B15" s="1285" t="s">
        <v>137</v>
      </c>
      <c r="C15" s="398" t="str">
        <f>C$6</f>
        <v>令和5年</v>
      </c>
      <c r="D15" s="1000">
        <f t="shared" ref="D15:P15" si="10">ROUND(INDEX(V$7:V$18,MATCH($S15,$U$7:$U$18,0)),0)</f>
        <v>339</v>
      </c>
      <c r="E15" s="267">
        <f t="shared" si="10"/>
        <v>608</v>
      </c>
      <c r="F15" s="267">
        <f t="shared" si="10"/>
        <v>658</v>
      </c>
      <c r="G15" s="267">
        <f t="shared" si="10"/>
        <v>987</v>
      </c>
      <c r="H15" s="267">
        <f t="shared" si="10"/>
        <v>583</v>
      </c>
      <c r="I15" s="268">
        <f t="shared" si="10"/>
        <v>762</v>
      </c>
      <c r="J15" s="269">
        <f t="shared" si="10"/>
        <v>251</v>
      </c>
      <c r="K15" s="267">
        <f t="shared" si="10"/>
        <v>665</v>
      </c>
      <c r="L15" s="267">
        <f t="shared" si="10"/>
        <v>405</v>
      </c>
      <c r="M15" s="267">
        <f t="shared" si="10"/>
        <v>1450</v>
      </c>
      <c r="N15" s="267">
        <f t="shared" si="10"/>
        <v>1270</v>
      </c>
      <c r="O15" s="399">
        <f t="shared" si="10"/>
        <v>779</v>
      </c>
      <c r="P15" s="270">
        <f t="shared" si="10"/>
        <v>8758</v>
      </c>
      <c r="S15" s="414" t="str">
        <f t="shared" si="1"/>
        <v>山鹿市</v>
      </c>
      <c r="T15" s="1291"/>
      <c r="U15" s="409" t="s">
        <v>451</v>
      </c>
      <c r="V15" s="702">
        <v>144.63980195024237</v>
      </c>
      <c r="W15" s="703">
        <v>105.60352685118215</v>
      </c>
      <c r="X15" s="703">
        <v>107.84095681417909</v>
      </c>
      <c r="Y15" s="703">
        <v>67.114772028541537</v>
      </c>
      <c r="Z15" s="703">
        <v>98.510637243829919</v>
      </c>
      <c r="AA15" s="703">
        <v>151.36840198785436</v>
      </c>
      <c r="AB15" s="703">
        <v>93.618158274087932</v>
      </c>
      <c r="AC15" s="703">
        <v>57.516544930685129</v>
      </c>
      <c r="AD15" s="703">
        <v>128.37735788933213</v>
      </c>
      <c r="AE15" s="703">
        <v>170.95601690764184</v>
      </c>
      <c r="AF15" s="703">
        <v>150.81962060255162</v>
      </c>
      <c r="AG15" s="704">
        <v>146.79803315569404</v>
      </c>
      <c r="AH15" s="704">
        <v>1423.149604678473</v>
      </c>
    </row>
    <row r="16" spans="1:34" s="257" customFormat="1" ht="16.75" customHeight="1" x14ac:dyDescent="0.3">
      <c r="A16" s="256"/>
      <c r="B16" s="1286"/>
      <c r="C16" s="572" t="str">
        <f>C$7</f>
        <v>令和4年</v>
      </c>
      <c r="D16" s="1001">
        <f>ROUND(INDEX(V$19:V$30,MATCH($S16,$U$19:$U$30,0)),0)</f>
        <v>130</v>
      </c>
      <c r="E16" s="274">
        <f t="shared" ref="E16:N16" si="11">ROUND(INDEX(W$19:W$30,MATCH($S16,$U$19:$U$30,0)),0)</f>
        <v>54</v>
      </c>
      <c r="F16" s="274">
        <f t="shared" si="11"/>
        <v>129</v>
      </c>
      <c r="G16" s="274">
        <f t="shared" si="11"/>
        <v>41</v>
      </c>
      <c r="H16" s="274">
        <f t="shared" si="11"/>
        <v>151</v>
      </c>
      <c r="I16" s="275">
        <f t="shared" si="11"/>
        <v>163</v>
      </c>
      <c r="J16" s="276">
        <f t="shared" si="11"/>
        <v>216</v>
      </c>
      <c r="K16" s="274">
        <f t="shared" si="11"/>
        <v>316</v>
      </c>
      <c r="L16" s="274">
        <f t="shared" si="11"/>
        <v>105</v>
      </c>
      <c r="M16" s="274">
        <f t="shared" si="11"/>
        <v>208</v>
      </c>
      <c r="N16" s="274">
        <f t="shared" si="11"/>
        <v>782</v>
      </c>
      <c r="O16" s="406">
        <f>ROUND(INDEX(AG$19:AG$30,MATCH($S16,$U$19:$U$30,0)),0)</f>
        <v>348</v>
      </c>
      <c r="P16" s="277">
        <f>ROUND(INDEX(AH$19:AH$30,MATCH($S16,$U$19:$U$30,0)),0)</f>
        <v>2643</v>
      </c>
      <c r="S16" s="414" t="str">
        <f t="shared" si="1"/>
        <v>山鹿市</v>
      </c>
      <c r="T16" s="1291"/>
      <c r="U16" s="409" t="s">
        <v>452</v>
      </c>
      <c r="V16" s="702">
        <v>36.866142215985114</v>
      </c>
      <c r="W16" s="703">
        <v>145.07569997899631</v>
      </c>
      <c r="X16" s="703">
        <v>109.56359424088278</v>
      </c>
      <c r="Y16" s="703">
        <v>109.12467996197481</v>
      </c>
      <c r="Z16" s="703">
        <v>229.29792854016208</v>
      </c>
      <c r="AA16" s="703">
        <v>239.55012824710741</v>
      </c>
      <c r="AB16" s="703">
        <v>96.321884614609644</v>
      </c>
      <c r="AC16" s="703">
        <v>91.148046627373759</v>
      </c>
      <c r="AD16" s="703">
        <v>124.793560324249</v>
      </c>
      <c r="AE16" s="703">
        <v>93.132487134304156</v>
      </c>
      <c r="AF16" s="703">
        <v>207.47384841815867</v>
      </c>
      <c r="AG16" s="704">
        <v>154.34610988941122</v>
      </c>
      <c r="AH16" s="704">
        <v>1636.677752085491</v>
      </c>
    </row>
    <row r="17" spans="1:34" s="257" customFormat="1" ht="16.75" customHeight="1" x14ac:dyDescent="0.3">
      <c r="A17" s="256"/>
      <c r="B17" s="1287"/>
      <c r="C17" s="280" t="s">
        <v>388</v>
      </c>
      <c r="D17" s="1003">
        <f t="shared" ref="D17:O17" si="12">IF(D16=0,"-",D15/D16-1)</f>
        <v>1.6076923076923078</v>
      </c>
      <c r="E17" s="1004">
        <f t="shared" si="12"/>
        <v>10.25925925925926</v>
      </c>
      <c r="F17" s="1004">
        <f t="shared" si="12"/>
        <v>4.1007751937984498</v>
      </c>
      <c r="G17" s="1004">
        <f t="shared" si="12"/>
        <v>23.073170731707318</v>
      </c>
      <c r="H17" s="1004">
        <f t="shared" si="12"/>
        <v>2.8609271523178808</v>
      </c>
      <c r="I17" s="1005">
        <f t="shared" si="12"/>
        <v>3.6748466257668708</v>
      </c>
      <c r="J17" s="1006">
        <f t="shared" si="12"/>
        <v>0.16203703703703698</v>
      </c>
      <c r="K17" s="1004">
        <f t="shared" si="12"/>
        <v>1.1044303797468356</v>
      </c>
      <c r="L17" s="1004">
        <f t="shared" si="12"/>
        <v>2.8571428571428572</v>
      </c>
      <c r="M17" s="1004">
        <f t="shared" si="12"/>
        <v>5.9711538461538458</v>
      </c>
      <c r="N17" s="1004">
        <f t="shared" si="12"/>
        <v>0.62404092071611261</v>
      </c>
      <c r="O17" s="1007">
        <f t="shared" si="12"/>
        <v>1.2385057471264367</v>
      </c>
      <c r="P17" s="1008">
        <f>P15/P16-1</f>
        <v>2.3136587211502082</v>
      </c>
      <c r="S17" s="414" t="str">
        <f t="shared" si="1"/>
        <v>山鹿市</v>
      </c>
      <c r="T17" s="1291"/>
      <c r="U17" s="409" t="s">
        <v>453</v>
      </c>
      <c r="V17" s="702">
        <v>132.136239855398</v>
      </c>
      <c r="W17" s="703">
        <v>214.96634652883787</v>
      </c>
      <c r="X17" s="703">
        <v>84.983650037379448</v>
      </c>
      <c r="Y17" s="703">
        <v>34.45132791149689</v>
      </c>
      <c r="Z17" s="703">
        <v>150.84020901752734</v>
      </c>
      <c r="AA17" s="703">
        <v>93.615957205794786</v>
      </c>
      <c r="AB17" s="703">
        <v>144.79518582974703</v>
      </c>
      <c r="AC17" s="703">
        <v>188.46062447145147</v>
      </c>
      <c r="AD17" s="703">
        <v>155.63079128196645</v>
      </c>
      <c r="AE17" s="703">
        <v>205.14393435222922</v>
      </c>
      <c r="AF17" s="703">
        <v>234.80652170839207</v>
      </c>
      <c r="AG17" s="704">
        <v>133.72667128232806</v>
      </c>
      <c r="AH17" s="704">
        <v>1773.5397334799954</v>
      </c>
    </row>
    <row r="18" spans="1:34" s="257" customFormat="1" ht="16.75" customHeight="1" x14ac:dyDescent="0.3">
      <c r="A18" s="256"/>
      <c r="B18" s="1293" t="s">
        <v>423</v>
      </c>
      <c r="C18" s="398" t="str">
        <f>C$6</f>
        <v>令和5年</v>
      </c>
      <c r="D18" s="1000">
        <f t="shared" ref="D18:P18" si="13">ROUND(INDEX(V$7:V$18,MATCH($S18,$U$7:$U$18,0)),0)</f>
        <v>3384</v>
      </c>
      <c r="E18" s="267">
        <f t="shared" si="13"/>
        <v>4235</v>
      </c>
      <c r="F18" s="267">
        <f t="shared" si="13"/>
        <v>4967</v>
      </c>
      <c r="G18" s="267">
        <f t="shared" si="13"/>
        <v>5940</v>
      </c>
      <c r="H18" s="267">
        <f t="shared" si="13"/>
        <v>3110</v>
      </c>
      <c r="I18" s="268">
        <f t="shared" si="13"/>
        <v>2913</v>
      </c>
      <c r="J18" s="269">
        <f t="shared" si="13"/>
        <v>3817</v>
      </c>
      <c r="K18" s="267">
        <f t="shared" si="13"/>
        <v>3090</v>
      </c>
      <c r="L18" s="267">
        <f t="shared" si="13"/>
        <v>4304</v>
      </c>
      <c r="M18" s="267">
        <f t="shared" si="13"/>
        <v>3802</v>
      </c>
      <c r="N18" s="267">
        <f t="shared" si="13"/>
        <v>6864</v>
      </c>
      <c r="O18" s="399">
        <f t="shared" si="13"/>
        <v>2084</v>
      </c>
      <c r="P18" s="270">
        <f t="shared" si="13"/>
        <v>48509</v>
      </c>
      <c r="S18" s="414" t="s">
        <v>447</v>
      </c>
      <c r="T18" s="1292"/>
      <c r="U18" s="411" t="s">
        <v>475</v>
      </c>
      <c r="V18" s="696">
        <f>SUM(V7:V17)</f>
        <v>43970.000000000007</v>
      </c>
      <c r="W18" s="697">
        <f t="shared" ref="W18:AH18" si="14">SUM(W7:W17)</f>
        <v>47939.999999999993</v>
      </c>
      <c r="X18" s="697">
        <f t="shared" si="14"/>
        <v>67300</v>
      </c>
      <c r="Y18" s="697">
        <f t="shared" si="14"/>
        <v>86670.000000000015</v>
      </c>
      <c r="Z18" s="697">
        <f t="shared" si="14"/>
        <v>74889.999999999985</v>
      </c>
      <c r="AA18" s="697">
        <f t="shared" si="14"/>
        <v>73620</v>
      </c>
      <c r="AB18" s="697">
        <f t="shared" si="14"/>
        <v>69419.999999999985</v>
      </c>
      <c r="AC18" s="697">
        <f t="shared" si="14"/>
        <v>90509.999999999985</v>
      </c>
      <c r="AD18" s="697">
        <f t="shared" si="14"/>
        <v>78309.999999999985</v>
      </c>
      <c r="AE18" s="697">
        <f t="shared" si="14"/>
        <v>120510.00000000003</v>
      </c>
      <c r="AF18" s="697">
        <f t="shared" si="14"/>
        <v>130080</v>
      </c>
      <c r="AG18" s="698">
        <f t="shared" si="14"/>
        <v>117319.99999999999</v>
      </c>
      <c r="AH18" s="698">
        <f t="shared" si="14"/>
        <v>1000530.0000000001</v>
      </c>
    </row>
    <row r="19" spans="1:34" s="257" customFormat="1" ht="16.75" customHeight="1" x14ac:dyDescent="0.3">
      <c r="A19" s="256"/>
      <c r="B19" s="1286"/>
      <c r="C19" s="572" t="str">
        <f>C$7</f>
        <v>令和4年</v>
      </c>
      <c r="D19" s="1001">
        <f>ROUND(INDEX(V$19:V$30,MATCH($S19,$U$19:$U$30,0)),0)</f>
        <v>61</v>
      </c>
      <c r="E19" s="274">
        <f t="shared" ref="E19:N19" si="15">ROUND(INDEX(W$19:W$30,MATCH($S19,$U$19:$U$30,0)),0)</f>
        <v>37</v>
      </c>
      <c r="F19" s="274">
        <f t="shared" si="15"/>
        <v>431</v>
      </c>
      <c r="G19" s="274">
        <f t="shared" si="15"/>
        <v>138</v>
      </c>
      <c r="H19" s="274">
        <f t="shared" si="15"/>
        <v>120</v>
      </c>
      <c r="I19" s="275">
        <f t="shared" si="15"/>
        <v>387</v>
      </c>
      <c r="J19" s="276">
        <f t="shared" si="15"/>
        <v>374</v>
      </c>
      <c r="K19" s="274">
        <f t="shared" si="15"/>
        <v>289</v>
      </c>
      <c r="L19" s="274">
        <f t="shared" si="15"/>
        <v>221</v>
      </c>
      <c r="M19" s="274">
        <f t="shared" si="15"/>
        <v>266</v>
      </c>
      <c r="N19" s="274">
        <f t="shared" si="15"/>
        <v>1451</v>
      </c>
      <c r="O19" s="406">
        <f>ROUND(INDEX(AG$19:AG$30,MATCH($S19,$U$19:$U$30,0)),0)</f>
        <v>1533</v>
      </c>
      <c r="P19" s="277">
        <f>ROUND(INDEX(AH$19:AH$30,MATCH($S19,$U$19:$U$30,0)),0)</f>
        <v>5310</v>
      </c>
      <c r="S19" s="414" t="s">
        <v>447</v>
      </c>
      <c r="T19" s="1290" t="s">
        <v>177</v>
      </c>
      <c r="U19" s="407" t="s">
        <v>442</v>
      </c>
      <c r="V19" s="699">
        <v>1163.0861484594868</v>
      </c>
      <c r="W19" s="700">
        <v>163.74246274079221</v>
      </c>
      <c r="X19" s="700">
        <v>973.10110737850016</v>
      </c>
      <c r="Y19" s="700">
        <v>2398.0164729624994</v>
      </c>
      <c r="Z19" s="700">
        <v>2130.113939125411</v>
      </c>
      <c r="AA19" s="700">
        <v>3615.2713136701213</v>
      </c>
      <c r="AB19" s="700">
        <v>3734.0004947044245</v>
      </c>
      <c r="AC19" s="700">
        <v>3652.1142015567452</v>
      </c>
      <c r="AD19" s="700">
        <v>1351.026099306011</v>
      </c>
      <c r="AE19" s="700">
        <v>4836.5648074956298</v>
      </c>
      <c r="AF19" s="700">
        <v>10501.218040948945</v>
      </c>
      <c r="AG19" s="701">
        <v>14589.293692719482</v>
      </c>
      <c r="AH19" s="701">
        <v>49107.54878106805</v>
      </c>
    </row>
    <row r="20" spans="1:34" s="257" customFormat="1" ht="16.75" customHeight="1" x14ac:dyDescent="0.3">
      <c r="A20" s="256"/>
      <c r="B20" s="1287"/>
      <c r="C20" s="280" t="s">
        <v>388</v>
      </c>
      <c r="D20" s="1003">
        <f t="shared" ref="D20:O20" si="16">IF(D19=0,"-",D18/D19-1)</f>
        <v>54.475409836065573</v>
      </c>
      <c r="E20" s="1004">
        <f t="shared" si="16"/>
        <v>113.45945945945945</v>
      </c>
      <c r="F20" s="1004">
        <f t="shared" si="16"/>
        <v>10.524361948955917</v>
      </c>
      <c r="G20" s="1004">
        <f t="shared" si="16"/>
        <v>42.043478260869563</v>
      </c>
      <c r="H20" s="1004">
        <f t="shared" si="16"/>
        <v>24.916666666666668</v>
      </c>
      <c r="I20" s="1005">
        <f t="shared" si="16"/>
        <v>6.5271317829457365</v>
      </c>
      <c r="J20" s="1006">
        <f t="shared" si="16"/>
        <v>9.2058823529411757</v>
      </c>
      <c r="K20" s="1004">
        <f t="shared" si="16"/>
        <v>9.6920415224913494</v>
      </c>
      <c r="L20" s="1004">
        <f t="shared" si="16"/>
        <v>18.475113122171944</v>
      </c>
      <c r="M20" s="1004">
        <f t="shared" si="16"/>
        <v>13.293233082706767</v>
      </c>
      <c r="N20" s="1004">
        <f t="shared" si="16"/>
        <v>3.7305306685044792</v>
      </c>
      <c r="O20" s="1007">
        <f t="shared" si="16"/>
        <v>0.35942596216568812</v>
      </c>
      <c r="P20" s="1008">
        <f>P18/P19-1</f>
        <v>8.1354048964218464</v>
      </c>
      <c r="S20" s="414" t="s">
        <v>447</v>
      </c>
      <c r="T20" s="1291"/>
      <c r="U20" s="409" t="s">
        <v>444</v>
      </c>
      <c r="V20" s="702">
        <v>16.050479664330435</v>
      </c>
      <c r="W20" s="703">
        <v>12.75535375437455</v>
      </c>
      <c r="X20" s="703">
        <v>9.7326830457914433</v>
      </c>
      <c r="Y20" s="703">
        <v>18.924015483671905</v>
      </c>
      <c r="Z20" s="703">
        <v>53.405173794683158</v>
      </c>
      <c r="AA20" s="703">
        <v>43.15083060750851</v>
      </c>
      <c r="AB20" s="703">
        <v>171.48252952707836</v>
      </c>
      <c r="AC20" s="703">
        <v>252.15941508462379</v>
      </c>
      <c r="AD20" s="703">
        <v>716.05714812298061</v>
      </c>
      <c r="AE20" s="703">
        <v>3474.8678120906802</v>
      </c>
      <c r="AF20" s="703">
        <v>10232.393419238269</v>
      </c>
      <c r="AG20" s="704">
        <v>19497.219128883731</v>
      </c>
      <c r="AH20" s="704">
        <v>34498.197989297732</v>
      </c>
    </row>
    <row r="21" spans="1:34" s="257" customFormat="1" ht="16.75" customHeight="1" x14ac:dyDescent="0.3">
      <c r="A21" s="256"/>
      <c r="B21" s="1285" t="s">
        <v>140</v>
      </c>
      <c r="C21" s="398" t="str">
        <f>C$6</f>
        <v>令和5年</v>
      </c>
      <c r="D21" s="1000">
        <f t="shared" ref="D21:P21" si="17">ROUND(INDEX(V$7:V$18,MATCH($S21,$U$7:$U$18,0)),0)</f>
        <v>902</v>
      </c>
      <c r="E21" s="267">
        <f t="shared" si="17"/>
        <v>1313</v>
      </c>
      <c r="F21" s="267">
        <f t="shared" si="17"/>
        <v>1717</v>
      </c>
      <c r="G21" s="267">
        <f t="shared" si="17"/>
        <v>4159</v>
      </c>
      <c r="H21" s="267">
        <f t="shared" si="17"/>
        <v>1516</v>
      </c>
      <c r="I21" s="268">
        <f t="shared" si="17"/>
        <v>2071</v>
      </c>
      <c r="J21" s="269">
        <f t="shared" si="17"/>
        <v>1929</v>
      </c>
      <c r="K21" s="267">
        <f t="shared" si="17"/>
        <v>3200</v>
      </c>
      <c r="L21" s="267">
        <f t="shared" si="17"/>
        <v>3369</v>
      </c>
      <c r="M21" s="267">
        <f t="shared" si="17"/>
        <v>4813</v>
      </c>
      <c r="N21" s="267">
        <f t="shared" si="17"/>
        <v>5944</v>
      </c>
      <c r="O21" s="399">
        <f t="shared" si="17"/>
        <v>4890</v>
      </c>
      <c r="P21" s="270">
        <f t="shared" si="17"/>
        <v>35821</v>
      </c>
      <c r="S21" s="414" t="str">
        <f t="shared" ref="S21:S26" si="18">IF(B21&lt;&gt;0,B21,S20)</f>
        <v>菊池地域</v>
      </c>
      <c r="T21" s="1291"/>
      <c r="U21" s="409" t="s">
        <v>445</v>
      </c>
      <c r="V21" s="702">
        <v>56.71595226005094</v>
      </c>
      <c r="W21" s="703">
        <v>38.135880291307274</v>
      </c>
      <c r="X21" s="703">
        <v>38.439647389368403</v>
      </c>
      <c r="Y21" s="703">
        <v>37.245199070301602</v>
      </c>
      <c r="Z21" s="703">
        <v>20.137490264886548</v>
      </c>
      <c r="AA21" s="703">
        <v>25.657227933758033</v>
      </c>
      <c r="AB21" s="703">
        <v>22.342143387032465</v>
      </c>
      <c r="AC21" s="703">
        <v>13.430546631645525</v>
      </c>
      <c r="AD21" s="703">
        <v>31.584334080822583</v>
      </c>
      <c r="AE21" s="703">
        <v>65.992159218256404</v>
      </c>
      <c r="AF21" s="703">
        <v>192.70735059463348</v>
      </c>
      <c r="AG21" s="704">
        <v>282.52391660653558</v>
      </c>
      <c r="AH21" s="704">
        <v>824.91184772859879</v>
      </c>
    </row>
    <row r="22" spans="1:34" s="257" customFormat="1" ht="16.75" customHeight="1" x14ac:dyDescent="0.3">
      <c r="A22" s="256"/>
      <c r="B22" s="1286"/>
      <c r="C22" s="572" t="str">
        <f>C$7</f>
        <v>令和4年</v>
      </c>
      <c r="D22" s="1001">
        <f>ROUND(INDEX(V$19:V$30,MATCH($S22,$U$19:$U$30,0)),0)</f>
        <v>162</v>
      </c>
      <c r="E22" s="274">
        <f t="shared" ref="E22:N22" si="19">ROUND(INDEX(W$19:W$30,MATCH($S22,$U$19:$U$30,0)),0)</f>
        <v>169</v>
      </c>
      <c r="F22" s="274">
        <f t="shared" si="19"/>
        <v>313</v>
      </c>
      <c r="G22" s="274">
        <f t="shared" si="19"/>
        <v>155</v>
      </c>
      <c r="H22" s="274">
        <f t="shared" si="19"/>
        <v>372</v>
      </c>
      <c r="I22" s="275">
        <f t="shared" si="19"/>
        <v>572</v>
      </c>
      <c r="J22" s="276">
        <f t="shared" si="19"/>
        <v>425</v>
      </c>
      <c r="K22" s="274">
        <f t="shared" si="19"/>
        <v>881</v>
      </c>
      <c r="L22" s="274">
        <f t="shared" si="19"/>
        <v>325</v>
      </c>
      <c r="M22" s="274">
        <f t="shared" si="19"/>
        <v>466</v>
      </c>
      <c r="N22" s="274">
        <f t="shared" si="19"/>
        <v>1101</v>
      </c>
      <c r="O22" s="406">
        <f>ROUND(INDEX(AG$19:AG$30,MATCH($S22,$U$19:$U$30,0)),0)</f>
        <v>440</v>
      </c>
      <c r="P22" s="277">
        <f>ROUND(INDEX(AH$19:AH$30,MATCH($S22,$U$19:$U$30,0)),0)</f>
        <v>5381</v>
      </c>
      <c r="S22" s="414" t="str">
        <f t="shared" si="18"/>
        <v>菊池地域</v>
      </c>
      <c r="T22" s="1291"/>
      <c r="U22" s="409" t="s">
        <v>446</v>
      </c>
      <c r="V22" s="702">
        <v>129.50848113319279</v>
      </c>
      <c r="W22" s="703">
        <v>53.72181812613448</v>
      </c>
      <c r="X22" s="703">
        <v>128.6436500536536</v>
      </c>
      <c r="Y22" s="703">
        <v>41.345773468240253</v>
      </c>
      <c r="Z22" s="703">
        <v>151.0612738019515</v>
      </c>
      <c r="AA22" s="703">
        <v>163.44452575551139</v>
      </c>
      <c r="AB22" s="703">
        <v>216.31302825410214</v>
      </c>
      <c r="AC22" s="703">
        <v>315.93024890675571</v>
      </c>
      <c r="AD22" s="703">
        <v>104.95766731693726</v>
      </c>
      <c r="AE22" s="703">
        <v>208.34352070724398</v>
      </c>
      <c r="AF22" s="703">
        <v>781.84189350758004</v>
      </c>
      <c r="AG22" s="704">
        <v>347.89584880258496</v>
      </c>
      <c r="AH22" s="704">
        <v>2643.0077298338879</v>
      </c>
    </row>
    <row r="23" spans="1:34" s="257" customFormat="1" ht="16.75" customHeight="1" x14ac:dyDescent="0.3">
      <c r="A23" s="256"/>
      <c r="B23" s="1287"/>
      <c r="C23" s="280" t="s">
        <v>388</v>
      </c>
      <c r="D23" s="1003">
        <f t="shared" ref="D23:O23" si="20">IF(D22=0,"-",D21/D22-1)</f>
        <v>4.5679012345679011</v>
      </c>
      <c r="E23" s="1004">
        <f t="shared" si="20"/>
        <v>6.7692307692307692</v>
      </c>
      <c r="F23" s="1004">
        <f t="shared" si="20"/>
        <v>4.4856230031948883</v>
      </c>
      <c r="G23" s="1004">
        <f t="shared" si="20"/>
        <v>25.832258064516129</v>
      </c>
      <c r="H23" s="1004">
        <f t="shared" si="20"/>
        <v>3.075268817204301</v>
      </c>
      <c r="I23" s="1005">
        <f t="shared" si="20"/>
        <v>2.6206293706293708</v>
      </c>
      <c r="J23" s="1006">
        <f t="shared" si="20"/>
        <v>3.5388235294117649</v>
      </c>
      <c r="K23" s="1004">
        <f t="shared" si="20"/>
        <v>2.6322360953461974</v>
      </c>
      <c r="L23" s="1004">
        <f t="shared" si="20"/>
        <v>9.3661538461538463</v>
      </c>
      <c r="M23" s="1004">
        <f t="shared" si="20"/>
        <v>9.3283261802575108</v>
      </c>
      <c r="N23" s="1004">
        <f t="shared" si="20"/>
        <v>4.3987284287011805</v>
      </c>
      <c r="O23" s="1007">
        <f t="shared" si="20"/>
        <v>10.113636363636363</v>
      </c>
      <c r="P23" s="1008">
        <f>P21/P22-1</f>
        <v>5.656941089016911</v>
      </c>
      <c r="S23" s="414" t="str">
        <f t="shared" si="18"/>
        <v>菊池地域</v>
      </c>
      <c r="T23" s="1291"/>
      <c r="U23" s="409" t="s">
        <v>447</v>
      </c>
      <c r="V23" s="702">
        <v>61.256839928200712</v>
      </c>
      <c r="W23" s="703">
        <v>37.068423060917475</v>
      </c>
      <c r="X23" s="703">
        <v>430.91758399631561</v>
      </c>
      <c r="Y23" s="703">
        <v>137.66340073512524</v>
      </c>
      <c r="Z23" s="703">
        <v>120.02411979703481</v>
      </c>
      <c r="AA23" s="703">
        <v>386.96329427942214</v>
      </c>
      <c r="AB23" s="703">
        <v>374.43771576324843</v>
      </c>
      <c r="AC23" s="703">
        <v>289.36587002780681</v>
      </c>
      <c r="AD23" s="703">
        <v>221.17425552130601</v>
      </c>
      <c r="AE23" s="703">
        <v>266.44667874453819</v>
      </c>
      <c r="AF23" s="703">
        <v>1451.2256550219697</v>
      </c>
      <c r="AG23" s="704">
        <v>1533.1716474376678</v>
      </c>
      <c r="AH23" s="704">
        <v>5309.7154843135531</v>
      </c>
    </row>
    <row r="24" spans="1:34" s="257" customFormat="1" ht="16.75" customHeight="1" x14ac:dyDescent="0.3">
      <c r="A24" s="256"/>
      <c r="B24" s="1285" t="s">
        <v>142</v>
      </c>
      <c r="C24" s="398" t="str">
        <f>C$6</f>
        <v>令和5年</v>
      </c>
      <c r="D24" s="1000">
        <f t="shared" ref="D24:P24" si="21">ROUND(INDEX(V$7:V$18,MATCH($S24,$U$7:$U$18,0)),0)</f>
        <v>182</v>
      </c>
      <c r="E24" s="267">
        <f t="shared" si="21"/>
        <v>311</v>
      </c>
      <c r="F24" s="267">
        <f t="shared" si="21"/>
        <v>512</v>
      </c>
      <c r="G24" s="267">
        <f t="shared" si="21"/>
        <v>285</v>
      </c>
      <c r="H24" s="267">
        <f t="shared" si="21"/>
        <v>498</v>
      </c>
      <c r="I24" s="268">
        <f t="shared" si="21"/>
        <v>456</v>
      </c>
      <c r="J24" s="269">
        <f t="shared" si="21"/>
        <v>297</v>
      </c>
      <c r="K24" s="267">
        <f t="shared" si="21"/>
        <v>304</v>
      </c>
      <c r="L24" s="267">
        <f t="shared" si="21"/>
        <v>434</v>
      </c>
      <c r="M24" s="267">
        <f t="shared" si="21"/>
        <v>562</v>
      </c>
      <c r="N24" s="267">
        <f t="shared" si="21"/>
        <v>707</v>
      </c>
      <c r="O24" s="399">
        <f t="shared" si="21"/>
        <v>774</v>
      </c>
      <c r="P24" s="270">
        <f t="shared" si="21"/>
        <v>5322</v>
      </c>
      <c r="S24" s="414" t="str">
        <f t="shared" si="18"/>
        <v>八代地域</v>
      </c>
      <c r="T24" s="1291"/>
      <c r="U24" s="409" t="s">
        <v>448</v>
      </c>
      <c r="V24" s="702">
        <v>161.8608590193158</v>
      </c>
      <c r="W24" s="703">
        <v>169.23888417879797</v>
      </c>
      <c r="X24" s="703">
        <v>312.80157230070199</v>
      </c>
      <c r="Y24" s="703">
        <v>155.08980507911286</v>
      </c>
      <c r="Z24" s="703">
        <v>372.27603362848515</v>
      </c>
      <c r="AA24" s="703">
        <v>572.09489865364662</v>
      </c>
      <c r="AB24" s="703">
        <v>425.28127471979457</v>
      </c>
      <c r="AC24" s="703">
        <v>881.02478385302436</v>
      </c>
      <c r="AD24" s="703">
        <v>324.60561241689913</v>
      </c>
      <c r="AE24" s="703">
        <v>466.00080393487923</v>
      </c>
      <c r="AF24" s="703">
        <v>1100.9942177001676</v>
      </c>
      <c r="AG24" s="704">
        <v>440.18105783254714</v>
      </c>
      <c r="AH24" s="704">
        <v>5381.4498033173722</v>
      </c>
    </row>
    <row r="25" spans="1:34" s="257" customFormat="1" ht="16.75" customHeight="1" x14ac:dyDescent="0.3">
      <c r="A25" s="256"/>
      <c r="B25" s="1286"/>
      <c r="C25" s="572" t="str">
        <f>C$7</f>
        <v>令和4年</v>
      </c>
      <c r="D25" s="1001">
        <f>ROUND(INDEX(V$19:V$30,MATCH($S25,$U$19:$U$30,0)),0)</f>
        <v>15</v>
      </c>
      <c r="E25" s="274">
        <f t="shared" ref="E25:N25" si="22">ROUND(INDEX(W$19:W$30,MATCH($S25,$U$19:$U$30,0)),0)</f>
        <v>0</v>
      </c>
      <c r="F25" s="274">
        <f t="shared" si="22"/>
        <v>2</v>
      </c>
      <c r="G25" s="274">
        <f t="shared" si="22"/>
        <v>4</v>
      </c>
      <c r="H25" s="274">
        <f t="shared" si="22"/>
        <v>3</v>
      </c>
      <c r="I25" s="275">
        <f t="shared" si="22"/>
        <v>29</v>
      </c>
      <c r="J25" s="276">
        <f t="shared" si="22"/>
        <v>27</v>
      </c>
      <c r="K25" s="274">
        <f t="shared" si="22"/>
        <v>42</v>
      </c>
      <c r="L25" s="274">
        <f t="shared" si="22"/>
        <v>11</v>
      </c>
      <c r="M25" s="274">
        <f t="shared" si="22"/>
        <v>269</v>
      </c>
      <c r="N25" s="274">
        <f t="shared" si="22"/>
        <v>166</v>
      </c>
      <c r="O25" s="406">
        <f>ROUND(INDEX(AG$19:AG$30,MATCH($S25,$U$19:$U$30,0)),0)</f>
        <v>55</v>
      </c>
      <c r="P25" s="277">
        <f>ROUND(INDEX(AH$19:AH$30,MATCH($S25,$U$19:$U$30,0)),0)</f>
        <v>622</v>
      </c>
      <c r="S25" s="414" t="str">
        <f t="shared" si="18"/>
        <v>八代地域</v>
      </c>
      <c r="T25" s="1291"/>
      <c r="U25" s="409" t="s">
        <v>449</v>
      </c>
      <c r="V25" s="702">
        <v>15.09627803760711</v>
      </c>
      <c r="W25" s="703">
        <v>0</v>
      </c>
      <c r="X25" s="703">
        <v>2.436686993538125</v>
      </c>
      <c r="Y25" s="703">
        <v>3.5218596147436303</v>
      </c>
      <c r="Z25" s="703">
        <v>3.4167985795506097</v>
      </c>
      <c r="AA25" s="703">
        <v>29.344816729961448</v>
      </c>
      <c r="AB25" s="703">
        <v>26.638890186731114</v>
      </c>
      <c r="AC25" s="703">
        <v>42.198447888244267</v>
      </c>
      <c r="AD25" s="703">
        <v>10.653749651048027</v>
      </c>
      <c r="AE25" s="703">
        <v>268.53652446025507</v>
      </c>
      <c r="AF25" s="703">
        <v>165.63584592613705</v>
      </c>
      <c r="AG25" s="704">
        <v>54.509677463664119</v>
      </c>
      <c r="AH25" s="704">
        <v>621.98957553148057</v>
      </c>
    </row>
    <row r="26" spans="1:34" s="257" customFormat="1" ht="16.75" customHeight="1" x14ac:dyDescent="0.3">
      <c r="A26" s="256"/>
      <c r="B26" s="1287"/>
      <c r="C26" s="280" t="s">
        <v>388</v>
      </c>
      <c r="D26" s="1003">
        <f t="shared" ref="D26:O26" si="23">IF(D25=0,"-",D24/D25-1)</f>
        <v>11.133333333333333</v>
      </c>
      <c r="E26" s="1009" t="str">
        <f t="shared" si="23"/>
        <v>-</v>
      </c>
      <c r="F26" s="1004">
        <f t="shared" si="23"/>
        <v>255</v>
      </c>
      <c r="G26" s="1004">
        <f t="shared" si="23"/>
        <v>70.25</v>
      </c>
      <c r="H26" s="1004">
        <f t="shared" si="23"/>
        <v>165</v>
      </c>
      <c r="I26" s="1005">
        <f t="shared" si="23"/>
        <v>14.724137931034482</v>
      </c>
      <c r="J26" s="1006">
        <f t="shared" si="23"/>
        <v>10</v>
      </c>
      <c r="K26" s="1004">
        <f t="shared" si="23"/>
        <v>6.2380952380952381</v>
      </c>
      <c r="L26" s="1004">
        <f t="shared" si="23"/>
        <v>38.454545454545453</v>
      </c>
      <c r="M26" s="1004">
        <f t="shared" si="23"/>
        <v>1.0892193308550184</v>
      </c>
      <c r="N26" s="1004">
        <f t="shared" si="23"/>
        <v>3.2590361445783129</v>
      </c>
      <c r="O26" s="1007">
        <f t="shared" si="23"/>
        <v>13.072727272727272</v>
      </c>
      <c r="P26" s="1008">
        <f>P24/P25-1</f>
        <v>7.5562700964630221</v>
      </c>
      <c r="S26" s="414" t="str">
        <f t="shared" si="18"/>
        <v>八代地域</v>
      </c>
      <c r="T26" s="1291"/>
      <c r="U26" s="409" t="s">
        <v>450</v>
      </c>
      <c r="V26" s="702">
        <v>25.899764701177986</v>
      </c>
      <c r="W26" s="703">
        <v>0</v>
      </c>
      <c r="X26" s="703">
        <v>1.2494058401921408</v>
      </c>
      <c r="Y26" s="703">
        <v>5.7957124774549662</v>
      </c>
      <c r="Z26" s="703">
        <v>3.5258074467810729</v>
      </c>
      <c r="AA26" s="703">
        <v>15.692860573564944</v>
      </c>
      <c r="AB26" s="703">
        <v>7.1614965254838525</v>
      </c>
      <c r="AC26" s="703">
        <v>31.847610559461071</v>
      </c>
      <c r="AD26" s="703">
        <v>85.819487422480847</v>
      </c>
      <c r="AE26" s="703">
        <v>114.29382819600706</v>
      </c>
      <c r="AF26" s="703">
        <v>449.4882555834094</v>
      </c>
      <c r="AG26" s="704">
        <v>115.01863901137291</v>
      </c>
      <c r="AH26" s="704">
        <v>855.79286833738615</v>
      </c>
    </row>
    <row r="27" spans="1:34" s="257" customFormat="1" ht="16.75" customHeight="1" x14ac:dyDescent="0.3">
      <c r="A27" s="256"/>
      <c r="B27" s="1293" t="s">
        <v>421</v>
      </c>
      <c r="C27" s="398" t="str">
        <f>C$6</f>
        <v>令和5年</v>
      </c>
      <c r="D27" s="1000">
        <f t="shared" ref="D27:P27" si="24">ROUND(INDEX(V$7:V$18,MATCH($S27,$U$7:$U$18,0)),0)</f>
        <v>1076</v>
      </c>
      <c r="E27" s="267">
        <f t="shared" si="24"/>
        <v>871</v>
      </c>
      <c r="F27" s="267">
        <f t="shared" si="24"/>
        <v>1072</v>
      </c>
      <c r="G27" s="267">
        <f t="shared" si="24"/>
        <v>1096</v>
      </c>
      <c r="H27" s="267">
        <f t="shared" si="24"/>
        <v>1010</v>
      </c>
      <c r="I27" s="268">
        <f t="shared" si="24"/>
        <v>1264</v>
      </c>
      <c r="J27" s="269">
        <f t="shared" si="24"/>
        <v>843</v>
      </c>
      <c r="K27" s="267">
        <f t="shared" si="24"/>
        <v>1062</v>
      </c>
      <c r="L27" s="267">
        <f t="shared" si="24"/>
        <v>1673</v>
      </c>
      <c r="M27" s="267">
        <f t="shared" si="24"/>
        <v>1929</v>
      </c>
      <c r="N27" s="267">
        <f t="shared" si="24"/>
        <v>2698</v>
      </c>
      <c r="O27" s="399">
        <f t="shared" si="24"/>
        <v>1880</v>
      </c>
      <c r="P27" s="270">
        <f t="shared" si="24"/>
        <v>16473</v>
      </c>
      <c r="S27" s="414" t="s">
        <v>450</v>
      </c>
      <c r="T27" s="1291"/>
      <c r="U27" s="409" t="s">
        <v>451</v>
      </c>
      <c r="V27" s="702">
        <v>9.2310397714929522</v>
      </c>
      <c r="W27" s="703">
        <v>0</v>
      </c>
      <c r="X27" s="703">
        <v>2.3420395964683638</v>
      </c>
      <c r="Y27" s="703">
        <v>10.180368546932579</v>
      </c>
      <c r="Z27" s="703">
        <v>7.0984391901149078</v>
      </c>
      <c r="AA27" s="703">
        <v>3.1890121594895304</v>
      </c>
      <c r="AB27" s="703">
        <v>4.8950787849413659</v>
      </c>
      <c r="AC27" s="703">
        <v>4.5906752460017479</v>
      </c>
      <c r="AD27" s="703">
        <v>14.113067410186966</v>
      </c>
      <c r="AE27" s="703">
        <v>31.475904485598832</v>
      </c>
      <c r="AF27" s="703">
        <v>103.95514586308127</v>
      </c>
      <c r="AG27" s="704">
        <v>18.768801746815221</v>
      </c>
      <c r="AH27" s="704">
        <v>209.83957280112372</v>
      </c>
    </row>
    <row r="28" spans="1:34" s="257" customFormat="1" ht="16.75" customHeight="1" x14ac:dyDescent="0.3">
      <c r="A28" s="256"/>
      <c r="B28" s="1286"/>
      <c r="C28" s="572" t="str">
        <f>C$7</f>
        <v>令和4年</v>
      </c>
      <c r="D28" s="1001">
        <f>ROUND(INDEX(V$19:V$30,MATCH($S28,$U$19:$U$30,0)),0)</f>
        <v>26</v>
      </c>
      <c r="E28" s="274">
        <f t="shared" ref="E28:N28" si="25">ROUND(INDEX(W$19:W$30,MATCH($S28,$U$19:$U$30,0)),0)</f>
        <v>0</v>
      </c>
      <c r="F28" s="274">
        <f t="shared" si="25"/>
        <v>1</v>
      </c>
      <c r="G28" s="274">
        <f t="shared" si="25"/>
        <v>6</v>
      </c>
      <c r="H28" s="274">
        <f t="shared" si="25"/>
        <v>4</v>
      </c>
      <c r="I28" s="275">
        <f t="shared" si="25"/>
        <v>16</v>
      </c>
      <c r="J28" s="276">
        <f t="shared" si="25"/>
        <v>7</v>
      </c>
      <c r="K28" s="274">
        <f t="shared" si="25"/>
        <v>32</v>
      </c>
      <c r="L28" s="274">
        <f t="shared" si="25"/>
        <v>86</v>
      </c>
      <c r="M28" s="274">
        <f t="shared" si="25"/>
        <v>114</v>
      </c>
      <c r="N28" s="274">
        <f t="shared" si="25"/>
        <v>449</v>
      </c>
      <c r="O28" s="406">
        <f>ROUND(INDEX(AG$19:AG$30,MATCH($S28,$U$19:$U$30,0)),0)</f>
        <v>115</v>
      </c>
      <c r="P28" s="277">
        <f>ROUND(INDEX(AH$19:AH$30,MATCH($S28,$U$19:$U$30,0)),0)</f>
        <v>856</v>
      </c>
      <c r="S28" s="414" t="s">
        <v>450</v>
      </c>
      <c r="T28" s="1291"/>
      <c r="U28" s="409" t="s">
        <v>452</v>
      </c>
      <c r="V28" s="702">
        <v>18.942457359150119</v>
      </c>
      <c r="W28" s="703">
        <v>12.485132439758752</v>
      </c>
      <c r="X28" s="703">
        <v>12.335623405470406</v>
      </c>
      <c r="Y28" s="703">
        <v>11.129089817943838</v>
      </c>
      <c r="Z28" s="703">
        <v>31.870238747996098</v>
      </c>
      <c r="AA28" s="703">
        <v>45.049706437486087</v>
      </c>
      <c r="AB28" s="703">
        <v>23.938221340887953</v>
      </c>
      <c r="AC28" s="703">
        <v>26.818798533960052</v>
      </c>
      <c r="AD28" s="703">
        <v>43.015869730056288</v>
      </c>
      <c r="AE28" s="703">
        <v>43.459873855443227</v>
      </c>
      <c r="AF28" s="703">
        <v>53.180330226702814</v>
      </c>
      <c r="AG28" s="704">
        <v>38.51438951798508</v>
      </c>
      <c r="AH28" s="704">
        <v>360.73973141284068</v>
      </c>
    </row>
    <row r="29" spans="1:34" s="257" customFormat="1" ht="16.75" customHeight="1" x14ac:dyDescent="0.3">
      <c r="A29" s="256"/>
      <c r="B29" s="1287"/>
      <c r="C29" s="280" t="s">
        <v>388</v>
      </c>
      <c r="D29" s="1003">
        <f t="shared" ref="D29:O29" si="26">IF(D28=0,"-",D27/D28-1)</f>
        <v>40.384615384615387</v>
      </c>
      <c r="E29" s="1009" t="str">
        <f t="shared" si="26"/>
        <v>-</v>
      </c>
      <c r="F29" s="1004">
        <f t="shared" si="26"/>
        <v>1071</v>
      </c>
      <c r="G29" s="1004">
        <f t="shared" si="26"/>
        <v>181.66666666666666</v>
      </c>
      <c r="H29" s="1004">
        <f t="shared" si="26"/>
        <v>251.5</v>
      </c>
      <c r="I29" s="1005">
        <f t="shared" si="26"/>
        <v>78</v>
      </c>
      <c r="J29" s="1006">
        <f t="shared" si="26"/>
        <v>119.42857142857143</v>
      </c>
      <c r="K29" s="1004">
        <f t="shared" si="26"/>
        <v>32.1875</v>
      </c>
      <c r="L29" s="1004">
        <f t="shared" si="26"/>
        <v>18.453488372093023</v>
      </c>
      <c r="M29" s="1004">
        <f t="shared" si="26"/>
        <v>15.921052631578949</v>
      </c>
      <c r="N29" s="1004">
        <f t="shared" si="26"/>
        <v>5.0089086859688194</v>
      </c>
      <c r="O29" s="1007">
        <f t="shared" si="26"/>
        <v>15.347826086956523</v>
      </c>
      <c r="P29" s="1008">
        <f>P27/P28-1</f>
        <v>18.244158878504674</v>
      </c>
      <c r="S29" s="414" t="s">
        <v>450</v>
      </c>
      <c r="T29" s="1291"/>
      <c r="U29" s="409" t="s">
        <v>453</v>
      </c>
      <c r="V29" s="702">
        <v>2.3516996659943263</v>
      </c>
      <c r="W29" s="703">
        <v>12.852045407917286</v>
      </c>
      <c r="X29" s="703">
        <v>8</v>
      </c>
      <c r="Y29" s="703">
        <v>1.0883027439741226</v>
      </c>
      <c r="Z29" s="703">
        <v>27.070685623104737</v>
      </c>
      <c r="AA29" s="703">
        <v>10.141513199530062</v>
      </c>
      <c r="AB29" s="703">
        <v>13.509126806274047</v>
      </c>
      <c r="AC29" s="703">
        <v>30.519401711731696</v>
      </c>
      <c r="AD29" s="703">
        <v>46.992709021271061</v>
      </c>
      <c r="AE29" s="703">
        <v>24.018086811467704</v>
      </c>
      <c r="AF29" s="703">
        <v>37.359845389105999</v>
      </c>
      <c r="AG29" s="704">
        <v>132.90319997760849</v>
      </c>
      <c r="AH29" s="704">
        <v>346.80661635797946</v>
      </c>
    </row>
    <row r="30" spans="1:34" s="257" customFormat="1" ht="16.75" customHeight="1" x14ac:dyDescent="0.3">
      <c r="A30" s="256"/>
      <c r="B30" s="1293" t="s">
        <v>422</v>
      </c>
      <c r="C30" s="398" t="str">
        <f>C$6</f>
        <v>令和5年</v>
      </c>
      <c r="D30" s="1000">
        <f t="shared" ref="D30:P30" si="27">ROUND(INDEX(V$7:V$18,MATCH($S30,$U$7:$U$18,0)),0)</f>
        <v>145</v>
      </c>
      <c r="E30" s="267">
        <f t="shared" si="27"/>
        <v>106</v>
      </c>
      <c r="F30" s="267">
        <f t="shared" si="27"/>
        <v>108</v>
      </c>
      <c r="G30" s="267">
        <f t="shared" si="27"/>
        <v>67</v>
      </c>
      <c r="H30" s="267">
        <f t="shared" si="27"/>
        <v>99</v>
      </c>
      <c r="I30" s="268">
        <f t="shared" si="27"/>
        <v>151</v>
      </c>
      <c r="J30" s="269">
        <f t="shared" si="27"/>
        <v>94</v>
      </c>
      <c r="K30" s="267">
        <f t="shared" si="27"/>
        <v>58</v>
      </c>
      <c r="L30" s="267">
        <f t="shared" si="27"/>
        <v>128</v>
      </c>
      <c r="M30" s="267">
        <f t="shared" si="27"/>
        <v>171</v>
      </c>
      <c r="N30" s="267">
        <f t="shared" si="27"/>
        <v>151</v>
      </c>
      <c r="O30" s="399">
        <f t="shared" si="27"/>
        <v>147</v>
      </c>
      <c r="P30" s="270">
        <f t="shared" si="27"/>
        <v>1423</v>
      </c>
      <c r="S30" s="414" t="s">
        <v>451</v>
      </c>
      <c r="T30" s="1292"/>
      <c r="U30" s="411" t="s">
        <v>475</v>
      </c>
      <c r="V30" s="696">
        <f>SUM(V19:V29)</f>
        <v>1659.9999999999998</v>
      </c>
      <c r="W30" s="697">
        <f t="shared" ref="W30:AH30" si="28">SUM(W19:W29)</f>
        <v>500</v>
      </c>
      <c r="X30" s="697">
        <f t="shared" si="28"/>
        <v>1920.0000000000002</v>
      </c>
      <c r="Y30" s="697">
        <f t="shared" si="28"/>
        <v>2820.0000000000005</v>
      </c>
      <c r="Z30" s="697">
        <f t="shared" si="28"/>
        <v>2920</v>
      </c>
      <c r="AA30" s="697">
        <f t="shared" si="28"/>
        <v>4909.9999999999991</v>
      </c>
      <c r="AB30" s="697">
        <f t="shared" si="28"/>
        <v>5020</v>
      </c>
      <c r="AC30" s="697">
        <f t="shared" si="28"/>
        <v>5539.9999999999991</v>
      </c>
      <c r="AD30" s="697">
        <f t="shared" si="28"/>
        <v>2949.9999999999995</v>
      </c>
      <c r="AE30" s="697">
        <f t="shared" si="28"/>
        <v>9799.9999999999982</v>
      </c>
      <c r="AF30" s="697">
        <f t="shared" si="28"/>
        <v>25069.999999999996</v>
      </c>
      <c r="AG30" s="698">
        <f t="shared" si="28"/>
        <v>37049.999999999993</v>
      </c>
      <c r="AH30" s="698">
        <f t="shared" si="28"/>
        <v>100160</v>
      </c>
    </row>
    <row r="31" spans="1:34" s="257" customFormat="1" ht="16.75" customHeight="1" x14ac:dyDescent="0.3">
      <c r="A31" s="256"/>
      <c r="B31" s="1286"/>
      <c r="C31" s="572" t="str">
        <f>C$7</f>
        <v>令和4年</v>
      </c>
      <c r="D31" s="1001">
        <f>ROUND(INDEX(V$19:V$30,MATCH($S31,$U$19:$U$30,0)),0)</f>
        <v>9</v>
      </c>
      <c r="E31" s="274">
        <f t="shared" ref="E31:N31" si="29">ROUND(INDEX(W$19:W$30,MATCH($S31,$U$19:$U$30,0)),0)</f>
        <v>0</v>
      </c>
      <c r="F31" s="274">
        <f t="shared" si="29"/>
        <v>2</v>
      </c>
      <c r="G31" s="274">
        <f t="shared" si="29"/>
        <v>10</v>
      </c>
      <c r="H31" s="274">
        <f t="shared" si="29"/>
        <v>7</v>
      </c>
      <c r="I31" s="275">
        <f t="shared" si="29"/>
        <v>3</v>
      </c>
      <c r="J31" s="276">
        <f t="shared" si="29"/>
        <v>5</v>
      </c>
      <c r="K31" s="274">
        <f t="shared" si="29"/>
        <v>5</v>
      </c>
      <c r="L31" s="274">
        <f t="shared" si="29"/>
        <v>14</v>
      </c>
      <c r="M31" s="274">
        <f t="shared" si="29"/>
        <v>31</v>
      </c>
      <c r="N31" s="274">
        <f t="shared" si="29"/>
        <v>104</v>
      </c>
      <c r="O31" s="406">
        <f>ROUND(INDEX(AG$19:AG$30,MATCH($S31,$U$19:$U$30,0)),0)</f>
        <v>19</v>
      </c>
      <c r="P31" s="277">
        <f>ROUND(INDEX(AH$19:AH$30,MATCH($S31,$U$19:$U$30,0)),0)</f>
        <v>210</v>
      </c>
      <c r="S31" s="414" t="s">
        <v>451</v>
      </c>
    </row>
    <row r="32" spans="1:34" s="257" customFormat="1" ht="16.75" customHeight="1" x14ac:dyDescent="0.3">
      <c r="A32" s="256"/>
      <c r="B32" s="1287"/>
      <c r="C32" s="280" t="s">
        <v>388</v>
      </c>
      <c r="D32" s="1003">
        <f t="shared" ref="D32:O32" si="30">IF(D31=0,"-",D30/D31-1)</f>
        <v>15.111111111111111</v>
      </c>
      <c r="E32" s="1009" t="str">
        <f t="shared" si="30"/>
        <v>-</v>
      </c>
      <c r="F32" s="1004">
        <f t="shared" si="30"/>
        <v>53</v>
      </c>
      <c r="G32" s="1004">
        <f t="shared" si="30"/>
        <v>5.7</v>
      </c>
      <c r="H32" s="1004">
        <f t="shared" si="30"/>
        <v>13.142857142857142</v>
      </c>
      <c r="I32" s="1005">
        <f t="shared" si="30"/>
        <v>49.333333333333336</v>
      </c>
      <c r="J32" s="1006">
        <f t="shared" si="30"/>
        <v>17.8</v>
      </c>
      <c r="K32" s="1004">
        <f t="shared" si="30"/>
        <v>10.6</v>
      </c>
      <c r="L32" s="1004">
        <f t="shared" si="30"/>
        <v>8.1428571428571423</v>
      </c>
      <c r="M32" s="1004">
        <f t="shared" si="30"/>
        <v>4.5161290322580649</v>
      </c>
      <c r="N32" s="1009">
        <f t="shared" si="30"/>
        <v>0.45192307692307687</v>
      </c>
      <c r="O32" s="1010">
        <f t="shared" si="30"/>
        <v>6.7368421052631575</v>
      </c>
      <c r="P32" s="1008">
        <f>P30/P31-1</f>
        <v>5.7761904761904761</v>
      </c>
      <c r="S32" s="414" t="s">
        <v>451</v>
      </c>
      <c r="V32" s="289">
        <f>SUM(V8,V10,V12,V14,V16,V18,V20,V22,V24,V26,V28)</f>
        <v>66065.120022133284</v>
      </c>
    </row>
    <row r="33" spans="1:19" s="257" customFormat="1" ht="16.75" customHeight="1" x14ac:dyDescent="0.3">
      <c r="A33" s="256"/>
      <c r="B33" s="1285" t="s">
        <v>149</v>
      </c>
      <c r="C33" s="398" t="str">
        <f>C$6</f>
        <v>令和5年</v>
      </c>
      <c r="D33" s="1000">
        <f t="shared" ref="D33:P33" si="31">ROUND(INDEX(V$7:V$18,MATCH($S33,$U$7:$U$18,0)),0)</f>
        <v>37</v>
      </c>
      <c r="E33" s="267">
        <f t="shared" si="31"/>
        <v>145</v>
      </c>
      <c r="F33" s="267">
        <f t="shared" si="31"/>
        <v>110</v>
      </c>
      <c r="G33" s="267">
        <f t="shared" si="31"/>
        <v>109</v>
      </c>
      <c r="H33" s="267">
        <f t="shared" si="31"/>
        <v>229</v>
      </c>
      <c r="I33" s="268">
        <f t="shared" si="31"/>
        <v>240</v>
      </c>
      <c r="J33" s="269">
        <f t="shared" si="31"/>
        <v>96</v>
      </c>
      <c r="K33" s="267">
        <f t="shared" si="31"/>
        <v>91</v>
      </c>
      <c r="L33" s="267">
        <f t="shared" si="31"/>
        <v>125</v>
      </c>
      <c r="M33" s="267">
        <f t="shared" si="31"/>
        <v>93</v>
      </c>
      <c r="N33" s="267">
        <f t="shared" si="31"/>
        <v>207</v>
      </c>
      <c r="O33" s="399">
        <f t="shared" si="31"/>
        <v>154</v>
      </c>
      <c r="P33" s="270">
        <f t="shared" si="31"/>
        <v>1637</v>
      </c>
      <c r="S33" s="414" t="str">
        <f t="shared" ref="S33:S41" si="32">IF(B33&lt;&gt;0,B33,S32)</f>
        <v>宇城地域</v>
      </c>
    </row>
    <row r="34" spans="1:19" s="257" customFormat="1" ht="16.75" customHeight="1" x14ac:dyDescent="0.3">
      <c r="A34" s="256"/>
      <c r="B34" s="1286"/>
      <c r="C34" s="572" t="str">
        <f>C$7</f>
        <v>令和4年</v>
      </c>
      <c r="D34" s="1001">
        <f>ROUND(INDEX(V$19:V$30,MATCH($S34,$U$19:$U$30,0)),0)</f>
        <v>19</v>
      </c>
      <c r="E34" s="274">
        <f t="shared" ref="E34:N34" si="33">ROUND(INDEX(W$19:W$30,MATCH($S34,$U$19:$U$30,0)),0)</f>
        <v>12</v>
      </c>
      <c r="F34" s="274">
        <f t="shared" si="33"/>
        <v>12</v>
      </c>
      <c r="G34" s="274">
        <f t="shared" si="33"/>
        <v>11</v>
      </c>
      <c r="H34" s="274">
        <f t="shared" si="33"/>
        <v>32</v>
      </c>
      <c r="I34" s="275">
        <f t="shared" si="33"/>
        <v>45</v>
      </c>
      <c r="J34" s="276">
        <f t="shared" si="33"/>
        <v>24</v>
      </c>
      <c r="K34" s="274">
        <f t="shared" si="33"/>
        <v>27</v>
      </c>
      <c r="L34" s="274">
        <f t="shared" si="33"/>
        <v>43</v>
      </c>
      <c r="M34" s="274">
        <f t="shared" si="33"/>
        <v>43</v>
      </c>
      <c r="N34" s="274">
        <f t="shared" si="33"/>
        <v>53</v>
      </c>
      <c r="O34" s="406">
        <f>ROUND(INDEX(AG$19:AG$30,MATCH($S34,$U$19:$U$30,0)),0)</f>
        <v>39</v>
      </c>
      <c r="P34" s="277">
        <f>ROUND(INDEX(AH$19:AH$30,MATCH($S34,$U$19:$U$30,0)),0)</f>
        <v>361</v>
      </c>
      <c r="S34" s="414" t="str">
        <f t="shared" si="32"/>
        <v>宇城地域</v>
      </c>
    </row>
    <row r="35" spans="1:19" s="257" customFormat="1" ht="16.75" customHeight="1" x14ac:dyDescent="0.3">
      <c r="A35" s="256"/>
      <c r="B35" s="1287"/>
      <c r="C35" s="280" t="s">
        <v>388</v>
      </c>
      <c r="D35" s="1003">
        <f t="shared" ref="D35:O35" si="34">IF(D34=0,"-",D33/D34-1)</f>
        <v>0.94736842105263164</v>
      </c>
      <c r="E35" s="1004">
        <f t="shared" si="34"/>
        <v>11.083333333333334</v>
      </c>
      <c r="F35" s="1004">
        <f t="shared" si="34"/>
        <v>8.1666666666666661</v>
      </c>
      <c r="G35" s="1004">
        <f t="shared" si="34"/>
        <v>8.9090909090909083</v>
      </c>
      <c r="H35" s="1004">
        <f t="shared" si="34"/>
        <v>6.15625</v>
      </c>
      <c r="I35" s="1005">
        <f t="shared" si="34"/>
        <v>4.333333333333333</v>
      </c>
      <c r="J35" s="1006">
        <f t="shared" si="34"/>
        <v>3</v>
      </c>
      <c r="K35" s="1004">
        <f t="shared" si="34"/>
        <v>2.3703703703703702</v>
      </c>
      <c r="L35" s="1004">
        <f t="shared" si="34"/>
        <v>1.9069767441860463</v>
      </c>
      <c r="M35" s="1004">
        <f t="shared" si="34"/>
        <v>1.1627906976744184</v>
      </c>
      <c r="N35" s="1004">
        <f t="shared" si="34"/>
        <v>2.9056603773584904</v>
      </c>
      <c r="O35" s="1007">
        <f t="shared" si="34"/>
        <v>2.9487179487179489</v>
      </c>
      <c r="P35" s="1008">
        <f>P33/P34-1</f>
        <v>3.5346260387811634</v>
      </c>
      <c r="S35" s="414" t="str">
        <f t="shared" si="32"/>
        <v>宇城地域</v>
      </c>
    </row>
    <row r="36" spans="1:19" s="257" customFormat="1" ht="16.75" customHeight="1" x14ac:dyDescent="0.3">
      <c r="A36" s="256"/>
      <c r="B36" s="1285" t="s">
        <v>151</v>
      </c>
      <c r="C36" s="398" t="str">
        <f>C$6</f>
        <v>令和5年</v>
      </c>
      <c r="D36" s="1000">
        <f t="shared" ref="D36:P36" si="35">ROUND(INDEX(V$7:V$18,MATCH($S36,$U$7:$U$18,0)),0)</f>
        <v>132</v>
      </c>
      <c r="E36" s="267">
        <f t="shared" si="35"/>
        <v>215</v>
      </c>
      <c r="F36" s="267">
        <f t="shared" si="35"/>
        <v>85</v>
      </c>
      <c r="G36" s="267">
        <f t="shared" si="35"/>
        <v>34</v>
      </c>
      <c r="H36" s="267">
        <f t="shared" si="35"/>
        <v>151</v>
      </c>
      <c r="I36" s="268">
        <f t="shared" si="35"/>
        <v>94</v>
      </c>
      <c r="J36" s="269">
        <f t="shared" si="35"/>
        <v>145</v>
      </c>
      <c r="K36" s="267">
        <f t="shared" si="35"/>
        <v>188</v>
      </c>
      <c r="L36" s="267">
        <f t="shared" si="35"/>
        <v>156</v>
      </c>
      <c r="M36" s="267">
        <f t="shared" si="35"/>
        <v>205</v>
      </c>
      <c r="N36" s="267">
        <f t="shared" si="35"/>
        <v>235</v>
      </c>
      <c r="O36" s="399">
        <f t="shared" si="35"/>
        <v>134</v>
      </c>
      <c r="P36" s="270">
        <f t="shared" si="35"/>
        <v>1774</v>
      </c>
      <c r="S36" s="414" t="str">
        <f t="shared" si="32"/>
        <v>上益城地域</v>
      </c>
    </row>
    <row r="37" spans="1:19" s="257" customFormat="1" ht="16.75" customHeight="1" x14ac:dyDescent="0.3">
      <c r="A37" s="256"/>
      <c r="B37" s="1286"/>
      <c r="C37" s="572" t="str">
        <f>C$7</f>
        <v>令和4年</v>
      </c>
      <c r="D37" s="1001">
        <f>ROUND(INDEX(V$19:V$30,MATCH($S37,$U$19:$U$30,0)),0)</f>
        <v>2</v>
      </c>
      <c r="E37" s="274">
        <f t="shared" ref="E37:N37" si="36">ROUND(INDEX(W$19:W$30,MATCH($S37,$U$19:$U$30,0)),0)</f>
        <v>13</v>
      </c>
      <c r="F37" s="274">
        <f t="shared" si="36"/>
        <v>8</v>
      </c>
      <c r="G37" s="274">
        <f t="shared" si="36"/>
        <v>1</v>
      </c>
      <c r="H37" s="274">
        <f t="shared" si="36"/>
        <v>27</v>
      </c>
      <c r="I37" s="275">
        <f t="shared" si="36"/>
        <v>10</v>
      </c>
      <c r="J37" s="276">
        <f t="shared" si="36"/>
        <v>14</v>
      </c>
      <c r="K37" s="274">
        <f t="shared" si="36"/>
        <v>31</v>
      </c>
      <c r="L37" s="274">
        <f t="shared" si="36"/>
        <v>47</v>
      </c>
      <c r="M37" s="274">
        <f t="shared" si="36"/>
        <v>24</v>
      </c>
      <c r="N37" s="274">
        <f t="shared" si="36"/>
        <v>37</v>
      </c>
      <c r="O37" s="406">
        <f>ROUND(INDEX(AG$19:AG$30,MATCH($S37,$U$19:$U$30,0)),0)</f>
        <v>133</v>
      </c>
      <c r="P37" s="277">
        <f>ROUND(INDEX(AH$19:AH$30,MATCH($S37,$U$19:$U$30,0)),0)</f>
        <v>347</v>
      </c>
      <c r="S37" s="414" t="str">
        <f t="shared" si="32"/>
        <v>上益城地域</v>
      </c>
    </row>
    <row r="38" spans="1:19" s="257" customFormat="1" ht="16.75" customHeight="1" thickBot="1" x14ac:dyDescent="0.35">
      <c r="A38" s="256"/>
      <c r="B38" s="1288"/>
      <c r="C38" s="290" t="s">
        <v>388</v>
      </c>
      <c r="D38" s="1011">
        <f t="shared" ref="D38:O38" si="37">IF(D37=0,"-",D36/D37-1)</f>
        <v>65</v>
      </c>
      <c r="E38" s="1012">
        <f t="shared" si="37"/>
        <v>15.53846153846154</v>
      </c>
      <c r="F38" s="1012">
        <f t="shared" si="37"/>
        <v>9.625</v>
      </c>
      <c r="G38" s="1012">
        <f t="shared" si="37"/>
        <v>33</v>
      </c>
      <c r="H38" s="1012">
        <f t="shared" si="37"/>
        <v>4.5925925925925926</v>
      </c>
      <c r="I38" s="1013">
        <f t="shared" si="37"/>
        <v>8.4</v>
      </c>
      <c r="J38" s="1014">
        <f t="shared" si="37"/>
        <v>9.3571428571428577</v>
      </c>
      <c r="K38" s="1012">
        <f t="shared" si="37"/>
        <v>5.064516129032258</v>
      </c>
      <c r="L38" s="1012">
        <f t="shared" si="37"/>
        <v>2.3191489361702127</v>
      </c>
      <c r="M38" s="1012">
        <f t="shared" si="37"/>
        <v>7.5416666666666661</v>
      </c>
      <c r="N38" s="1012">
        <f t="shared" si="37"/>
        <v>5.3513513513513518</v>
      </c>
      <c r="O38" s="1015">
        <f t="shared" si="37"/>
        <v>7.5187969924812581E-3</v>
      </c>
      <c r="P38" s="1016">
        <f>P36/P37-1</f>
        <v>4.1123919308357353</v>
      </c>
      <c r="S38" s="414" t="str">
        <f t="shared" si="32"/>
        <v>上益城地域</v>
      </c>
    </row>
    <row r="39" spans="1:19" s="257" customFormat="1" ht="16.75" customHeight="1" thickTop="1" x14ac:dyDescent="0.3">
      <c r="A39" s="256"/>
      <c r="B39" s="1286" t="s">
        <v>454</v>
      </c>
      <c r="C39" s="537" t="str">
        <f>C$6</f>
        <v>令和5年</v>
      </c>
      <c r="D39" s="1002">
        <f t="shared" ref="D39:P39" si="38">ROUND(INDEX(V$7:V$18,MATCH($S39,$U$7:$U$18,0)),0)</f>
        <v>43970</v>
      </c>
      <c r="E39" s="298">
        <f t="shared" si="38"/>
        <v>47940</v>
      </c>
      <c r="F39" s="298">
        <f t="shared" si="38"/>
        <v>67300</v>
      </c>
      <c r="G39" s="298">
        <f t="shared" si="38"/>
        <v>86670</v>
      </c>
      <c r="H39" s="298">
        <f t="shared" si="38"/>
        <v>74890</v>
      </c>
      <c r="I39" s="533">
        <f t="shared" si="38"/>
        <v>73620</v>
      </c>
      <c r="J39" s="534">
        <f t="shared" si="38"/>
        <v>69420</v>
      </c>
      <c r="K39" s="298">
        <f t="shared" si="38"/>
        <v>90510</v>
      </c>
      <c r="L39" s="298">
        <f t="shared" si="38"/>
        <v>78310</v>
      </c>
      <c r="M39" s="298">
        <f t="shared" si="38"/>
        <v>120510</v>
      </c>
      <c r="N39" s="298">
        <f t="shared" si="38"/>
        <v>130080</v>
      </c>
      <c r="O39" s="535">
        <f t="shared" si="38"/>
        <v>117320</v>
      </c>
      <c r="P39" s="484">
        <f t="shared" si="38"/>
        <v>1000530</v>
      </c>
      <c r="S39" s="414" t="str">
        <f t="shared" si="32"/>
        <v>合計</v>
      </c>
    </row>
    <row r="40" spans="1:19" s="257" customFormat="1" ht="16.5" customHeight="1" x14ac:dyDescent="0.3">
      <c r="A40" s="256"/>
      <c r="B40" s="1286"/>
      <c r="C40" s="405" t="str">
        <f>C$7</f>
        <v>令和4年</v>
      </c>
      <c r="D40" s="1001">
        <f>ROUND(INDEX(V$19:V$30,MATCH($S40,$U$19:$U$30,0)),0)</f>
        <v>1660</v>
      </c>
      <c r="E40" s="274">
        <f t="shared" ref="E40:N40" si="39">ROUND(INDEX(W$19:W$30,MATCH($S40,$U$19:$U$30,0)),0)</f>
        <v>500</v>
      </c>
      <c r="F40" s="274">
        <f t="shared" si="39"/>
        <v>1920</v>
      </c>
      <c r="G40" s="274">
        <f t="shared" si="39"/>
        <v>2820</v>
      </c>
      <c r="H40" s="274">
        <f t="shared" si="39"/>
        <v>2920</v>
      </c>
      <c r="I40" s="275">
        <f t="shared" si="39"/>
        <v>4910</v>
      </c>
      <c r="J40" s="276">
        <f t="shared" si="39"/>
        <v>5020</v>
      </c>
      <c r="K40" s="274">
        <f t="shared" si="39"/>
        <v>5540</v>
      </c>
      <c r="L40" s="274">
        <f t="shared" si="39"/>
        <v>2950</v>
      </c>
      <c r="M40" s="274">
        <f t="shared" si="39"/>
        <v>9800</v>
      </c>
      <c r="N40" s="274">
        <f t="shared" si="39"/>
        <v>25070</v>
      </c>
      <c r="O40" s="406">
        <f>ROUND(INDEX(AG$19:AG$30,MATCH($S40,$U$19:$U$30,0)),0)</f>
        <v>37050</v>
      </c>
      <c r="P40" s="277">
        <f>ROUND(INDEX(AH$19:AH$30,MATCH($S40,$U$19:$U$30,0)),0)</f>
        <v>100160</v>
      </c>
      <c r="S40" s="414" t="str">
        <f t="shared" si="32"/>
        <v>合計</v>
      </c>
    </row>
    <row r="41" spans="1:19" s="257" customFormat="1" ht="16.75" customHeight="1" thickBot="1" x14ac:dyDescent="0.35">
      <c r="A41" s="256"/>
      <c r="B41" s="1289"/>
      <c r="C41" s="299" t="s">
        <v>388</v>
      </c>
      <c r="D41" s="1017">
        <f>D39/D40-1</f>
        <v>25.487951807228917</v>
      </c>
      <c r="E41" s="1018">
        <f t="shared" ref="E41:O41" si="40">E39/E40-1</f>
        <v>94.88</v>
      </c>
      <c r="F41" s="1018">
        <f t="shared" si="40"/>
        <v>34.052083333333336</v>
      </c>
      <c r="G41" s="1018">
        <f t="shared" si="40"/>
        <v>29.73404255319149</v>
      </c>
      <c r="H41" s="1018">
        <f t="shared" si="40"/>
        <v>24.647260273972602</v>
      </c>
      <c r="I41" s="1019">
        <f t="shared" si="40"/>
        <v>13.993890020366599</v>
      </c>
      <c r="J41" s="1020">
        <f t="shared" si="40"/>
        <v>12.828685258964143</v>
      </c>
      <c r="K41" s="1018">
        <f t="shared" si="40"/>
        <v>15.337545126353792</v>
      </c>
      <c r="L41" s="1018">
        <f t="shared" si="40"/>
        <v>25.545762711864406</v>
      </c>
      <c r="M41" s="1018">
        <f t="shared" si="40"/>
        <v>11.296938775510204</v>
      </c>
      <c r="N41" s="1018">
        <f t="shared" si="40"/>
        <v>4.1886717191862788</v>
      </c>
      <c r="O41" s="1021">
        <f t="shared" si="40"/>
        <v>2.166531713900135</v>
      </c>
      <c r="P41" s="1022">
        <f>P39/P40-1</f>
        <v>8.989317092651758</v>
      </c>
      <c r="S41" s="414" t="str">
        <f t="shared" si="32"/>
        <v>合計</v>
      </c>
    </row>
    <row r="42" spans="1:19" ht="12" customHeight="1" x14ac:dyDescent="0.15">
      <c r="B42" s="19" t="s">
        <v>507</v>
      </c>
      <c r="J42" s="19" t="s">
        <v>508</v>
      </c>
    </row>
    <row r="43" spans="1:19" ht="12" customHeight="1" x14ac:dyDescent="0.3">
      <c r="B43" s="3" t="s">
        <v>509</v>
      </c>
      <c r="J43" s="393" t="s">
        <v>879</v>
      </c>
    </row>
    <row r="44" spans="1:19" ht="12" customHeight="1" x14ac:dyDescent="0.3">
      <c r="B44" s="3" t="s">
        <v>510</v>
      </c>
      <c r="J44" s="393" t="s">
        <v>880</v>
      </c>
    </row>
    <row r="45" spans="1:19" ht="12" customHeight="1" x14ac:dyDescent="0.3">
      <c r="B45" s="3" t="s">
        <v>511</v>
      </c>
      <c r="J45" s="393" t="s">
        <v>881</v>
      </c>
    </row>
    <row r="46" spans="1:19" ht="12" customHeight="1" x14ac:dyDescent="0.3">
      <c r="J46" s="393"/>
    </row>
  </sheetData>
  <mergeCells count="14">
    <mergeCell ref="T7:T18"/>
    <mergeCell ref="T19:T30"/>
    <mergeCell ref="B39:B41"/>
    <mergeCell ref="B6:B8"/>
    <mergeCell ref="B9:B11"/>
    <mergeCell ref="B12:B14"/>
    <mergeCell ref="B15:B17"/>
    <mergeCell ref="B18:B20"/>
    <mergeCell ref="B21:B23"/>
    <mergeCell ref="B24:B26"/>
    <mergeCell ref="B27:B29"/>
    <mergeCell ref="B30:B32"/>
    <mergeCell ref="B33:B35"/>
    <mergeCell ref="B36:B38"/>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colBreaks count="1" manualBreakCount="1">
    <brk id="9" max="45" man="1"/>
  </colBreak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5">
    <tabColor theme="7"/>
  </sheetPr>
  <dimension ref="A2:R51"/>
  <sheetViews>
    <sheetView view="pageBreakPreview" zoomScaleNormal="100" zoomScaleSheetLayoutView="100" workbookViewId="0"/>
  </sheetViews>
  <sheetFormatPr defaultColWidth="9" defaultRowHeight="14" x14ac:dyDescent="0.3"/>
  <cols>
    <col min="1" max="1" width="3.08203125" style="2" customWidth="1"/>
    <col min="2" max="9" width="9" style="1"/>
    <col min="10" max="10" width="3.08203125" style="1" customWidth="1"/>
    <col min="11" max="11" width="9" style="1"/>
    <col min="12" max="12" width="12.33203125" style="1" customWidth="1"/>
    <col min="13" max="13" width="10.83203125" style="1" customWidth="1"/>
    <col min="14" max="14" width="9" style="1" customWidth="1"/>
    <col min="15" max="15" width="9" style="1"/>
    <col min="16" max="16" width="12.33203125" style="1" customWidth="1"/>
    <col min="17" max="18" width="10.83203125" style="1" customWidth="1"/>
    <col min="19" max="16384" width="9" style="1"/>
  </cols>
  <sheetData>
    <row r="2" spans="2:18" x14ac:dyDescent="0.3">
      <c r="L2" s="1" t="s">
        <v>153</v>
      </c>
    </row>
    <row r="3" spans="2:18" x14ac:dyDescent="0.3">
      <c r="B3" s="1" t="s">
        <v>512</v>
      </c>
      <c r="L3" s="1" t="s">
        <v>482</v>
      </c>
    </row>
    <row r="5" spans="2:18" x14ac:dyDescent="0.3">
      <c r="B5" s="6"/>
      <c r="C5" s="7"/>
      <c r="D5" s="7"/>
      <c r="E5" s="7"/>
      <c r="F5" s="7"/>
      <c r="G5" s="7"/>
      <c r="H5" s="7"/>
      <c r="I5" s="8"/>
      <c r="L5" s="1" t="s">
        <v>483</v>
      </c>
    </row>
    <row r="6" spans="2:18" x14ac:dyDescent="0.3">
      <c r="B6" s="9"/>
      <c r="I6" s="10"/>
      <c r="L6" s="21" t="s">
        <v>513</v>
      </c>
      <c r="M6" s="49" t="s">
        <v>239</v>
      </c>
      <c r="O6" s="21" t="s">
        <v>514</v>
      </c>
      <c r="P6" s="22" t="s">
        <v>513</v>
      </c>
      <c r="Q6" s="50" t="s">
        <v>239</v>
      </c>
      <c r="R6" s="23" t="s">
        <v>515</v>
      </c>
    </row>
    <row r="7" spans="2:18" x14ac:dyDescent="0.3">
      <c r="B7" s="9"/>
      <c r="I7" s="10"/>
      <c r="L7" s="26" t="s">
        <v>442</v>
      </c>
      <c r="M7" s="708">
        <f>'【本】2.地域別の延べ宿泊者数（日本人）_P18、19'!AH$7</f>
        <v>3143926.6838409761</v>
      </c>
      <c r="N7" s="48">
        <f>_xlfn.RANK.EQ(M7,M$7:M$17,0)</f>
        <v>1</v>
      </c>
      <c r="O7" s="27">
        <v>1</v>
      </c>
      <c r="P7" s="28" t="str">
        <f>INDEX(L$7:L$17,MATCH($O7,$N$7:$N$17,0))</f>
        <v>熊本市</v>
      </c>
      <c r="Q7" s="28">
        <f>INDEX(M$7:M$17,MATCH($O7,$N$7:$N$17,0))</f>
        <v>3143926.6838409761</v>
      </c>
      <c r="R7" s="29">
        <f>Q7/SUM(Q$7:Q$17)</f>
        <v>0.42488998199053929</v>
      </c>
    </row>
    <row r="8" spans="2:18" x14ac:dyDescent="0.3">
      <c r="B8" s="9"/>
      <c r="I8" s="10"/>
      <c r="L8" s="30" t="s">
        <v>444</v>
      </c>
      <c r="M8" s="709">
        <f>'【本】2.地域別の延べ宿泊者数（日本人）_P18、19'!AH$8</f>
        <v>1349090.5596874428</v>
      </c>
      <c r="N8" s="48">
        <f t="shared" ref="N8:N17" si="0">_xlfn.RANK.EQ(M8,M$7:M$17,0)</f>
        <v>2</v>
      </c>
      <c r="O8" s="31">
        <v>2</v>
      </c>
      <c r="P8" s="32" t="str">
        <f t="shared" ref="P8:P17" si="1">INDEX(L$7:L$17,MATCH($O8,$N$7:$N$17,0))</f>
        <v>阿蘇地域</v>
      </c>
      <c r="Q8" s="32">
        <f t="shared" ref="Q8:Q17" si="2">INDEX(M$7:M$17,MATCH($O8,$N$7:$N$17,0))</f>
        <v>1349090.5596874428</v>
      </c>
      <c r="R8" s="33">
        <f t="shared" ref="R8:R17" si="3">Q8/SUM(Q$7:Q$17)</f>
        <v>0.18232456455024576</v>
      </c>
    </row>
    <row r="9" spans="2:18" x14ac:dyDescent="0.3">
      <c r="B9" s="9"/>
      <c r="I9" s="10"/>
      <c r="L9" s="30" t="s">
        <v>445</v>
      </c>
      <c r="M9" s="709">
        <f>'【本】2.地域別の延べ宿泊者数（日本人）_P18、19'!AH$9</f>
        <v>581730.07289455587</v>
      </c>
      <c r="N9" s="48">
        <f t="shared" si="0"/>
        <v>4</v>
      </c>
      <c r="O9" s="31">
        <v>3</v>
      </c>
      <c r="P9" s="32" t="str">
        <f t="shared" si="1"/>
        <v>菊池地域</v>
      </c>
      <c r="Q9" s="32">
        <f t="shared" si="2"/>
        <v>666057.4148448609</v>
      </c>
      <c r="R9" s="33">
        <f t="shared" si="3"/>
        <v>9.0015178932974338E-2</v>
      </c>
    </row>
    <row r="10" spans="2:18" x14ac:dyDescent="0.3">
      <c r="B10" s="9"/>
      <c r="I10" s="10"/>
      <c r="L10" s="30" t="s">
        <v>446</v>
      </c>
      <c r="M10" s="709">
        <f>'【本】2.地域別の延べ宿泊者数（日本人）_P18、19'!AH$10</f>
        <v>233425.75255604187</v>
      </c>
      <c r="N10" s="48">
        <f t="shared" si="0"/>
        <v>8</v>
      </c>
      <c r="O10" s="31">
        <v>4</v>
      </c>
      <c r="P10" s="32" t="str">
        <f t="shared" si="1"/>
        <v>天草地域</v>
      </c>
      <c r="Q10" s="32">
        <f t="shared" si="2"/>
        <v>581730.07289455587</v>
      </c>
      <c r="R10" s="33">
        <f t="shared" si="3"/>
        <v>7.8618652739557718E-2</v>
      </c>
    </row>
    <row r="11" spans="2:18" x14ac:dyDescent="0.3">
      <c r="B11" s="9"/>
      <c r="I11" s="10"/>
      <c r="L11" s="30" t="s">
        <v>447</v>
      </c>
      <c r="M11" s="709">
        <f>'【本】2.地域別の延べ宿泊者数（日本人）_P18、19'!AH$11</f>
        <v>378565.69877159124</v>
      </c>
      <c r="N11" s="48">
        <f t="shared" si="0"/>
        <v>6</v>
      </c>
      <c r="O11" s="31">
        <v>5</v>
      </c>
      <c r="P11" s="32" t="str">
        <f t="shared" si="1"/>
        <v>八代地域</v>
      </c>
      <c r="Q11" s="32">
        <f t="shared" si="2"/>
        <v>397429.66944312316</v>
      </c>
      <c r="R11" s="33">
        <f t="shared" si="3"/>
        <v>5.3711139626796696E-2</v>
      </c>
    </row>
    <row r="12" spans="2:18" x14ac:dyDescent="0.3">
      <c r="B12" s="9"/>
      <c r="I12" s="10"/>
      <c r="L12" s="30" t="s">
        <v>448</v>
      </c>
      <c r="M12" s="709">
        <f>'【本】2.地域別の延べ宿泊者数（日本人）_P18、19'!AH$12</f>
        <v>666057.4148448609</v>
      </c>
      <c r="N12" s="48">
        <f t="shared" si="0"/>
        <v>3</v>
      </c>
      <c r="O12" s="31">
        <v>6</v>
      </c>
      <c r="P12" s="32" t="str">
        <f t="shared" si="1"/>
        <v>荒尾・玉名地域</v>
      </c>
      <c r="Q12" s="32">
        <f t="shared" si="2"/>
        <v>378565.69877159124</v>
      </c>
      <c r="R12" s="33">
        <f t="shared" si="3"/>
        <v>5.1161744248051699E-2</v>
      </c>
    </row>
    <row r="13" spans="2:18" x14ac:dyDescent="0.3">
      <c r="B13" s="9"/>
      <c r="I13" s="10"/>
      <c r="L13" s="30" t="s">
        <v>449</v>
      </c>
      <c r="M13" s="709">
        <f>'【本】2.地域別の延べ宿泊者数（日本人）_P18、19'!AH$13</f>
        <v>397429.66944312316</v>
      </c>
      <c r="N13" s="48">
        <f t="shared" si="0"/>
        <v>5</v>
      </c>
      <c r="O13" s="31">
        <v>7</v>
      </c>
      <c r="P13" s="32" t="str">
        <f t="shared" si="1"/>
        <v>人吉・球磨地域</v>
      </c>
      <c r="Q13" s="32">
        <f t="shared" si="2"/>
        <v>258523.93387226071</v>
      </c>
      <c r="R13" s="33">
        <f t="shared" si="3"/>
        <v>3.4938546808893807E-2</v>
      </c>
    </row>
    <row r="14" spans="2:18" x14ac:dyDescent="0.3">
      <c r="B14" s="9"/>
      <c r="I14" s="10"/>
      <c r="L14" s="30" t="s">
        <v>450</v>
      </c>
      <c r="M14" s="709">
        <f>'【本】2.地域別の延べ宿泊者数（日本人）_P18、19'!AH$14</f>
        <v>258523.93387226071</v>
      </c>
      <c r="N14" s="48">
        <f t="shared" si="0"/>
        <v>7</v>
      </c>
      <c r="O14" s="31">
        <v>8</v>
      </c>
      <c r="P14" s="32" t="str">
        <f t="shared" si="1"/>
        <v>山鹿市</v>
      </c>
      <c r="Q14" s="32">
        <f t="shared" si="2"/>
        <v>233425.75255604187</v>
      </c>
      <c r="R14" s="33">
        <f t="shared" si="3"/>
        <v>3.1546621080392016E-2</v>
      </c>
    </row>
    <row r="15" spans="2:18" x14ac:dyDescent="0.3">
      <c r="B15" s="9"/>
      <c r="I15" s="10"/>
      <c r="L15" s="30" t="s">
        <v>451</v>
      </c>
      <c r="M15" s="709">
        <f>'【本】2.地域別の延べ宿泊者数（日本人）_P18、19'!AH$15</f>
        <v>172651.71375891558</v>
      </c>
      <c r="N15" s="48">
        <f t="shared" si="0"/>
        <v>9</v>
      </c>
      <c r="O15" s="31">
        <v>9</v>
      </c>
      <c r="P15" s="32" t="str">
        <f t="shared" si="1"/>
        <v>水俣・芦北地域</v>
      </c>
      <c r="Q15" s="32">
        <f t="shared" si="2"/>
        <v>172651.71375891558</v>
      </c>
      <c r="R15" s="33">
        <f t="shared" si="3"/>
        <v>2.3333236085530781E-2</v>
      </c>
    </row>
    <row r="16" spans="2:18" x14ac:dyDescent="0.3">
      <c r="B16" s="9"/>
      <c r="I16" s="10"/>
      <c r="L16" s="30" t="s">
        <v>452</v>
      </c>
      <c r="M16" s="709">
        <f>'【本】2.地域別の延べ宿泊者数（日本人）_P18、19'!AH$16</f>
        <v>105465.51768742471</v>
      </c>
      <c r="N16" s="48">
        <f t="shared" si="0"/>
        <v>11</v>
      </c>
      <c r="O16" s="31">
        <v>10</v>
      </c>
      <c r="P16" s="32" t="str">
        <f t="shared" si="1"/>
        <v>上益城地域</v>
      </c>
      <c r="Q16" s="32">
        <f t="shared" si="2"/>
        <v>112522.98264280544</v>
      </c>
      <c r="R16" s="33">
        <f t="shared" si="3"/>
        <v>1.5207062020356469E-2</v>
      </c>
    </row>
    <row r="17" spans="2:18" x14ac:dyDescent="0.3">
      <c r="B17" s="9"/>
      <c r="I17" s="10"/>
      <c r="L17" s="34" t="s">
        <v>453</v>
      </c>
      <c r="M17" s="710">
        <f>'【本】2.地域別の延べ宿泊者数（日本人）_P18、19'!AH$17</f>
        <v>112522.98264280544</v>
      </c>
      <c r="N17" s="48">
        <f t="shared" si="0"/>
        <v>10</v>
      </c>
      <c r="O17" s="35">
        <v>11</v>
      </c>
      <c r="P17" s="36" t="str">
        <f t="shared" si="1"/>
        <v>宇城地域</v>
      </c>
      <c r="Q17" s="36">
        <f t="shared" si="2"/>
        <v>105465.51768742471</v>
      </c>
      <c r="R17" s="37">
        <f t="shared" si="3"/>
        <v>1.4253271916661337E-2</v>
      </c>
    </row>
    <row r="18" spans="2:18" x14ac:dyDescent="0.3">
      <c r="B18" s="9"/>
      <c r="I18" s="10"/>
    </row>
    <row r="19" spans="2:18" x14ac:dyDescent="0.3">
      <c r="B19" s="9"/>
      <c r="I19" s="10"/>
    </row>
    <row r="20" spans="2:18" x14ac:dyDescent="0.3">
      <c r="B20" s="9"/>
      <c r="I20" s="10"/>
    </row>
    <row r="21" spans="2:18" x14ac:dyDescent="0.3">
      <c r="B21" s="9"/>
      <c r="I21" s="10"/>
    </row>
    <row r="22" spans="2:18" x14ac:dyDescent="0.3">
      <c r="B22" s="9"/>
      <c r="I22" s="10"/>
    </row>
    <row r="23" spans="2:18" x14ac:dyDescent="0.3">
      <c r="B23" s="9"/>
      <c r="I23" s="10"/>
    </row>
    <row r="24" spans="2:18" x14ac:dyDescent="0.3">
      <c r="B24" s="9"/>
      <c r="I24" s="10"/>
    </row>
    <row r="25" spans="2:18" x14ac:dyDescent="0.3">
      <c r="B25" s="9"/>
      <c r="I25" s="10"/>
    </row>
    <row r="26" spans="2:18" x14ac:dyDescent="0.3">
      <c r="B26" s="11"/>
      <c r="C26" s="12"/>
      <c r="D26" s="12"/>
      <c r="E26" s="12"/>
      <c r="F26" s="12"/>
      <c r="G26" s="12"/>
      <c r="H26" s="12"/>
      <c r="I26" s="13"/>
    </row>
    <row r="27" spans="2:18" x14ac:dyDescent="0.3">
      <c r="L27" s="1" t="s">
        <v>153</v>
      </c>
    </row>
    <row r="28" spans="2:18" x14ac:dyDescent="0.3">
      <c r="B28" s="1" t="s">
        <v>516</v>
      </c>
      <c r="L28" s="1" t="s">
        <v>482</v>
      </c>
    </row>
    <row r="30" spans="2:18" x14ac:dyDescent="0.3">
      <c r="B30" s="6"/>
      <c r="C30" s="7"/>
      <c r="D30" s="7"/>
      <c r="E30" s="7"/>
      <c r="F30" s="7"/>
      <c r="G30" s="7"/>
      <c r="H30" s="7"/>
      <c r="I30" s="8"/>
      <c r="L30" s="1" t="s">
        <v>483</v>
      </c>
    </row>
    <row r="31" spans="2:18" x14ac:dyDescent="0.3">
      <c r="B31" s="9"/>
      <c r="I31" s="10"/>
      <c r="L31" s="21" t="s">
        <v>513</v>
      </c>
      <c r="M31" s="49" t="s">
        <v>239</v>
      </c>
      <c r="O31" s="21" t="s">
        <v>514</v>
      </c>
      <c r="P31" s="22" t="s">
        <v>513</v>
      </c>
      <c r="Q31" s="50" t="s">
        <v>239</v>
      </c>
      <c r="R31" s="23" t="s">
        <v>515</v>
      </c>
    </row>
    <row r="32" spans="2:18" x14ac:dyDescent="0.3">
      <c r="B32" s="9"/>
      <c r="I32" s="10"/>
      <c r="L32" s="26" t="s">
        <v>442</v>
      </c>
      <c r="M32" s="708">
        <f>'【本】2.地域別の延べ宿泊者数（外国人）_P20、21'!AH$7</f>
        <v>480447.19657093944</v>
      </c>
      <c r="N32" s="48">
        <f>_xlfn.RANK.EQ(M32,M$32:M$42,0)</f>
        <v>1</v>
      </c>
      <c r="O32" s="27">
        <v>1</v>
      </c>
      <c r="P32" s="28" t="str">
        <f>INDEX(L$32:L$42,MATCH($O32,$N$32:$N$42,0))</f>
        <v>熊本市</v>
      </c>
      <c r="Q32" s="28">
        <f>INDEX(M$32:M$42,MATCH($O32,$N$32:$N$42,0))</f>
        <v>480447.19657093944</v>
      </c>
      <c r="R32" s="29">
        <f>Q32/SUM(Q$32:Q$42)</f>
        <v>0.48019269444288465</v>
      </c>
    </row>
    <row r="33" spans="2:18" x14ac:dyDescent="0.3">
      <c r="B33" s="9"/>
      <c r="I33" s="10"/>
      <c r="L33" s="30" t="s">
        <v>444</v>
      </c>
      <c r="M33" s="709">
        <f>'【本】2.地域別の延べ宿泊者数（外国人）_P20、21'!AH$8</f>
        <v>391441.59975195717</v>
      </c>
      <c r="N33" s="48">
        <f t="shared" ref="N33:N42" si="4">_xlfn.RANK.EQ(M33,M$32:M$42,0)</f>
        <v>2</v>
      </c>
      <c r="O33" s="31">
        <v>2</v>
      </c>
      <c r="P33" s="32" t="str">
        <f t="shared" ref="P33:P42" si="5">INDEX(L$32:L$42,MATCH($O33,$N$32:$N$42,0))</f>
        <v>阿蘇地域</v>
      </c>
      <c r="Q33" s="32">
        <f t="shared" ref="Q33:Q42" si="6">INDEX(M$32:M$42,MATCH($O33,$N$32:$N$42,0))</f>
        <v>391441.59975195717</v>
      </c>
      <c r="R33" s="33">
        <f t="shared" ref="R33:R42" si="7">Q33/SUM(Q$32:Q$42)</f>
        <v>0.39123424560178816</v>
      </c>
    </row>
    <row r="34" spans="2:18" x14ac:dyDescent="0.3">
      <c r="B34" s="9"/>
      <c r="I34" s="10"/>
      <c r="L34" s="30" t="s">
        <v>445</v>
      </c>
      <c r="M34" s="709">
        <f>'【本】2.地域別の延べ宿泊者数（外国人）_P20、21'!AH$9</f>
        <v>8925.0665306769988</v>
      </c>
      <c r="N34" s="48">
        <f t="shared" si="4"/>
        <v>6</v>
      </c>
      <c r="O34" s="31">
        <v>3</v>
      </c>
      <c r="P34" s="32" t="str">
        <f t="shared" si="5"/>
        <v>荒尾・玉名地域</v>
      </c>
      <c r="Q34" s="32">
        <f t="shared" si="6"/>
        <v>48508.991502816396</v>
      </c>
      <c r="R34" s="33">
        <f t="shared" si="7"/>
        <v>4.8483295356277566E-2</v>
      </c>
    </row>
    <row r="35" spans="2:18" x14ac:dyDescent="0.3">
      <c r="B35" s="9"/>
      <c r="I35" s="10"/>
      <c r="L35" s="30" t="s">
        <v>446</v>
      </c>
      <c r="M35" s="709">
        <f>'【本】2.地域別の延べ宿泊者数（外国人）_P20、21'!AH$10</f>
        <v>8757.6770192361473</v>
      </c>
      <c r="N35" s="48">
        <f t="shared" si="4"/>
        <v>7</v>
      </c>
      <c r="O35" s="31">
        <v>4</v>
      </c>
      <c r="P35" s="32" t="str">
        <f t="shared" si="5"/>
        <v>菊池地域</v>
      </c>
      <c r="Q35" s="32">
        <f t="shared" si="6"/>
        <v>35821.32316064708</v>
      </c>
      <c r="R35" s="33">
        <f t="shared" si="7"/>
        <v>3.5802347916251462E-2</v>
      </c>
    </row>
    <row r="36" spans="2:18" x14ac:dyDescent="0.3">
      <c r="B36" s="9"/>
      <c r="I36" s="10"/>
      <c r="L36" s="30" t="s">
        <v>447</v>
      </c>
      <c r="M36" s="709">
        <f>'【本】2.地域別の延べ宿泊者数（外国人）_P20、21'!AH$11</f>
        <v>48508.991502816396</v>
      </c>
      <c r="N36" s="48">
        <f t="shared" si="4"/>
        <v>3</v>
      </c>
      <c r="O36" s="31">
        <v>5</v>
      </c>
      <c r="P36" s="32" t="str">
        <f t="shared" si="5"/>
        <v>人吉・球磨地域</v>
      </c>
      <c r="Q36" s="32">
        <f t="shared" si="6"/>
        <v>16472.960368570075</v>
      </c>
      <c r="R36" s="33">
        <f t="shared" si="7"/>
        <v>1.6464234324378154E-2</v>
      </c>
    </row>
    <row r="37" spans="2:18" x14ac:dyDescent="0.3">
      <c r="B37" s="9"/>
      <c r="I37" s="10"/>
      <c r="L37" s="30" t="s">
        <v>448</v>
      </c>
      <c r="M37" s="709">
        <f>'【本】2.地域別の延べ宿泊者数（外国人）_P20、21'!AH$12</f>
        <v>35821.32316064708</v>
      </c>
      <c r="N37" s="48">
        <f t="shared" si="4"/>
        <v>4</v>
      </c>
      <c r="O37" s="31">
        <v>6</v>
      </c>
      <c r="P37" s="32" t="str">
        <f t="shared" si="5"/>
        <v>天草地域</v>
      </c>
      <c r="Q37" s="32">
        <f t="shared" si="6"/>
        <v>8925.0665306769988</v>
      </c>
      <c r="R37" s="33">
        <f t="shared" si="7"/>
        <v>8.920338751138894E-3</v>
      </c>
    </row>
    <row r="38" spans="2:18" x14ac:dyDescent="0.3">
      <c r="B38" s="9"/>
      <c r="I38" s="10"/>
      <c r="L38" s="30" t="s">
        <v>449</v>
      </c>
      <c r="M38" s="709">
        <f>'【本】2.地域別の延べ宿泊者数（外国人）_P20、21'!AH$13</f>
        <v>5321.8180049128205</v>
      </c>
      <c r="N38" s="48">
        <f t="shared" si="4"/>
        <v>8</v>
      </c>
      <c r="O38" s="31">
        <v>7</v>
      </c>
      <c r="P38" s="32" t="str">
        <f t="shared" si="5"/>
        <v>山鹿市</v>
      </c>
      <c r="Q38" s="32">
        <f t="shared" si="6"/>
        <v>8757.6770192361473</v>
      </c>
      <c r="R38" s="33">
        <f t="shared" si="7"/>
        <v>8.7530379091442997E-3</v>
      </c>
    </row>
    <row r="39" spans="2:18" x14ac:dyDescent="0.3">
      <c r="B39" s="9"/>
      <c r="I39" s="10"/>
      <c r="L39" s="30" t="s">
        <v>450</v>
      </c>
      <c r="M39" s="709">
        <f>'【本】2.地域別の延べ宿泊者数（外国人）_P20、21'!AH$14</f>
        <v>16472.960368570075</v>
      </c>
      <c r="N39" s="48">
        <f t="shared" si="4"/>
        <v>5</v>
      </c>
      <c r="O39" s="31">
        <v>8</v>
      </c>
      <c r="P39" s="32" t="str">
        <f t="shared" si="5"/>
        <v>八代地域</v>
      </c>
      <c r="Q39" s="32">
        <f t="shared" si="6"/>
        <v>5321.8180049128205</v>
      </c>
      <c r="R39" s="33">
        <f t="shared" si="7"/>
        <v>5.3189989354770172E-3</v>
      </c>
    </row>
    <row r="40" spans="2:18" x14ac:dyDescent="0.3">
      <c r="B40" s="9"/>
      <c r="I40" s="10"/>
      <c r="L40" s="30" t="s">
        <v>451</v>
      </c>
      <c r="M40" s="709">
        <f>'【本】2.地域別の延べ宿泊者数（外国人）_P20、21'!AH$15</f>
        <v>1423.149604678473</v>
      </c>
      <c r="N40" s="48">
        <f t="shared" si="4"/>
        <v>11</v>
      </c>
      <c r="O40" s="31">
        <v>9</v>
      </c>
      <c r="P40" s="32" t="str">
        <f t="shared" si="5"/>
        <v>上益城地域</v>
      </c>
      <c r="Q40" s="32">
        <f t="shared" si="6"/>
        <v>1773.5397334799954</v>
      </c>
      <c r="R40" s="33">
        <f t="shared" si="7"/>
        <v>1.7726002553446626E-3</v>
      </c>
    </row>
    <row r="41" spans="2:18" x14ac:dyDescent="0.3">
      <c r="B41" s="9"/>
      <c r="I41" s="10"/>
      <c r="L41" s="30" t="s">
        <v>452</v>
      </c>
      <c r="M41" s="709">
        <f>'【本】2.地域別の延べ宿泊者数（外国人）_P20、21'!AH$16</f>
        <v>1636.677752085491</v>
      </c>
      <c r="N41" s="48">
        <f t="shared" si="4"/>
        <v>10</v>
      </c>
      <c r="O41" s="31">
        <v>10</v>
      </c>
      <c r="P41" s="32" t="str">
        <f t="shared" si="5"/>
        <v>宇城地域</v>
      </c>
      <c r="Q41" s="32">
        <f t="shared" si="6"/>
        <v>1636.677752085491</v>
      </c>
      <c r="R41" s="33">
        <f t="shared" si="7"/>
        <v>1.6358107723761315E-3</v>
      </c>
    </row>
    <row r="42" spans="2:18" x14ac:dyDescent="0.3">
      <c r="B42" s="9"/>
      <c r="I42" s="10"/>
      <c r="L42" s="34" t="s">
        <v>453</v>
      </c>
      <c r="M42" s="710">
        <f>'【本】2.地域別の延べ宿泊者数（外国人）_P20、21'!AH$17</f>
        <v>1773.5397334799954</v>
      </c>
      <c r="N42" s="48">
        <f t="shared" si="4"/>
        <v>9</v>
      </c>
      <c r="O42" s="35">
        <v>11</v>
      </c>
      <c r="P42" s="36" t="str">
        <f t="shared" si="5"/>
        <v>水俣・芦北地域</v>
      </c>
      <c r="Q42" s="36">
        <f t="shared" si="6"/>
        <v>1423.149604678473</v>
      </c>
      <c r="R42" s="37">
        <f t="shared" si="7"/>
        <v>1.4223957349389551E-3</v>
      </c>
    </row>
    <row r="43" spans="2:18" x14ac:dyDescent="0.3">
      <c r="B43" s="9"/>
      <c r="I43" s="10"/>
    </row>
    <row r="44" spans="2:18" x14ac:dyDescent="0.3">
      <c r="B44" s="9"/>
      <c r="I44" s="10"/>
    </row>
    <row r="45" spans="2:18" x14ac:dyDescent="0.3">
      <c r="B45" s="9"/>
      <c r="I45" s="10"/>
    </row>
    <row r="46" spans="2:18" x14ac:dyDescent="0.3">
      <c r="B46" s="9"/>
      <c r="I46" s="10"/>
    </row>
    <row r="47" spans="2:18" x14ac:dyDescent="0.3">
      <c r="B47" s="9"/>
      <c r="I47" s="10"/>
    </row>
    <row r="48" spans="2:18" x14ac:dyDescent="0.3">
      <c r="B48" s="9"/>
      <c r="I48" s="10"/>
    </row>
    <row r="49" spans="2:9" x14ac:dyDescent="0.3">
      <c r="B49" s="9"/>
      <c r="I49" s="10"/>
    </row>
    <row r="50" spans="2:9" x14ac:dyDescent="0.3">
      <c r="B50" s="9"/>
      <c r="I50" s="10"/>
    </row>
    <row r="51" spans="2:9" x14ac:dyDescent="0.3">
      <c r="B51" s="11"/>
      <c r="C51" s="12"/>
      <c r="D51" s="12"/>
      <c r="E51" s="12"/>
      <c r="F51" s="12"/>
      <c r="G51" s="12"/>
      <c r="H51" s="12"/>
      <c r="I51" s="13"/>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2"/>
  <dimension ref="G51"/>
  <sheetViews>
    <sheetView view="pageBreakPreview" zoomScaleNormal="100" zoomScaleSheetLayoutView="100" workbookViewId="0"/>
  </sheetViews>
  <sheetFormatPr defaultRowHeight="13.5" x14ac:dyDescent="0.3"/>
  <sheetData>
    <row r="51" spans="7:7" x14ac:dyDescent="0.3">
      <c r="G51" t="s">
        <v>517</v>
      </c>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0">
    <tabColor theme="7"/>
  </sheetPr>
  <dimension ref="A1:AM123"/>
  <sheetViews>
    <sheetView view="pageBreakPreview" zoomScaleNormal="100" zoomScaleSheetLayoutView="100" workbookViewId="0"/>
  </sheetViews>
  <sheetFormatPr defaultColWidth="9" defaultRowHeight="14" x14ac:dyDescent="0.3"/>
  <cols>
    <col min="1" max="1" width="3.08203125" style="337" customWidth="1"/>
    <col min="2" max="3" width="10.58203125" style="338" customWidth="1"/>
    <col min="4" max="7" width="8.08203125" style="338" customWidth="1"/>
    <col min="8" max="8" width="11.5" style="338" customWidth="1"/>
    <col min="9" max="9" width="4" style="338" customWidth="1"/>
    <col min="10" max="11" width="10.58203125" style="338" customWidth="1"/>
    <col min="12" max="15" width="8.08203125" style="338" customWidth="1"/>
    <col min="16" max="16" width="11.5" style="338" customWidth="1"/>
    <col min="17" max="17" width="9" style="338" customWidth="1"/>
    <col min="18" max="18" width="8" style="338" customWidth="1"/>
    <col min="19" max="20" width="9" style="338"/>
    <col min="21" max="21" width="13.08203125" style="338" customWidth="1"/>
    <col min="22" max="22" width="9.33203125" style="338" customWidth="1"/>
    <col min="23" max="34" width="6.83203125" style="338" customWidth="1"/>
    <col min="35" max="39" width="10.08203125" style="338" customWidth="1"/>
    <col min="40" max="16384" width="9" style="338"/>
  </cols>
  <sheetData>
    <row r="1" spans="1:39" ht="14.25" customHeight="1" x14ac:dyDescent="0.3">
      <c r="A1" s="337" t="s">
        <v>518</v>
      </c>
    </row>
    <row r="2" spans="1:39" ht="14.25" customHeight="1" x14ac:dyDescent="0.3">
      <c r="U2" s="338" t="s">
        <v>229</v>
      </c>
    </row>
    <row r="3" spans="1:39" ht="14.25" customHeight="1" x14ac:dyDescent="0.3">
      <c r="B3" s="556" t="s">
        <v>519</v>
      </c>
      <c r="J3" s="556" t="s">
        <v>520</v>
      </c>
      <c r="U3" s="338" t="s">
        <v>521</v>
      </c>
    </row>
    <row r="4" spans="1:39" ht="14.25" customHeight="1" thickBot="1" x14ac:dyDescent="0.35">
      <c r="P4" s="339" t="s">
        <v>426</v>
      </c>
    </row>
    <row r="5" spans="1:39" ht="16.5" customHeight="1" x14ac:dyDescent="0.3">
      <c r="B5" s="340" t="s">
        <v>522</v>
      </c>
      <c r="C5" s="341" t="s">
        <v>472</v>
      </c>
      <c r="D5" s="342" t="s">
        <v>523</v>
      </c>
      <c r="E5" s="343" t="s">
        <v>524</v>
      </c>
      <c r="F5" s="343" t="s">
        <v>525</v>
      </c>
      <c r="G5" s="480" t="s">
        <v>526</v>
      </c>
      <c r="H5" s="483" t="s">
        <v>527</v>
      </c>
      <c r="I5" s="344"/>
      <c r="J5" s="340" t="s">
        <v>528</v>
      </c>
      <c r="K5" s="341" t="s">
        <v>472</v>
      </c>
      <c r="L5" s="342" t="s">
        <v>523</v>
      </c>
      <c r="M5" s="343" t="s">
        <v>524</v>
      </c>
      <c r="N5" s="343" t="s">
        <v>525</v>
      </c>
      <c r="O5" s="480" t="s">
        <v>526</v>
      </c>
      <c r="P5" s="483" t="s">
        <v>527</v>
      </c>
      <c r="U5" s="561"/>
      <c r="V5" s="563"/>
      <c r="W5" s="564" t="s">
        <v>529</v>
      </c>
      <c r="X5" s="564" t="s">
        <v>485</v>
      </c>
      <c r="Y5" s="564" t="s">
        <v>486</v>
      </c>
      <c r="Z5" s="564" t="s">
        <v>487</v>
      </c>
      <c r="AA5" s="564" t="s">
        <v>488</v>
      </c>
      <c r="AB5" s="564" t="s">
        <v>489</v>
      </c>
      <c r="AC5" s="564" t="s">
        <v>490</v>
      </c>
      <c r="AD5" s="564" t="s">
        <v>491</v>
      </c>
      <c r="AE5" s="564" t="s">
        <v>492</v>
      </c>
      <c r="AF5" s="564" t="s">
        <v>493</v>
      </c>
      <c r="AG5" s="564" t="s">
        <v>494</v>
      </c>
      <c r="AH5" s="569" t="s">
        <v>495</v>
      </c>
      <c r="AI5" s="571" t="s">
        <v>523</v>
      </c>
      <c r="AJ5" s="565" t="s">
        <v>524</v>
      </c>
      <c r="AK5" s="565" t="s">
        <v>525</v>
      </c>
      <c r="AL5" s="566" t="s">
        <v>526</v>
      </c>
      <c r="AM5" s="570" t="s">
        <v>527</v>
      </c>
    </row>
    <row r="6" spans="1:39" ht="16.5" customHeight="1" x14ac:dyDescent="0.3">
      <c r="B6" s="1301" t="s">
        <v>530</v>
      </c>
      <c r="C6" s="396" t="s">
        <v>843</v>
      </c>
      <c r="D6" s="266">
        <f>AVERAGEIFS(AI$6:AI$63,$V$6:$V$63,$R6)</f>
        <v>24059</v>
      </c>
      <c r="E6" s="267">
        <f>AVERAGEIFS(AJ$6:AJ$63,$V$6:$V$63,$R6)</f>
        <v>20430</v>
      </c>
      <c r="F6" s="267">
        <f>AVERAGEIFS(AK$6:AK$63,$V$6:$V$63,$R6)</f>
        <v>23693</v>
      </c>
      <c r="G6" s="481">
        <f>AVERAGEIFS(AL$6:AL$63,$V$6:$V$63,$R6)</f>
        <v>18245</v>
      </c>
      <c r="H6" s="270">
        <f>SUM(D6:G6)</f>
        <v>86427</v>
      </c>
      <c r="I6" s="345"/>
      <c r="J6" s="1301" t="s">
        <v>531</v>
      </c>
      <c r="K6" s="396" t="s">
        <v>843</v>
      </c>
      <c r="L6" s="266">
        <f>AVERAGEIFS(AI$6:AI$63,$V$6:$V$63,$S6)</f>
        <v>637</v>
      </c>
      <c r="M6" s="267">
        <f>AVERAGEIFS(AJ$6:AJ$63,$V$6:$V$63,$S6)</f>
        <v>708</v>
      </c>
      <c r="N6" s="267">
        <f>AVERAGEIFS(AK$6:AK$63,$V$6:$V$63,$S6)</f>
        <v>511</v>
      </c>
      <c r="O6" s="481">
        <f>AVERAGEIFS(AL$6:AL$63,$V$6:$V$63,$S6)</f>
        <v>640</v>
      </c>
      <c r="P6" s="270">
        <f>SUM(L6:O6)</f>
        <v>2496</v>
      </c>
      <c r="R6" s="338" t="str">
        <f>B6</f>
        <v>熊本県</v>
      </c>
      <c r="S6" s="338" t="str">
        <f>J6</f>
        <v>北海道</v>
      </c>
      <c r="U6" s="1306" t="s">
        <v>178</v>
      </c>
      <c r="V6" s="711" t="s">
        <v>291</v>
      </c>
      <c r="W6" s="960">
        <v>164</v>
      </c>
      <c r="X6" s="960">
        <v>161</v>
      </c>
      <c r="Y6" s="960">
        <v>312</v>
      </c>
      <c r="Z6" s="960">
        <v>227</v>
      </c>
      <c r="AA6" s="960">
        <v>349</v>
      </c>
      <c r="AB6" s="960">
        <v>132</v>
      </c>
      <c r="AC6" s="960">
        <v>214</v>
      </c>
      <c r="AD6" s="960">
        <v>140</v>
      </c>
      <c r="AE6" s="960">
        <v>157</v>
      </c>
      <c r="AF6" s="960">
        <v>280</v>
      </c>
      <c r="AG6" s="960">
        <v>284</v>
      </c>
      <c r="AH6" s="960">
        <v>76</v>
      </c>
      <c r="AI6" s="712">
        <f>SUM(W6:Y6)</f>
        <v>637</v>
      </c>
      <c r="AJ6" s="713">
        <f>SUM(Z6:AB6)</f>
        <v>708</v>
      </c>
      <c r="AK6" s="713">
        <f>SUM(AC6:AE6)</f>
        <v>511</v>
      </c>
      <c r="AL6" s="714">
        <f>SUM(AF6:AH6)</f>
        <v>640</v>
      </c>
      <c r="AM6" s="715">
        <f>SUM(AI6:AL6)</f>
        <v>2496</v>
      </c>
    </row>
    <row r="7" spans="1:39" ht="16.5" customHeight="1" x14ac:dyDescent="0.3">
      <c r="B7" s="1299"/>
      <c r="C7" s="397" t="s">
        <v>844</v>
      </c>
      <c r="D7" s="273">
        <f>AVERAGEIFS(AI$64:AI$121,$V$64:$V$121,$R7)</f>
        <v>20783</v>
      </c>
      <c r="E7" s="274">
        <f>AVERAGEIFS(AJ$64:AJ$121,$V$64:$V$121,$R7)</f>
        <v>28470</v>
      </c>
      <c r="F7" s="274">
        <f>AVERAGEIFS(AK$64:AK$121,$V$64:$V$121,$R7)</f>
        <v>33168</v>
      </c>
      <c r="G7" s="482">
        <f>AVERAGEIFS(AL$64:AL$121,$V$64:$V$121,$R7)</f>
        <v>35258</v>
      </c>
      <c r="H7" s="277">
        <f>SUM(D7:G7)</f>
        <v>117679</v>
      </c>
      <c r="I7" s="345"/>
      <c r="J7" s="1299"/>
      <c r="K7" s="397" t="s">
        <v>844</v>
      </c>
      <c r="L7" s="273">
        <f>AVERAGEIFS(AI$64:AI$121,$V$64:$V$121,$S7)</f>
        <v>333</v>
      </c>
      <c r="M7" s="274">
        <f>AVERAGEIFS(AJ$64:AJ$121,$V$64:$V$121,$S7)</f>
        <v>375</v>
      </c>
      <c r="N7" s="274">
        <f>AVERAGEIFS(AK$64:AK$121,$V$64:$V$121,$S7)</f>
        <v>387</v>
      </c>
      <c r="O7" s="482">
        <f>AVERAGEIFS(AL$64:AL$121,$V$64:$V$121,$S7)</f>
        <v>724</v>
      </c>
      <c r="P7" s="277">
        <f>SUM(L7:O7)</f>
        <v>1819</v>
      </c>
      <c r="R7" s="338" t="str">
        <f>B6</f>
        <v>熊本県</v>
      </c>
      <c r="S7" s="338" t="str">
        <f>J6</f>
        <v>北海道</v>
      </c>
      <c r="U7" s="1307"/>
      <c r="V7" s="711" t="s">
        <v>292</v>
      </c>
      <c r="W7" s="960">
        <v>2</v>
      </c>
      <c r="X7" s="960">
        <v>9</v>
      </c>
      <c r="Y7" s="960">
        <v>29</v>
      </c>
      <c r="Z7" s="960">
        <v>10</v>
      </c>
      <c r="AA7" s="960">
        <v>5</v>
      </c>
      <c r="AB7" s="960">
        <v>6</v>
      </c>
      <c r="AC7" s="960">
        <v>16</v>
      </c>
      <c r="AD7" s="960">
        <v>3</v>
      </c>
      <c r="AE7" s="960">
        <v>30</v>
      </c>
      <c r="AF7" s="960">
        <v>37</v>
      </c>
      <c r="AG7" s="960">
        <v>10</v>
      </c>
      <c r="AH7" s="960">
        <v>20</v>
      </c>
      <c r="AI7" s="712">
        <f t="shared" ref="AI7:AI63" si="0">SUM(W7:Y7)</f>
        <v>40</v>
      </c>
      <c r="AJ7" s="713">
        <f t="shared" ref="AJ7:AJ70" si="1">SUM(Z7:AB7)</f>
        <v>21</v>
      </c>
      <c r="AK7" s="713">
        <f t="shared" ref="AK7:AK70" si="2">SUM(AC7:AE7)</f>
        <v>49</v>
      </c>
      <c r="AL7" s="714">
        <f t="shared" ref="AL7:AL70" si="3">SUM(AF7:AH7)</f>
        <v>67</v>
      </c>
      <c r="AM7" s="715">
        <f t="shared" ref="AM7:AM70" si="4">SUM(AI7:AL7)</f>
        <v>177</v>
      </c>
    </row>
    <row r="8" spans="1:39" ht="16.5" customHeight="1" x14ac:dyDescent="0.3">
      <c r="B8" s="1302"/>
      <c r="C8" s="346" t="s">
        <v>532</v>
      </c>
      <c r="D8" s="281">
        <f>D6/D7-1</f>
        <v>0.15762883125631522</v>
      </c>
      <c r="E8" s="282">
        <f>E6/E7-1</f>
        <v>-0.28240252897787144</v>
      </c>
      <c r="F8" s="282">
        <f>F6/F7-1</f>
        <v>-0.28566690786300053</v>
      </c>
      <c r="G8" s="284">
        <f>G6/G7-1</f>
        <v>-0.48252878779284136</v>
      </c>
      <c r="H8" s="285">
        <f>H6/H7-1</f>
        <v>-0.26556989777275475</v>
      </c>
      <c r="I8" s="347"/>
      <c r="J8" s="1302"/>
      <c r="K8" s="346" t="s">
        <v>532</v>
      </c>
      <c r="L8" s="281">
        <f>L6/L7-1</f>
        <v>0.91291291291291299</v>
      </c>
      <c r="M8" s="282">
        <f>M6/M7-1</f>
        <v>0.8879999999999999</v>
      </c>
      <c r="N8" s="282">
        <f>N6/N7-1</f>
        <v>0.32041343669250644</v>
      </c>
      <c r="O8" s="284">
        <f>O6/O7-1</f>
        <v>-0.11602209944751385</v>
      </c>
      <c r="P8" s="285">
        <f>P6/P7-1</f>
        <v>0.37218251786695977</v>
      </c>
      <c r="U8" s="1307"/>
      <c r="V8" s="711" t="s">
        <v>293</v>
      </c>
      <c r="W8" s="960">
        <v>12</v>
      </c>
      <c r="X8" s="960">
        <v>10</v>
      </c>
      <c r="Y8" s="960">
        <v>22</v>
      </c>
      <c r="Z8" s="960">
        <v>13</v>
      </c>
      <c r="AA8" s="960">
        <v>13</v>
      </c>
      <c r="AB8" s="960">
        <v>20</v>
      </c>
      <c r="AC8" s="960">
        <v>28</v>
      </c>
      <c r="AD8" s="960">
        <v>12</v>
      </c>
      <c r="AE8" s="960">
        <v>16</v>
      </c>
      <c r="AF8" s="960">
        <v>40</v>
      </c>
      <c r="AG8" s="960">
        <v>16</v>
      </c>
      <c r="AH8" s="960">
        <v>13</v>
      </c>
      <c r="AI8" s="712">
        <f t="shared" si="0"/>
        <v>44</v>
      </c>
      <c r="AJ8" s="713">
        <f t="shared" si="1"/>
        <v>46</v>
      </c>
      <c r="AK8" s="713">
        <f t="shared" si="2"/>
        <v>56</v>
      </c>
      <c r="AL8" s="714">
        <f t="shared" si="3"/>
        <v>69</v>
      </c>
      <c r="AM8" s="715">
        <f t="shared" si="4"/>
        <v>215</v>
      </c>
    </row>
    <row r="9" spans="1:39" ht="16.5" customHeight="1" x14ac:dyDescent="0.3">
      <c r="B9" s="1301" t="s">
        <v>533</v>
      </c>
      <c r="C9" s="396" t="str">
        <f>C$6</f>
        <v>令和5年</v>
      </c>
      <c r="D9" s="266">
        <f>AVERAGEIFS(AI$6:AI$63,$V$6:$V$63,$R9)</f>
        <v>23743</v>
      </c>
      <c r="E9" s="267">
        <f>AVERAGEIFS(AJ$6:AJ$63,$V$6:$V$63,$R9)</f>
        <v>19011</v>
      </c>
      <c r="F9" s="267">
        <f>AVERAGEIFS(AK$6:AK$63,$V$6:$V$63,$R9)</f>
        <v>25027</v>
      </c>
      <c r="G9" s="481">
        <f>AVERAGEIFS(AL$6:AL$63,$V$6:$V$63,$R9)</f>
        <v>17720</v>
      </c>
      <c r="H9" s="270">
        <f>SUM(D9:G9)</f>
        <v>85501</v>
      </c>
      <c r="I9" s="345"/>
      <c r="J9" s="1301" t="s">
        <v>534</v>
      </c>
      <c r="K9" s="396" t="str">
        <f>K$6</f>
        <v>令和5年</v>
      </c>
      <c r="L9" s="266">
        <f>AVERAGEIFS(AI$6:AI$63,$V$6:$V$63,$S9)</f>
        <v>551</v>
      </c>
      <c r="M9" s="267">
        <f>AVERAGEIFS(AJ$6:AJ$63,$V$6:$V$63,$S9)</f>
        <v>458</v>
      </c>
      <c r="N9" s="267">
        <f>AVERAGEIFS(AK$6:AK$63,$V$6:$V$63,$S9)</f>
        <v>443</v>
      </c>
      <c r="O9" s="481">
        <f>AVERAGEIFS(AL$6:AL$63,$V$6:$V$63,$S9)</f>
        <v>1375</v>
      </c>
      <c r="P9" s="270">
        <f>SUM(L9:O9)</f>
        <v>2827</v>
      </c>
      <c r="R9" s="338" t="str">
        <f>B9</f>
        <v>福岡県</v>
      </c>
      <c r="S9" s="338" t="str">
        <f>J9</f>
        <v>東北</v>
      </c>
      <c r="U9" s="1307"/>
      <c r="V9" s="711" t="s">
        <v>294</v>
      </c>
      <c r="W9" s="960">
        <v>49</v>
      </c>
      <c r="X9" s="960">
        <v>90</v>
      </c>
      <c r="Y9" s="960">
        <v>94</v>
      </c>
      <c r="Z9" s="960">
        <v>49</v>
      </c>
      <c r="AA9" s="960">
        <v>86</v>
      </c>
      <c r="AB9" s="960">
        <v>38</v>
      </c>
      <c r="AC9" s="960">
        <v>38</v>
      </c>
      <c r="AD9" s="960">
        <v>72</v>
      </c>
      <c r="AE9" s="960">
        <v>81</v>
      </c>
      <c r="AF9" s="960">
        <v>81</v>
      </c>
      <c r="AG9" s="960">
        <v>190</v>
      </c>
      <c r="AH9" s="960">
        <v>29</v>
      </c>
      <c r="AI9" s="712">
        <f t="shared" si="0"/>
        <v>233</v>
      </c>
      <c r="AJ9" s="713">
        <f t="shared" si="1"/>
        <v>173</v>
      </c>
      <c r="AK9" s="713">
        <f t="shared" si="2"/>
        <v>191</v>
      </c>
      <c r="AL9" s="714">
        <f t="shared" si="3"/>
        <v>300</v>
      </c>
      <c r="AM9" s="715">
        <f t="shared" si="4"/>
        <v>897</v>
      </c>
    </row>
    <row r="10" spans="1:39" ht="16.5" customHeight="1" x14ac:dyDescent="0.3">
      <c r="B10" s="1299"/>
      <c r="C10" s="397" t="str">
        <f>C$7</f>
        <v>令和4年</v>
      </c>
      <c r="D10" s="273">
        <f>AVERAGEIFS(AI$64:AI$121,$V$64:$V$121,$R10)</f>
        <v>16606</v>
      </c>
      <c r="E10" s="274">
        <f>AVERAGEIFS(AJ$64:AJ$121,$V$64:$V$121,$R10)</f>
        <v>25490</v>
      </c>
      <c r="F10" s="274">
        <f>AVERAGEIFS(AK$64:AK$121,$V$64:$V$121,$R10)</f>
        <v>28459</v>
      </c>
      <c r="G10" s="482">
        <f>AVERAGEIFS(AL$64:AL$121,$V$64:$V$121,$R10)</f>
        <v>30471</v>
      </c>
      <c r="H10" s="277">
        <f>SUM(D10:G10)</f>
        <v>101026</v>
      </c>
      <c r="I10" s="345"/>
      <c r="J10" s="1299"/>
      <c r="K10" s="397" t="str">
        <f>K$7</f>
        <v>令和4年</v>
      </c>
      <c r="L10" s="273">
        <f>AVERAGEIFS(AI$64:AI$121,$V$64:$V$121,$S10)</f>
        <v>250</v>
      </c>
      <c r="M10" s="274">
        <f>AVERAGEIFS(AJ$64:AJ$121,$V$64:$V$121,$S10)</f>
        <v>289</v>
      </c>
      <c r="N10" s="274">
        <f>AVERAGEIFS(AK$64:AK$121,$V$64:$V$121,$S10)</f>
        <v>410</v>
      </c>
      <c r="O10" s="482">
        <f>AVERAGEIFS(AL$64:AL$121,$V$64:$V$121,$S10)</f>
        <v>993</v>
      </c>
      <c r="P10" s="277">
        <f>SUM(L10:O10)</f>
        <v>1942</v>
      </c>
      <c r="R10" s="338" t="str">
        <f>B9</f>
        <v>福岡県</v>
      </c>
      <c r="S10" s="338" t="str">
        <f>J9</f>
        <v>東北</v>
      </c>
      <c r="U10" s="1307"/>
      <c r="V10" s="711" t="s">
        <v>295</v>
      </c>
      <c r="W10" s="960">
        <v>8</v>
      </c>
      <c r="X10" s="960">
        <v>11</v>
      </c>
      <c r="Y10" s="960">
        <v>40</v>
      </c>
      <c r="Z10" s="960">
        <v>10</v>
      </c>
      <c r="AA10" s="960">
        <v>17</v>
      </c>
      <c r="AB10" s="960">
        <v>9</v>
      </c>
      <c r="AC10" s="960">
        <v>4</v>
      </c>
      <c r="AD10" s="960">
        <v>3</v>
      </c>
      <c r="AE10" s="960">
        <v>24</v>
      </c>
      <c r="AF10" s="960">
        <v>16</v>
      </c>
      <c r="AG10" s="960">
        <v>14</v>
      </c>
      <c r="AH10" s="960">
        <v>23</v>
      </c>
      <c r="AI10" s="712">
        <f t="shared" si="0"/>
        <v>59</v>
      </c>
      <c r="AJ10" s="713">
        <f t="shared" si="1"/>
        <v>36</v>
      </c>
      <c r="AK10" s="713">
        <f t="shared" si="2"/>
        <v>31</v>
      </c>
      <c r="AL10" s="714">
        <f t="shared" si="3"/>
        <v>53</v>
      </c>
      <c r="AM10" s="715">
        <f t="shared" si="4"/>
        <v>179</v>
      </c>
    </row>
    <row r="11" spans="1:39" ht="16.5" customHeight="1" x14ac:dyDescent="0.3">
      <c r="B11" s="1302"/>
      <c r="C11" s="346" t="s">
        <v>532</v>
      </c>
      <c r="D11" s="281">
        <f>D9/D10-1</f>
        <v>0.42978441527158862</v>
      </c>
      <c r="E11" s="282">
        <f>E9/E10-1</f>
        <v>-0.25417810906237737</v>
      </c>
      <c r="F11" s="282">
        <f>F9/F10-1</f>
        <v>-0.1205945395129836</v>
      </c>
      <c r="G11" s="284">
        <f>G9/G10-1</f>
        <v>-0.41846345705753007</v>
      </c>
      <c r="H11" s="285">
        <f>H9/H10-1</f>
        <v>-0.15367331182071942</v>
      </c>
      <c r="I11" s="347"/>
      <c r="J11" s="1302"/>
      <c r="K11" s="346" t="s">
        <v>532</v>
      </c>
      <c r="L11" s="281">
        <f>L9/L10-1</f>
        <v>1.2040000000000002</v>
      </c>
      <c r="M11" s="282">
        <f>M9/M10-1</f>
        <v>0.58477508650519039</v>
      </c>
      <c r="N11" s="282">
        <f>N9/N10-1</f>
        <v>8.0487804878048852E-2</v>
      </c>
      <c r="O11" s="284">
        <f>O9/O10-1</f>
        <v>0.38469284994964759</v>
      </c>
      <c r="P11" s="285">
        <f>P9/P10-1</f>
        <v>0.45571575695159638</v>
      </c>
      <c r="U11" s="1307"/>
      <c r="V11" s="711" t="s">
        <v>296</v>
      </c>
      <c r="W11" s="960">
        <v>19</v>
      </c>
      <c r="X11" s="960">
        <v>22</v>
      </c>
      <c r="Y11" s="960">
        <v>35</v>
      </c>
      <c r="Z11" s="960">
        <v>10</v>
      </c>
      <c r="AA11" s="960">
        <v>58</v>
      </c>
      <c r="AB11" s="960">
        <v>18</v>
      </c>
      <c r="AC11" s="960">
        <v>6</v>
      </c>
      <c r="AD11" s="960">
        <v>24</v>
      </c>
      <c r="AE11" s="960">
        <v>16</v>
      </c>
      <c r="AF11" s="960">
        <v>16</v>
      </c>
      <c r="AG11" s="960">
        <v>28</v>
      </c>
      <c r="AH11" s="960">
        <v>21</v>
      </c>
      <c r="AI11" s="712">
        <f t="shared" si="0"/>
        <v>76</v>
      </c>
      <c r="AJ11" s="713">
        <f t="shared" si="1"/>
        <v>86</v>
      </c>
      <c r="AK11" s="713">
        <f t="shared" si="2"/>
        <v>46</v>
      </c>
      <c r="AL11" s="714">
        <f t="shared" si="3"/>
        <v>65</v>
      </c>
      <c r="AM11" s="715">
        <f t="shared" si="4"/>
        <v>273</v>
      </c>
    </row>
    <row r="12" spans="1:39" ht="16.5" customHeight="1" x14ac:dyDescent="0.3">
      <c r="B12" s="1301" t="s">
        <v>535</v>
      </c>
      <c r="C12" s="396" t="str">
        <f>C$6</f>
        <v>令和5年</v>
      </c>
      <c r="D12" s="266">
        <f>AVERAGEIFS(AI$6:AI$63,$V$6:$V$63,$R12)</f>
        <v>1862</v>
      </c>
      <c r="E12" s="267">
        <f>AVERAGEIFS(AJ$6:AJ$63,$V$6:$V$63,$R12)</f>
        <v>2021</v>
      </c>
      <c r="F12" s="267">
        <f>AVERAGEIFS(AK$6:AK$63,$V$6:$V$63,$R12)</f>
        <v>2391</v>
      </c>
      <c r="G12" s="481">
        <f>AVERAGEIFS(AL$6:AL$63,$V$6:$V$63,$R12)</f>
        <v>2050</v>
      </c>
      <c r="H12" s="270">
        <f>SUM(D12:G12)</f>
        <v>8324</v>
      </c>
      <c r="I12" s="345"/>
      <c r="J12" s="1301" t="s">
        <v>536</v>
      </c>
      <c r="K12" s="396" t="str">
        <f>K$6</f>
        <v>令和5年</v>
      </c>
      <c r="L12" s="266">
        <f>AVERAGEIFS(AI$6:AI$63,$V$6:$V$63,$S12)</f>
        <v>16593</v>
      </c>
      <c r="M12" s="267">
        <f>AVERAGEIFS(AJ$6:AJ$63,$V$6:$V$63,$S12)</f>
        <v>13568</v>
      </c>
      <c r="N12" s="267">
        <f>AVERAGEIFS(AK$6:AK$63,$V$6:$V$63,$S12)</f>
        <v>18019</v>
      </c>
      <c r="O12" s="481">
        <f>AVERAGEIFS(AL$6:AL$63,$V$6:$V$63,$S12)</f>
        <v>13386</v>
      </c>
      <c r="P12" s="270">
        <f>SUM(L12:O12)</f>
        <v>61566</v>
      </c>
      <c r="R12" s="338" t="str">
        <f>B12</f>
        <v>佐賀県</v>
      </c>
      <c r="S12" s="338" t="str">
        <f>J12</f>
        <v>関東</v>
      </c>
      <c r="U12" s="1307"/>
      <c r="V12" s="711" t="s">
        <v>297</v>
      </c>
      <c r="W12" s="960">
        <v>14</v>
      </c>
      <c r="X12" s="960">
        <v>58</v>
      </c>
      <c r="Y12" s="960">
        <v>27</v>
      </c>
      <c r="Z12" s="960">
        <v>11</v>
      </c>
      <c r="AA12" s="960">
        <v>45</v>
      </c>
      <c r="AB12" s="960">
        <v>40</v>
      </c>
      <c r="AC12" s="960">
        <v>32</v>
      </c>
      <c r="AD12" s="960">
        <v>17</v>
      </c>
      <c r="AE12" s="960">
        <v>21</v>
      </c>
      <c r="AF12" s="960">
        <v>272</v>
      </c>
      <c r="AG12" s="960">
        <v>516</v>
      </c>
      <c r="AH12" s="960">
        <v>33</v>
      </c>
      <c r="AI12" s="712">
        <f t="shared" si="0"/>
        <v>99</v>
      </c>
      <c r="AJ12" s="713">
        <f t="shared" si="1"/>
        <v>96</v>
      </c>
      <c r="AK12" s="713">
        <f t="shared" si="2"/>
        <v>70</v>
      </c>
      <c r="AL12" s="714">
        <f t="shared" si="3"/>
        <v>821</v>
      </c>
      <c r="AM12" s="715">
        <f t="shared" si="4"/>
        <v>1086</v>
      </c>
    </row>
    <row r="13" spans="1:39" ht="16.5" customHeight="1" x14ac:dyDescent="0.3">
      <c r="B13" s="1299"/>
      <c r="C13" s="397" t="str">
        <f>C$7</f>
        <v>令和4年</v>
      </c>
      <c r="D13" s="273">
        <f>AVERAGEIFS(AI$64:AI$121,$V$64:$V$121,$R13)</f>
        <v>1267</v>
      </c>
      <c r="E13" s="274">
        <f>AVERAGEIFS(AJ$64:AJ$121,$V$64:$V$121,$R13)</f>
        <v>2557</v>
      </c>
      <c r="F13" s="274">
        <f>AVERAGEIFS(AK$64:AK$121,$V$64:$V$121,$R13)</f>
        <v>2115</v>
      </c>
      <c r="G13" s="482">
        <f>AVERAGEIFS(AL$64:AL$121,$V$64:$V$121,$R13)</f>
        <v>2983</v>
      </c>
      <c r="H13" s="277">
        <f>SUM(D13:G13)</f>
        <v>8922</v>
      </c>
      <c r="I13" s="345"/>
      <c r="J13" s="1299"/>
      <c r="K13" s="397" t="str">
        <f>K$7</f>
        <v>令和4年</v>
      </c>
      <c r="L13" s="273">
        <f>AVERAGEIFS(AI$64:AI$121,$V$64:$V$121,$S13)</f>
        <v>9865</v>
      </c>
      <c r="M13" s="274">
        <f>AVERAGEIFS(AJ$64:AJ$121,$V$64:$V$121,$S13)</f>
        <v>10225</v>
      </c>
      <c r="N13" s="274">
        <f>AVERAGEIFS(AK$64:AK$121,$V$64:$V$121,$S13)</f>
        <v>16107</v>
      </c>
      <c r="O13" s="482">
        <f>AVERAGEIFS(AL$64:AL$121,$V$64:$V$121,$S13)</f>
        <v>22313</v>
      </c>
      <c r="P13" s="277">
        <f>SUM(L13:O13)</f>
        <v>58510</v>
      </c>
      <c r="R13" s="338" t="str">
        <f>B12</f>
        <v>佐賀県</v>
      </c>
      <c r="S13" s="338" t="str">
        <f>J12</f>
        <v>関東</v>
      </c>
      <c r="U13" s="1307"/>
      <c r="V13" s="711" t="s">
        <v>298</v>
      </c>
      <c r="W13" s="960">
        <v>62</v>
      </c>
      <c r="X13" s="960">
        <v>102</v>
      </c>
      <c r="Y13" s="960">
        <v>237</v>
      </c>
      <c r="Z13" s="960">
        <v>90</v>
      </c>
      <c r="AA13" s="960">
        <v>176</v>
      </c>
      <c r="AB13" s="960">
        <v>83</v>
      </c>
      <c r="AC13" s="960">
        <v>79</v>
      </c>
      <c r="AD13" s="960">
        <v>199</v>
      </c>
      <c r="AE13" s="960">
        <v>171</v>
      </c>
      <c r="AF13" s="960">
        <v>146</v>
      </c>
      <c r="AG13" s="960">
        <v>97</v>
      </c>
      <c r="AH13" s="960">
        <v>62</v>
      </c>
      <c r="AI13" s="712">
        <f t="shared" si="0"/>
        <v>401</v>
      </c>
      <c r="AJ13" s="713">
        <f t="shared" si="1"/>
        <v>349</v>
      </c>
      <c r="AK13" s="713">
        <f t="shared" si="2"/>
        <v>449</v>
      </c>
      <c r="AL13" s="714">
        <f t="shared" si="3"/>
        <v>305</v>
      </c>
      <c r="AM13" s="715">
        <f t="shared" si="4"/>
        <v>1504</v>
      </c>
    </row>
    <row r="14" spans="1:39" ht="16.5" customHeight="1" x14ac:dyDescent="0.3">
      <c r="B14" s="1302"/>
      <c r="C14" s="346" t="s">
        <v>532</v>
      </c>
      <c r="D14" s="281">
        <f>D12/D13-1</f>
        <v>0.46961325966850831</v>
      </c>
      <c r="E14" s="282">
        <f>E12/E13-1</f>
        <v>-0.20962064919827927</v>
      </c>
      <c r="F14" s="282">
        <f>F12/F13-1</f>
        <v>0.13049645390070919</v>
      </c>
      <c r="G14" s="284">
        <f>G12/G13-1</f>
        <v>-0.31277237680187731</v>
      </c>
      <c r="H14" s="285">
        <f>H12/H13-1</f>
        <v>-6.7025330643353476E-2</v>
      </c>
      <c r="I14" s="347"/>
      <c r="J14" s="1302"/>
      <c r="K14" s="346" t="s">
        <v>532</v>
      </c>
      <c r="L14" s="281">
        <f>L12/L13-1</f>
        <v>0.68200709579320828</v>
      </c>
      <c r="M14" s="282">
        <f>M12/M13-1</f>
        <v>0.32694376528117353</v>
      </c>
      <c r="N14" s="282">
        <f>N12/N13-1</f>
        <v>0.11870615260445772</v>
      </c>
      <c r="O14" s="284">
        <f>O12/O13-1</f>
        <v>-0.40008067046116613</v>
      </c>
      <c r="P14" s="285">
        <f>P12/P13-1</f>
        <v>5.2230387967868719E-2</v>
      </c>
      <c r="U14" s="1307"/>
      <c r="V14" s="711" t="s">
        <v>299</v>
      </c>
      <c r="W14" s="960">
        <v>46</v>
      </c>
      <c r="X14" s="960">
        <v>74</v>
      </c>
      <c r="Y14" s="960">
        <v>99</v>
      </c>
      <c r="Z14" s="960">
        <v>68</v>
      </c>
      <c r="AA14" s="960">
        <v>62</v>
      </c>
      <c r="AB14" s="960">
        <v>48</v>
      </c>
      <c r="AC14" s="960">
        <v>47</v>
      </c>
      <c r="AD14" s="960">
        <v>107</v>
      </c>
      <c r="AE14" s="960">
        <v>95</v>
      </c>
      <c r="AF14" s="960">
        <v>47</v>
      </c>
      <c r="AG14" s="960">
        <v>71</v>
      </c>
      <c r="AH14" s="960">
        <v>81</v>
      </c>
      <c r="AI14" s="712">
        <f t="shared" si="0"/>
        <v>219</v>
      </c>
      <c r="AJ14" s="713">
        <f t="shared" si="1"/>
        <v>178</v>
      </c>
      <c r="AK14" s="713">
        <f t="shared" si="2"/>
        <v>249</v>
      </c>
      <c r="AL14" s="714">
        <f t="shared" si="3"/>
        <v>199</v>
      </c>
      <c r="AM14" s="715">
        <f t="shared" si="4"/>
        <v>845</v>
      </c>
    </row>
    <row r="15" spans="1:39" ht="16.5" customHeight="1" x14ac:dyDescent="0.3">
      <c r="B15" s="1301" t="s">
        <v>537</v>
      </c>
      <c r="C15" s="396" t="str">
        <f>C$6</f>
        <v>令和5年</v>
      </c>
      <c r="D15" s="266">
        <f>AVERAGEIFS(AI$6:AI$63,$V$6:$V$63,$R15)</f>
        <v>2891</v>
      </c>
      <c r="E15" s="267">
        <f>AVERAGEIFS(AJ$6:AJ$63,$V$6:$V$63,$R15)</f>
        <v>2319</v>
      </c>
      <c r="F15" s="267">
        <f>AVERAGEIFS(AK$6:AK$63,$V$6:$V$63,$R15)</f>
        <v>3438</v>
      </c>
      <c r="G15" s="481">
        <f>AVERAGEIFS(AL$6:AL$63,$V$6:$V$63,$R15)</f>
        <v>2912</v>
      </c>
      <c r="H15" s="270">
        <f>SUM(D15:G15)</f>
        <v>11560</v>
      </c>
      <c r="I15" s="345"/>
      <c r="J15" s="1301" t="s">
        <v>538</v>
      </c>
      <c r="K15" s="396" t="str">
        <f>K$6</f>
        <v>令和5年</v>
      </c>
      <c r="L15" s="266">
        <f>AVERAGEIFS(AI$6:AI$63,$V$6:$V$63,$S15)</f>
        <v>679</v>
      </c>
      <c r="M15" s="267">
        <f>AVERAGEIFS(AJ$6:AJ$63,$V$6:$V$63,$S15)</f>
        <v>593</v>
      </c>
      <c r="N15" s="267">
        <f>AVERAGEIFS(AK$6:AK$63,$V$6:$V$63,$S15)</f>
        <v>531</v>
      </c>
      <c r="O15" s="481">
        <f>AVERAGEIFS(AL$6:AL$63,$V$6:$V$63,$S15)</f>
        <v>526</v>
      </c>
      <c r="P15" s="270">
        <f>SUM(L15:O15)</f>
        <v>2329</v>
      </c>
      <c r="R15" s="338" t="str">
        <f>B15</f>
        <v>長崎県</v>
      </c>
      <c r="S15" s="338" t="str">
        <f>J15</f>
        <v>北陸信越</v>
      </c>
      <c r="U15" s="1307"/>
      <c r="V15" s="711" t="s">
        <v>300</v>
      </c>
      <c r="W15" s="960">
        <v>42</v>
      </c>
      <c r="X15" s="960">
        <v>38</v>
      </c>
      <c r="Y15" s="960">
        <v>64</v>
      </c>
      <c r="Z15" s="960">
        <v>32</v>
      </c>
      <c r="AA15" s="960">
        <v>93</v>
      </c>
      <c r="AB15" s="960">
        <v>33</v>
      </c>
      <c r="AC15" s="960">
        <v>65</v>
      </c>
      <c r="AD15" s="960">
        <v>68</v>
      </c>
      <c r="AE15" s="960">
        <v>46</v>
      </c>
      <c r="AF15" s="960">
        <v>130</v>
      </c>
      <c r="AG15" s="960">
        <v>64</v>
      </c>
      <c r="AH15" s="960">
        <v>63</v>
      </c>
      <c r="AI15" s="712">
        <f t="shared" si="0"/>
        <v>144</v>
      </c>
      <c r="AJ15" s="713">
        <f t="shared" si="1"/>
        <v>158</v>
      </c>
      <c r="AK15" s="713">
        <f t="shared" si="2"/>
        <v>179</v>
      </c>
      <c r="AL15" s="714">
        <f t="shared" si="3"/>
        <v>257</v>
      </c>
      <c r="AM15" s="715">
        <f t="shared" si="4"/>
        <v>738</v>
      </c>
    </row>
    <row r="16" spans="1:39" ht="16.5" customHeight="1" x14ac:dyDescent="0.3">
      <c r="B16" s="1299"/>
      <c r="C16" s="397" t="str">
        <f>C$7</f>
        <v>令和4年</v>
      </c>
      <c r="D16" s="273">
        <f>AVERAGEIFS(AI$64:AI$121,$V$64:$V$121,$R16)</f>
        <v>1674</v>
      </c>
      <c r="E16" s="274">
        <f>AVERAGEIFS(AJ$64:AJ$121,$V$64:$V$121,$R16)</f>
        <v>2209</v>
      </c>
      <c r="F16" s="274">
        <f>AVERAGEIFS(AK$64:AK$121,$V$64:$V$121,$R16)</f>
        <v>3970</v>
      </c>
      <c r="G16" s="482">
        <f>AVERAGEIFS(AL$64:AL$121,$V$64:$V$121,$R16)</f>
        <v>4250</v>
      </c>
      <c r="H16" s="277">
        <f>SUM(D16:G16)</f>
        <v>12103</v>
      </c>
      <c r="I16" s="345"/>
      <c r="J16" s="1299"/>
      <c r="K16" s="397" t="str">
        <f>K$7</f>
        <v>令和4年</v>
      </c>
      <c r="L16" s="273">
        <f>AVERAGEIFS(AI$64:AI$121,$V$64:$V$121,$S16)</f>
        <v>214</v>
      </c>
      <c r="M16" s="274">
        <f>AVERAGEIFS(AJ$64:AJ$121,$V$64:$V$121,$S16)</f>
        <v>365</v>
      </c>
      <c r="N16" s="274">
        <f>AVERAGEIFS(AK$64:AK$121,$V$64:$V$121,$S16)</f>
        <v>483</v>
      </c>
      <c r="O16" s="482">
        <f>AVERAGEIFS(AL$64:AL$121,$V$64:$V$121,$S16)</f>
        <v>1701</v>
      </c>
      <c r="P16" s="277">
        <f>SUM(L16:O16)</f>
        <v>2763</v>
      </c>
      <c r="R16" s="338" t="str">
        <f>B15</f>
        <v>長崎県</v>
      </c>
      <c r="S16" s="338" t="str">
        <f>J15</f>
        <v>北陸信越</v>
      </c>
      <c r="U16" s="1307"/>
      <c r="V16" s="711" t="s">
        <v>301</v>
      </c>
      <c r="W16" s="960">
        <v>343</v>
      </c>
      <c r="X16" s="960">
        <v>451</v>
      </c>
      <c r="Y16" s="960">
        <v>836</v>
      </c>
      <c r="Z16" s="960">
        <v>424</v>
      </c>
      <c r="AA16" s="960">
        <v>567</v>
      </c>
      <c r="AB16" s="960">
        <v>379</v>
      </c>
      <c r="AC16" s="960">
        <v>390</v>
      </c>
      <c r="AD16" s="960">
        <v>701</v>
      </c>
      <c r="AE16" s="960">
        <v>522</v>
      </c>
      <c r="AF16" s="960">
        <v>549</v>
      </c>
      <c r="AG16" s="960">
        <v>454</v>
      </c>
      <c r="AH16" s="960">
        <v>420</v>
      </c>
      <c r="AI16" s="712">
        <f t="shared" si="0"/>
        <v>1630</v>
      </c>
      <c r="AJ16" s="713">
        <f t="shared" si="1"/>
        <v>1370</v>
      </c>
      <c r="AK16" s="713">
        <f t="shared" si="2"/>
        <v>1613</v>
      </c>
      <c r="AL16" s="714">
        <f t="shared" si="3"/>
        <v>1423</v>
      </c>
      <c r="AM16" s="715">
        <f t="shared" si="4"/>
        <v>6036</v>
      </c>
    </row>
    <row r="17" spans="2:39" ht="16.5" customHeight="1" x14ac:dyDescent="0.3">
      <c r="B17" s="1302"/>
      <c r="C17" s="346" t="s">
        <v>532</v>
      </c>
      <c r="D17" s="281">
        <f>D15/D16-1</f>
        <v>0.7270011947431303</v>
      </c>
      <c r="E17" s="282">
        <f>E15/E16-1</f>
        <v>4.9796287913082882E-2</v>
      </c>
      <c r="F17" s="282">
        <f>F15/F16-1</f>
        <v>-0.13400503778337536</v>
      </c>
      <c r="G17" s="284">
        <f>G15/G16-1</f>
        <v>-0.31482352941176472</v>
      </c>
      <c r="H17" s="285">
        <f>H15/H16-1</f>
        <v>-4.4864909526563634E-2</v>
      </c>
      <c r="I17" s="347"/>
      <c r="J17" s="1302"/>
      <c r="K17" s="346" t="s">
        <v>532</v>
      </c>
      <c r="L17" s="281">
        <f>L15/L16-1</f>
        <v>2.1728971962616823</v>
      </c>
      <c r="M17" s="282">
        <f>M15/M16-1</f>
        <v>0.62465753424657544</v>
      </c>
      <c r="N17" s="282">
        <f>N15/N16-1</f>
        <v>9.9378881987577605E-2</v>
      </c>
      <c r="O17" s="284">
        <f>O15/O16-1</f>
        <v>-0.69077013521457964</v>
      </c>
      <c r="P17" s="285">
        <f>P15/P16-1</f>
        <v>-0.15707564241766192</v>
      </c>
      <c r="U17" s="1307"/>
      <c r="V17" s="711" t="s">
        <v>302</v>
      </c>
      <c r="W17" s="960">
        <v>360</v>
      </c>
      <c r="X17" s="960">
        <v>556</v>
      </c>
      <c r="Y17" s="960">
        <v>765</v>
      </c>
      <c r="Z17" s="960">
        <v>573</v>
      </c>
      <c r="AA17" s="960">
        <v>483</v>
      </c>
      <c r="AB17" s="960">
        <v>407</v>
      </c>
      <c r="AC17" s="960">
        <v>389</v>
      </c>
      <c r="AD17" s="960">
        <v>739</v>
      </c>
      <c r="AE17" s="960">
        <v>651</v>
      </c>
      <c r="AF17" s="960">
        <v>562</v>
      </c>
      <c r="AG17" s="960">
        <v>504</v>
      </c>
      <c r="AH17" s="960">
        <v>368</v>
      </c>
      <c r="AI17" s="712">
        <f t="shared" si="0"/>
        <v>1681</v>
      </c>
      <c r="AJ17" s="713">
        <f t="shared" si="1"/>
        <v>1463</v>
      </c>
      <c r="AK17" s="713">
        <f t="shared" si="2"/>
        <v>1779</v>
      </c>
      <c r="AL17" s="714">
        <f t="shared" si="3"/>
        <v>1434</v>
      </c>
      <c r="AM17" s="715">
        <f t="shared" si="4"/>
        <v>6357</v>
      </c>
    </row>
    <row r="18" spans="2:39" ht="16.5" customHeight="1" x14ac:dyDescent="0.3">
      <c r="B18" s="1303" t="s">
        <v>539</v>
      </c>
      <c r="C18" s="396" t="str">
        <f>C$6</f>
        <v>令和5年</v>
      </c>
      <c r="D18" s="266">
        <f>AVERAGEIFS(AI$6:AI$63,$V$6:$V$63,$R18)</f>
        <v>2665</v>
      </c>
      <c r="E18" s="267">
        <f>AVERAGEIFS(AJ$6:AJ$63,$V$6:$V$63,$R18)</f>
        <v>2555</v>
      </c>
      <c r="F18" s="267">
        <f>AVERAGEIFS(AK$6:AK$63,$V$6:$V$63,$R18)</f>
        <v>3820</v>
      </c>
      <c r="G18" s="481">
        <f>AVERAGEIFS(AL$6:AL$63,$V$6:$V$63,$R18)</f>
        <v>3073</v>
      </c>
      <c r="H18" s="270">
        <f>SUM(D18:G18)</f>
        <v>12113</v>
      </c>
      <c r="I18" s="345"/>
      <c r="J18" s="1303" t="s">
        <v>540</v>
      </c>
      <c r="K18" s="396" t="str">
        <f>K$6</f>
        <v>令和5年</v>
      </c>
      <c r="L18" s="266">
        <f>AVERAGEIFS(AI$6:AI$63,$V$6:$V$63,$S18)</f>
        <v>3470</v>
      </c>
      <c r="M18" s="267">
        <f>AVERAGEIFS(AJ$6:AJ$63,$V$6:$V$63,$S18)</f>
        <v>3527</v>
      </c>
      <c r="N18" s="267">
        <f>AVERAGEIFS(AK$6:AK$63,$V$6:$V$63,$S18)</f>
        <v>3722</v>
      </c>
      <c r="O18" s="481">
        <f>AVERAGEIFS(AL$6:AL$63,$V$6:$V$63,$S18)</f>
        <v>3744</v>
      </c>
      <c r="P18" s="270">
        <f>SUM(L18:O18)</f>
        <v>14463</v>
      </c>
      <c r="R18" s="338" t="str">
        <f>B18</f>
        <v>大分県</v>
      </c>
      <c r="S18" s="338" t="str">
        <f>J18</f>
        <v>中部</v>
      </c>
      <c r="U18" s="1307"/>
      <c r="V18" s="711" t="s">
        <v>303</v>
      </c>
      <c r="W18" s="960">
        <v>2537</v>
      </c>
      <c r="X18" s="960">
        <v>2773</v>
      </c>
      <c r="Y18" s="960">
        <v>3514</v>
      </c>
      <c r="Z18" s="960">
        <v>2364</v>
      </c>
      <c r="AA18" s="960">
        <v>2542</v>
      </c>
      <c r="AB18" s="960">
        <v>2199</v>
      </c>
      <c r="AC18" s="960">
        <v>2428</v>
      </c>
      <c r="AD18" s="960">
        <v>4266</v>
      </c>
      <c r="AE18" s="960">
        <v>3205</v>
      </c>
      <c r="AF18" s="960">
        <v>2580</v>
      </c>
      <c r="AG18" s="960">
        <v>1965</v>
      </c>
      <c r="AH18" s="960">
        <v>1947</v>
      </c>
      <c r="AI18" s="712">
        <f t="shared" si="0"/>
        <v>8824</v>
      </c>
      <c r="AJ18" s="713">
        <f t="shared" si="1"/>
        <v>7105</v>
      </c>
      <c r="AK18" s="713">
        <f t="shared" si="2"/>
        <v>9899</v>
      </c>
      <c r="AL18" s="714">
        <f t="shared" si="3"/>
        <v>6492</v>
      </c>
      <c r="AM18" s="715">
        <f t="shared" si="4"/>
        <v>32320</v>
      </c>
    </row>
    <row r="19" spans="2:39" ht="16.5" customHeight="1" x14ac:dyDescent="0.3">
      <c r="B19" s="1304"/>
      <c r="C19" s="397" t="str">
        <f>C$7</f>
        <v>令和4年</v>
      </c>
      <c r="D19" s="273">
        <f>AVERAGEIFS(AI$64:AI$121,$V$64:$V$121,$R19)</f>
        <v>1655</v>
      </c>
      <c r="E19" s="274">
        <f>AVERAGEIFS(AJ$64:AJ$121,$V$64:$V$121,$R19)</f>
        <v>3153</v>
      </c>
      <c r="F19" s="274">
        <f>AVERAGEIFS(AK$64:AK$121,$V$64:$V$121,$R19)</f>
        <v>3525</v>
      </c>
      <c r="G19" s="482">
        <f>AVERAGEIFS(AL$64:AL$121,$V$64:$V$121,$R19)</f>
        <v>3783</v>
      </c>
      <c r="H19" s="277">
        <f>SUM(D19:G19)</f>
        <v>12116</v>
      </c>
      <c r="I19" s="345"/>
      <c r="J19" s="1304"/>
      <c r="K19" s="397" t="str">
        <f>K$7</f>
        <v>令和4年</v>
      </c>
      <c r="L19" s="273">
        <f>AVERAGEIFS(AI$64:AI$121,$V$64:$V$121,$S19)</f>
        <v>1672</v>
      </c>
      <c r="M19" s="274">
        <f>AVERAGEIFS(AJ$64:AJ$121,$V$64:$V$121,$S19)</f>
        <v>2334</v>
      </c>
      <c r="N19" s="274">
        <f>AVERAGEIFS(AK$64:AK$121,$V$64:$V$121,$S19)</f>
        <v>3259</v>
      </c>
      <c r="O19" s="482">
        <f>AVERAGEIFS(AL$64:AL$121,$V$64:$V$121,$S19)</f>
        <v>7364</v>
      </c>
      <c r="P19" s="277">
        <f>SUM(L19:O19)</f>
        <v>14629</v>
      </c>
      <c r="R19" s="338" t="str">
        <f>B18</f>
        <v>大分県</v>
      </c>
      <c r="S19" s="338" t="str">
        <f>J18</f>
        <v>中部</v>
      </c>
      <c r="U19" s="1307"/>
      <c r="V19" s="711" t="s">
        <v>304</v>
      </c>
      <c r="W19" s="960">
        <v>858</v>
      </c>
      <c r="X19" s="960">
        <v>1055</v>
      </c>
      <c r="Y19" s="960">
        <v>1642</v>
      </c>
      <c r="Z19" s="960">
        <v>885</v>
      </c>
      <c r="AA19" s="960">
        <v>999</v>
      </c>
      <c r="AB19" s="960">
        <v>931</v>
      </c>
      <c r="AC19" s="960">
        <v>820</v>
      </c>
      <c r="AD19" s="960">
        <v>1702</v>
      </c>
      <c r="AE19" s="960">
        <v>1246</v>
      </c>
      <c r="AF19" s="960">
        <v>961</v>
      </c>
      <c r="AG19" s="960">
        <v>1478</v>
      </c>
      <c r="AH19" s="960">
        <v>721</v>
      </c>
      <c r="AI19" s="712">
        <f t="shared" si="0"/>
        <v>3555</v>
      </c>
      <c r="AJ19" s="713">
        <f t="shared" si="1"/>
        <v>2815</v>
      </c>
      <c r="AK19" s="713">
        <f t="shared" si="2"/>
        <v>3768</v>
      </c>
      <c r="AL19" s="714">
        <f t="shared" si="3"/>
        <v>3160</v>
      </c>
      <c r="AM19" s="715">
        <f t="shared" si="4"/>
        <v>13298</v>
      </c>
    </row>
    <row r="20" spans="2:39" ht="16.5" customHeight="1" x14ac:dyDescent="0.3">
      <c r="B20" s="1305"/>
      <c r="C20" s="346" t="s">
        <v>532</v>
      </c>
      <c r="D20" s="281">
        <f>D18/D19-1</f>
        <v>0.61027190332326287</v>
      </c>
      <c r="E20" s="282">
        <f>E18/E19-1</f>
        <v>-0.18966064065968924</v>
      </c>
      <c r="F20" s="282">
        <f>F18/F19-1</f>
        <v>8.3687943262411357E-2</v>
      </c>
      <c r="G20" s="284">
        <f>G18/G19-1</f>
        <v>-0.18768173407348665</v>
      </c>
      <c r="H20" s="285">
        <f>H18/H19-1</f>
        <v>-2.4760647078247988E-4</v>
      </c>
      <c r="I20" s="347"/>
      <c r="J20" s="1305"/>
      <c r="K20" s="346" t="s">
        <v>532</v>
      </c>
      <c r="L20" s="281">
        <f>L18/L19-1</f>
        <v>1.0753588516746411</v>
      </c>
      <c r="M20" s="282">
        <f>M18/M19-1</f>
        <v>0.51113967437874885</v>
      </c>
      <c r="N20" s="282">
        <f>N18/N19-1</f>
        <v>0.14206811905492489</v>
      </c>
      <c r="O20" s="284">
        <f>O18/O19-1</f>
        <v>-0.49158066268332423</v>
      </c>
      <c r="P20" s="285">
        <f>P18/P19-1</f>
        <v>-1.1347323808872822E-2</v>
      </c>
      <c r="U20" s="1307"/>
      <c r="V20" s="711" t="s">
        <v>305</v>
      </c>
      <c r="W20" s="960">
        <v>30</v>
      </c>
      <c r="X20" s="960">
        <v>28</v>
      </c>
      <c r="Y20" s="960">
        <v>91</v>
      </c>
      <c r="Z20" s="960">
        <v>41</v>
      </c>
      <c r="AA20" s="960">
        <v>46</v>
      </c>
      <c r="AB20" s="960">
        <v>40</v>
      </c>
      <c r="AC20" s="960">
        <v>24</v>
      </c>
      <c r="AD20" s="960">
        <v>50</v>
      </c>
      <c r="AE20" s="960">
        <v>57</v>
      </c>
      <c r="AF20" s="960">
        <v>66</v>
      </c>
      <c r="AG20" s="960">
        <v>25</v>
      </c>
      <c r="AH20" s="960">
        <v>38</v>
      </c>
      <c r="AI20" s="712">
        <f t="shared" si="0"/>
        <v>149</v>
      </c>
      <c r="AJ20" s="713">
        <f t="shared" si="1"/>
        <v>127</v>
      </c>
      <c r="AK20" s="713">
        <f t="shared" si="2"/>
        <v>131</v>
      </c>
      <c r="AL20" s="714">
        <f t="shared" si="3"/>
        <v>129</v>
      </c>
      <c r="AM20" s="715">
        <f t="shared" si="4"/>
        <v>536</v>
      </c>
    </row>
    <row r="21" spans="2:39" ht="16.5" customHeight="1" x14ac:dyDescent="0.3">
      <c r="B21" s="1301" t="s">
        <v>541</v>
      </c>
      <c r="C21" s="396" t="str">
        <f>C$6</f>
        <v>令和5年</v>
      </c>
      <c r="D21" s="266">
        <f>AVERAGEIFS(AI$6:AI$63,$V$6:$V$63,$R21)</f>
        <v>3149</v>
      </c>
      <c r="E21" s="267">
        <f>AVERAGEIFS(AJ$6:AJ$63,$V$6:$V$63,$R21)</f>
        <v>2650</v>
      </c>
      <c r="F21" s="267">
        <f>AVERAGEIFS(AK$6:AK$63,$V$6:$V$63,$R21)</f>
        <v>3761</v>
      </c>
      <c r="G21" s="481">
        <f>AVERAGEIFS(AL$6:AL$63,$V$6:$V$63,$R21)</f>
        <v>3707</v>
      </c>
      <c r="H21" s="270">
        <f>SUM(D21:G21)</f>
        <v>13267</v>
      </c>
      <c r="I21" s="345"/>
      <c r="J21" s="1301" t="s">
        <v>542</v>
      </c>
      <c r="K21" s="396" t="str">
        <f>K$6</f>
        <v>令和5年</v>
      </c>
      <c r="L21" s="266">
        <f>AVERAGEIFS(AI$6:AI$63,$V$6:$V$63,$S21)</f>
        <v>7401</v>
      </c>
      <c r="M21" s="267">
        <f>AVERAGEIFS(AJ$6:AJ$63,$V$6:$V$63,$S21)</f>
        <v>5135</v>
      </c>
      <c r="N21" s="267">
        <f>AVERAGEIFS(AK$6:AK$63,$V$6:$V$63,$S21)</f>
        <v>7715</v>
      </c>
      <c r="O21" s="481">
        <f>AVERAGEIFS(AL$6:AL$63,$V$6:$V$63,$S21)</f>
        <v>5876</v>
      </c>
      <c r="P21" s="270">
        <f>SUM(L21:O21)</f>
        <v>26127</v>
      </c>
      <c r="R21" s="338" t="str">
        <f>B21</f>
        <v>宮崎県</v>
      </c>
      <c r="S21" s="338" t="str">
        <f>J21</f>
        <v>近畿</v>
      </c>
      <c r="U21" s="1307"/>
      <c r="V21" s="711" t="s">
        <v>306</v>
      </c>
      <c r="W21" s="960">
        <v>17</v>
      </c>
      <c r="X21" s="960">
        <v>21</v>
      </c>
      <c r="Y21" s="960">
        <v>52</v>
      </c>
      <c r="Z21" s="960">
        <v>47</v>
      </c>
      <c r="AA21" s="960">
        <v>43</v>
      </c>
      <c r="AB21" s="960">
        <v>15</v>
      </c>
      <c r="AC21" s="960">
        <v>10</v>
      </c>
      <c r="AD21" s="960">
        <v>23</v>
      </c>
      <c r="AE21" s="960">
        <v>20</v>
      </c>
      <c r="AF21" s="960">
        <v>34</v>
      </c>
      <c r="AG21" s="960">
        <v>15</v>
      </c>
      <c r="AH21" s="960">
        <v>14</v>
      </c>
      <c r="AI21" s="712">
        <f t="shared" si="0"/>
        <v>90</v>
      </c>
      <c r="AJ21" s="713">
        <f t="shared" si="1"/>
        <v>105</v>
      </c>
      <c r="AK21" s="713">
        <f t="shared" si="2"/>
        <v>53</v>
      </c>
      <c r="AL21" s="714">
        <f t="shared" si="3"/>
        <v>63</v>
      </c>
      <c r="AM21" s="715">
        <f t="shared" si="4"/>
        <v>311</v>
      </c>
    </row>
    <row r="22" spans="2:39" ht="16.5" customHeight="1" x14ac:dyDescent="0.3">
      <c r="B22" s="1299"/>
      <c r="C22" s="397" t="str">
        <f>C$7</f>
        <v>令和4年</v>
      </c>
      <c r="D22" s="273">
        <f>AVERAGEIFS(AI$64:AI$121,$V$64:$V$121,$R22)</f>
        <v>1955</v>
      </c>
      <c r="E22" s="274">
        <f>AVERAGEIFS(AJ$64:AJ$121,$V$64:$V$121,$R22)</f>
        <v>3798</v>
      </c>
      <c r="F22" s="274">
        <f>AVERAGEIFS(AK$64:AK$121,$V$64:$V$121,$R22)</f>
        <v>3242</v>
      </c>
      <c r="G22" s="482">
        <f>AVERAGEIFS(AL$64:AL$121,$V$64:$V$121,$R22)</f>
        <v>4649</v>
      </c>
      <c r="H22" s="277">
        <f>SUM(D22:G22)</f>
        <v>13644</v>
      </c>
      <c r="I22" s="345"/>
      <c r="J22" s="1299"/>
      <c r="K22" s="397" t="str">
        <f>K$7</f>
        <v>令和4年</v>
      </c>
      <c r="L22" s="273">
        <f>AVERAGEIFS(AI$64:AI$121,$V$64:$V$121,$S22)</f>
        <v>4271</v>
      </c>
      <c r="M22" s="274">
        <f>AVERAGEIFS(AJ$64:AJ$121,$V$64:$V$121,$S22)</f>
        <v>5437</v>
      </c>
      <c r="N22" s="274">
        <f>AVERAGEIFS(AK$64:AK$121,$V$64:$V$121,$S22)</f>
        <v>7108</v>
      </c>
      <c r="O22" s="482">
        <f>AVERAGEIFS(AL$64:AL$121,$V$64:$V$121,$S22)</f>
        <v>12528</v>
      </c>
      <c r="P22" s="277">
        <f>SUM(L22:O22)</f>
        <v>29344</v>
      </c>
      <c r="R22" s="338" t="str">
        <f>B21</f>
        <v>宮崎県</v>
      </c>
      <c r="S22" s="338" t="str">
        <f>J21</f>
        <v>近畿</v>
      </c>
      <c r="U22" s="1307"/>
      <c r="V22" s="711" t="s">
        <v>307</v>
      </c>
      <c r="W22" s="960">
        <v>31</v>
      </c>
      <c r="X22" s="960">
        <v>65</v>
      </c>
      <c r="Y22" s="960">
        <v>77</v>
      </c>
      <c r="Z22" s="960">
        <v>31</v>
      </c>
      <c r="AA22" s="960">
        <v>41</v>
      </c>
      <c r="AB22" s="960">
        <v>49</v>
      </c>
      <c r="AC22" s="960">
        <v>30</v>
      </c>
      <c r="AD22" s="960">
        <v>30</v>
      </c>
      <c r="AE22" s="960">
        <v>62</v>
      </c>
      <c r="AF22" s="960">
        <v>60</v>
      </c>
      <c r="AG22" s="960">
        <v>19</v>
      </c>
      <c r="AH22" s="960">
        <v>24</v>
      </c>
      <c r="AI22" s="712">
        <f t="shared" si="0"/>
        <v>173</v>
      </c>
      <c r="AJ22" s="713">
        <f t="shared" si="1"/>
        <v>121</v>
      </c>
      <c r="AK22" s="713">
        <f t="shared" si="2"/>
        <v>122</v>
      </c>
      <c r="AL22" s="714">
        <f t="shared" si="3"/>
        <v>103</v>
      </c>
      <c r="AM22" s="715">
        <f t="shared" si="4"/>
        <v>519</v>
      </c>
    </row>
    <row r="23" spans="2:39" ht="16.5" customHeight="1" x14ac:dyDescent="0.3">
      <c r="B23" s="1302"/>
      <c r="C23" s="346" t="s">
        <v>532</v>
      </c>
      <c r="D23" s="281">
        <f>D21/D22-1</f>
        <v>0.61074168797953954</v>
      </c>
      <c r="E23" s="282">
        <f>E21/E22-1</f>
        <v>-0.30226434965771454</v>
      </c>
      <c r="F23" s="282">
        <f>F21/F22-1</f>
        <v>0.16008636644046881</v>
      </c>
      <c r="G23" s="284">
        <f>G21/G22-1</f>
        <v>-0.20262422026242199</v>
      </c>
      <c r="H23" s="285">
        <f>H21/H22-1</f>
        <v>-2.7631193198475512E-2</v>
      </c>
      <c r="I23" s="347"/>
      <c r="J23" s="1302"/>
      <c r="K23" s="346" t="s">
        <v>532</v>
      </c>
      <c r="L23" s="281">
        <f>L21/L22-1</f>
        <v>0.73284944977756972</v>
      </c>
      <c r="M23" s="282">
        <f>M21/M22-1</f>
        <v>-5.5545337502299064E-2</v>
      </c>
      <c r="N23" s="282">
        <f>N21/N22-1</f>
        <v>8.5396736072031576E-2</v>
      </c>
      <c r="O23" s="284">
        <f>O21/O22-1</f>
        <v>-0.53097062579821208</v>
      </c>
      <c r="P23" s="285">
        <f>P21/P22-1</f>
        <v>-0.10963058887677213</v>
      </c>
      <c r="U23" s="1307"/>
      <c r="V23" s="711" t="s">
        <v>308</v>
      </c>
      <c r="W23" s="960">
        <v>9</v>
      </c>
      <c r="X23" s="960">
        <v>40</v>
      </c>
      <c r="Y23" s="960">
        <v>76</v>
      </c>
      <c r="Z23" s="960">
        <v>28</v>
      </c>
      <c r="AA23" s="960">
        <v>33</v>
      </c>
      <c r="AB23" s="960">
        <v>13</v>
      </c>
      <c r="AC23" s="960">
        <v>19</v>
      </c>
      <c r="AD23" s="960">
        <v>44</v>
      </c>
      <c r="AE23" s="960">
        <v>34</v>
      </c>
      <c r="AF23" s="960">
        <v>38</v>
      </c>
      <c r="AG23" s="960">
        <v>14</v>
      </c>
      <c r="AH23" s="960">
        <v>11</v>
      </c>
      <c r="AI23" s="712">
        <f t="shared" si="0"/>
        <v>125</v>
      </c>
      <c r="AJ23" s="713">
        <f t="shared" si="1"/>
        <v>74</v>
      </c>
      <c r="AK23" s="713">
        <f t="shared" si="2"/>
        <v>97</v>
      </c>
      <c r="AL23" s="714">
        <f t="shared" si="3"/>
        <v>63</v>
      </c>
      <c r="AM23" s="715">
        <f t="shared" si="4"/>
        <v>359</v>
      </c>
    </row>
    <row r="24" spans="2:39" ht="16.5" customHeight="1" x14ac:dyDescent="0.3">
      <c r="B24" s="1301" t="s">
        <v>543</v>
      </c>
      <c r="C24" s="396" t="str">
        <f>C$6</f>
        <v>令和5年</v>
      </c>
      <c r="D24" s="266">
        <f>AVERAGEIFS(AI$6:AI$63,$V$6:$V$63,$R24)</f>
        <v>4189</v>
      </c>
      <c r="E24" s="267">
        <f>AVERAGEIFS(AJ$6:AJ$63,$V$6:$V$63,$R24)</f>
        <v>4000</v>
      </c>
      <c r="F24" s="267">
        <f>AVERAGEIFS(AK$6:AK$63,$V$6:$V$63,$R24)</f>
        <v>6471</v>
      </c>
      <c r="G24" s="481">
        <f>AVERAGEIFS(AL$6:AL$63,$V$6:$V$63,$R24)</f>
        <v>5923</v>
      </c>
      <c r="H24" s="270">
        <f>SUM(D24:G24)</f>
        <v>20583</v>
      </c>
      <c r="I24" s="345"/>
      <c r="J24" s="1301" t="s">
        <v>353</v>
      </c>
      <c r="K24" s="396" t="str">
        <f>K$6</f>
        <v>令和5年</v>
      </c>
      <c r="L24" s="266">
        <f>AVERAGEIFS(AI$6:AI$63,$V$6:$V$63,$S24)</f>
        <v>3522</v>
      </c>
      <c r="M24" s="267">
        <f>AVERAGEIFS(AJ$6:AJ$63,$V$6:$V$63,$S24)</f>
        <v>2635</v>
      </c>
      <c r="N24" s="267">
        <f>AVERAGEIFS(AK$6:AK$63,$V$6:$V$63,$S24)</f>
        <v>3750</v>
      </c>
      <c r="O24" s="481">
        <f>AVERAGEIFS(AL$6:AL$63,$V$6:$V$63,$S24)</f>
        <v>3626</v>
      </c>
      <c r="P24" s="270">
        <f>SUM(L24:O24)</f>
        <v>13533</v>
      </c>
      <c r="R24" s="338" t="str">
        <f>B24</f>
        <v>鹿児島県</v>
      </c>
      <c r="S24" s="338" t="str">
        <f>J24</f>
        <v>中国</v>
      </c>
      <c r="U24" s="1307"/>
      <c r="V24" s="711" t="s">
        <v>309</v>
      </c>
      <c r="W24" s="960">
        <v>29</v>
      </c>
      <c r="X24" s="960">
        <v>41</v>
      </c>
      <c r="Y24" s="960">
        <v>69</v>
      </c>
      <c r="Z24" s="960">
        <v>35</v>
      </c>
      <c r="AA24" s="960">
        <v>66</v>
      </c>
      <c r="AB24" s="960">
        <v>29</v>
      </c>
      <c r="AC24" s="960">
        <v>15</v>
      </c>
      <c r="AD24" s="960">
        <v>33</v>
      </c>
      <c r="AE24" s="960">
        <v>35</v>
      </c>
      <c r="AF24" s="960">
        <v>48</v>
      </c>
      <c r="AG24" s="960">
        <v>40</v>
      </c>
      <c r="AH24" s="960">
        <v>28</v>
      </c>
      <c r="AI24" s="712">
        <f t="shared" si="0"/>
        <v>139</v>
      </c>
      <c r="AJ24" s="713">
        <f t="shared" si="1"/>
        <v>130</v>
      </c>
      <c r="AK24" s="713">
        <f t="shared" si="2"/>
        <v>83</v>
      </c>
      <c r="AL24" s="714">
        <f t="shared" si="3"/>
        <v>116</v>
      </c>
      <c r="AM24" s="715">
        <f t="shared" si="4"/>
        <v>468</v>
      </c>
    </row>
    <row r="25" spans="2:39" ht="16.5" customHeight="1" x14ac:dyDescent="0.3">
      <c r="B25" s="1299"/>
      <c r="C25" s="397" t="str">
        <f>C$7</f>
        <v>令和4年</v>
      </c>
      <c r="D25" s="273">
        <f>AVERAGEIFS(AI$64:AI$121,$V$64:$V$121,$R25)</f>
        <v>2636</v>
      </c>
      <c r="E25" s="274">
        <f>AVERAGEIFS(AJ$64:AJ$121,$V$64:$V$121,$R25)</f>
        <v>3606</v>
      </c>
      <c r="F25" s="274">
        <f>AVERAGEIFS(AK$64:AK$121,$V$64:$V$121,$R25)</f>
        <v>6771</v>
      </c>
      <c r="G25" s="482">
        <f>AVERAGEIFS(AL$64:AL$121,$V$64:$V$121,$R25)</f>
        <v>9109</v>
      </c>
      <c r="H25" s="277">
        <f>SUM(D25:G25)</f>
        <v>22122</v>
      </c>
      <c r="I25" s="345"/>
      <c r="J25" s="1299"/>
      <c r="K25" s="397" t="str">
        <f>K$7</f>
        <v>令和4年</v>
      </c>
      <c r="L25" s="273">
        <f>AVERAGEIFS(AI$64:AI$121,$V$64:$V$121,$S25)</f>
        <v>2223</v>
      </c>
      <c r="M25" s="274">
        <f>AVERAGEIFS(AJ$64:AJ$121,$V$64:$V$121,$S25)</f>
        <v>3761</v>
      </c>
      <c r="N25" s="274">
        <f>AVERAGEIFS(AK$64:AK$121,$V$64:$V$121,$S25)</f>
        <v>3150</v>
      </c>
      <c r="O25" s="482">
        <f>AVERAGEIFS(AL$64:AL$121,$V$64:$V$121,$S25)</f>
        <v>5744</v>
      </c>
      <c r="P25" s="277">
        <f>SUM(L25:O25)</f>
        <v>14878</v>
      </c>
      <c r="R25" s="338" t="str">
        <f>B24</f>
        <v>鹿児島県</v>
      </c>
      <c r="S25" s="338" t="str">
        <f>J24</f>
        <v>中国</v>
      </c>
      <c r="U25" s="1307"/>
      <c r="V25" s="711" t="s">
        <v>310</v>
      </c>
      <c r="W25" s="960">
        <v>74</v>
      </c>
      <c r="X25" s="960">
        <v>93</v>
      </c>
      <c r="Y25" s="960">
        <v>100</v>
      </c>
      <c r="Z25" s="960">
        <v>63</v>
      </c>
      <c r="AA25" s="960">
        <v>108</v>
      </c>
      <c r="AB25" s="960">
        <v>69</v>
      </c>
      <c r="AC25" s="960">
        <v>45</v>
      </c>
      <c r="AD25" s="960">
        <v>72</v>
      </c>
      <c r="AE25" s="960">
        <v>108</v>
      </c>
      <c r="AF25" s="960">
        <v>78</v>
      </c>
      <c r="AG25" s="960">
        <v>92</v>
      </c>
      <c r="AH25" s="960">
        <v>61</v>
      </c>
      <c r="AI25" s="712">
        <f t="shared" si="0"/>
        <v>267</v>
      </c>
      <c r="AJ25" s="713">
        <f t="shared" si="1"/>
        <v>240</v>
      </c>
      <c r="AK25" s="713">
        <f t="shared" si="2"/>
        <v>225</v>
      </c>
      <c r="AL25" s="714">
        <f t="shared" si="3"/>
        <v>231</v>
      </c>
      <c r="AM25" s="715">
        <f t="shared" si="4"/>
        <v>963</v>
      </c>
    </row>
    <row r="26" spans="2:39" ht="16.5" customHeight="1" x14ac:dyDescent="0.3">
      <c r="B26" s="1302"/>
      <c r="C26" s="346" t="s">
        <v>532</v>
      </c>
      <c r="D26" s="281">
        <f>D24/D25-1</f>
        <v>0.58915022761760238</v>
      </c>
      <c r="E26" s="282">
        <f>E24/E25-1</f>
        <v>0.10926234054353845</v>
      </c>
      <c r="F26" s="282">
        <f>F24/F25-1</f>
        <v>-4.4306601683650859E-2</v>
      </c>
      <c r="G26" s="284">
        <f>G24/G25-1</f>
        <v>-0.34976396970029644</v>
      </c>
      <c r="H26" s="285">
        <f>H24/H25-1</f>
        <v>-6.9568755085435363E-2</v>
      </c>
      <c r="I26" s="347"/>
      <c r="J26" s="1302"/>
      <c r="K26" s="346" t="s">
        <v>532</v>
      </c>
      <c r="L26" s="281">
        <f>L24/L25-1</f>
        <v>0.58434547908232126</v>
      </c>
      <c r="M26" s="282">
        <f>M24/M25-1</f>
        <v>-0.29938846051582024</v>
      </c>
      <c r="N26" s="282">
        <f>N24/N25-1</f>
        <v>0.19047619047619047</v>
      </c>
      <c r="O26" s="284">
        <f>O24/O25-1</f>
        <v>-0.36873259052924789</v>
      </c>
      <c r="P26" s="285">
        <f>P24/P25-1</f>
        <v>-9.0401935744051642E-2</v>
      </c>
      <c r="U26" s="1307"/>
      <c r="V26" s="711" t="s">
        <v>311</v>
      </c>
      <c r="W26" s="960">
        <v>66</v>
      </c>
      <c r="X26" s="960">
        <v>133</v>
      </c>
      <c r="Y26" s="960">
        <v>223</v>
      </c>
      <c r="Z26" s="960">
        <v>68</v>
      </c>
      <c r="AA26" s="960">
        <v>473</v>
      </c>
      <c r="AB26" s="960">
        <v>69</v>
      </c>
      <c r="AC26" s="960">
        <v>70</v>
      </c>
      <c r="AD26" s="960">
        <v>127</v>
      </c>
      <c r="AE26" s="960">
        <v>96</v>
      </c>
      <c r="AF26" s="960">
        <v>135</v>
      </c>
      <c r="AG26" s="960">
        <v>390</v>
      </c>
      <c r="AH26" s="960">
        <v>70</v>
      </c>
      <c r="AI26" s="712">
        <f t="shared" si="0"/>
        <v>422</v>
      </c>
      <c r="AJ26" s="713">
        <f t="shared" si="1"/>
        <v>610</v>
      </c>
      <c r="AK26" s="713">
        <f t="shared" si="2"/>
        <v>293</v>
      </c>
      <c r="AL26" s="714">
        <f t="shared" si="3"/>
        <v>595</v>
      </c>
      <c r="AM26" s="715">
        <f t="shared" si="4"/>
        <v>1920</v>
      </c>
    </row>
    <row r="27" spans="2:39" ht="16.5" customHeight="1" x14ac:dyDescent="0.3">
      <c r="B27" s="1303" t="s">
        <v>544</v>
      </c>
      <c r="C27" s="396" t="str">
        <f>C$6</f>
        <v>令和5年</v>
      </c>
      <c r="D27" s="266">
        <f>AVERAGEIFS(AI$6:AI$63,$V$6:$V$63,$R27)</f>
        <v>8824</v>
      </c>
      <c r="E27" s="267">
        <f>AVERAGEIFS(AJ$6:AJ$63,$V$6:$V$63,$R27)</f>
        <v>7105</v>
      </c>
      <c r="F27" s="267">
        <f>AVERAGEIFS(AK$6:AK$63,$V$6:$V$63,$R27)</f>
        <v>9899</v>
      </c>
      <c r="G27" s="481">
        <f>AVERAGEIFS(AL$6:AL$63,$V$6:$V$63,$R27)</f>
        <v>6492</v>
      </c>
      <c r="H27" s="270">
        <f>SUM(D27:G27)</f>
        <v>32320</v>
      </c>
      <c r="I27" s="345"/>
      <c r="J27" s="1303" t="s">
        <v>545</v>
      </c>
      <c r="K27" s="396" t="str">
        <f>K$6</f>
        <v>令和5年</v>
      </c>
      <c r="L27" s="266">
        <f>AVERAGEIFS(AI$6:AI$63,$V$6:$V$63,$S27)</f>
        <v>744</v>
      </c>
      <c r="M27" s="267">
        <f>AVERAGEIFS(AJ$6:AJ$63,$V$6:$V$63,$S27)</f>
        <v>808</v>
      </c>
      <c r="N27" s="267">
        <f>AVERAGEIFS(AK$6:AK$63,$V$6:$V$63,$S27)</f>
        <v>842</v>
      </c>
      <c r="O27" s="481">
        <f>AVERAGEIFS(AL$6:AL$63,$V$6:$V$63,$S27)</f>
        <v>713</v>
      </c>
      <c r="P27" s="270">
        <f>SUM(L27:O27)</f>
        <v>3107</v>
      </c>
      <c r="R27" s="338" t="str">
        <f>B27</f>
        <v>東京都</v>
      </c>
      <c r="S27" s="338" t="str">
        <f>J27</f>
        <v>四国</v>
      </c>
      <c r="U27" s="1307"/>
      <c r="V27" s="711" t="s">
        <v>312</v>
      </c>
      <c r="W27" s="960">
        <v>129</v>
      </c>
      <c r="X27" s="960">
        <v>143</v>
      </c>
      <c r="Y27" s="960">
        <v>299</v>
      </c>
      <c r="Z27" s="960">
        <v>174</v>
      </c>
      <c r="AA27" s="960">
        <v>267</v>
      </c>
      <c r="AB27" s="960">
        <v>151</v>
      </c>
      <c r="AC27" s="960">
        <v>195</v>
      </c>
      <c r="AD27" s="960">
        <v>258</v>
      </c>
      <c r="AE27" s="960">
        <v>227</v>
      </c>
      <c r="AF27" s="960">
        <v>217</v>
      </c>
      <c r="AG27" s="960">
        <v>913</v>
      </c>
      <c r="AH27" s="960">
        <v>143</v>
      </c>
      <c r="AI27" s="712">
        <f t="shared" si="0"/>
        <v>571</v>
      </c>
      <c r="AJ27" s="713">
        <f t="shared" si="1"/>
        <v>592</v>
      </c>
      <c r="AK27" s="713">
        <f t="shared" si="2"/>
        <v>680</v>
      </c>
      <c r="AL27" s="714">
        <f t="shared" si="3"/>
        <v>1273</v>
      </c>
      <c r="AM27" s="715">
        <f t="shared" si="4"/>
        <v>3116</v>
      </c>
    </row>
    <row r="28" spans="2:39" ht="16.5" customHeight="1" x14ac:dyDescent="0.3">
      <c r="B28" s="1304"/>
      <c r="C28" s="397" t="str">
        <f>C$7</f>
        <v>令和4年</v>
      </c>
      <c r="D28" s="273">
        <f>AVERAGEIFS(AI$64:AI$121,$V$64:$V$121,$R28)</f>
        <v>5228</v>
      </c>
      <c r="E28" s="274">
        <f>AVERAGEIFS(AJ$64:AJ$121,$V$64:$V$121,$R28)</f>
        <v>5828</v>
      </c>
      <c r="F28" s="274">
        <f>AVERAGEIFS(AK$64:AK$121,$V$64:$V$121,$R28)</f>
        <v>8106</v>
      </c>
      <c r="G28" s="482">
        <f>AVERAGEIFS(AL$64:AL$121,$V$64:$V$121,$R28)</f>
        <v>10585</v>
      </c>
      <c r="H28" s="277">
        <f>SUM(D28:G28)</f>
        <v>29747</v>
      </c>
      <c r="I28" s="345"/>
      <c r="J28" s="1304"/>
      <c r="K28" s="397" t="str">
        <f>K$7</f>
        <v>令和4年</v>
      </c>
      <c r="L28" s="273">
        <f>AVERAGEIFS(AI$64:AI$121,$V$64:$V$121,$S28)</f>
        <v>422</v>
      </c>
      <c r="M28" s="274">
        <f>AVERAGEIFS(AJ$64:AJ$121,$V$64:$V$121,$S28)</f>
        <v>609</v>
      </c>
      <c r="N28" s="274">
        <f>AVERAGEIFS(AK$64:AK$121,$V$64:$V$121,$S28)</f>
        <v>892</v>
      </c>
      <c r="O28" s="482">
        <f>AVERAGEIFS(AL$64:AL$121,$V$64:$V$121,$S28)</f>
        <v>1091</v>
      </c>
      <c r="P28" s="277">
        <f>SUM(L28:O28)</f>
        <v>3014</v>
      </c>
      <c r="R28" s="338" t="str">
        <f>B27</f>
        <v>東京都</v>
      </c>
      <c r="S28" s="338" t="str">
        <f>J27</f>
        <v>四国</v>
      </c>
      <c r="U28" s="1307"/>
      <c r="V28" s="711" t="s">
        <v>313</v>
      </c>
      <c r="W28" s="960">
        <v>471</v>
      </c>
      <c r="X28" s="960">
        <v>613</v>
      </c>
      <c r="Y28" s="960">
        <v>914</v>
      </c>
      <c r="Z28" s="960">
        <v>473</v>
      </c>
      <c r="AA28" s="960">
        <v>713</v>
      </c>
      <c r="AB28" s="960">
        <v>767</v>
      </c>
      <c r="AC28" s="960">
        <v>704</v>
      </c>
      <c r="AD28" s="960">
        <v>954</v>
      </c>
      <c r="AE28" s="960">
        <v>620</v>
      </c>
      <c r="AF28" s="960">
        <v>534</v>
      </c>
      <c r="AG28" s="960">
        <v>682</v>
      </c>
      <c r="AH28" s="960">
        <v>325</v>
      </c>
      <c r="AI28" s="712">
        <f t="shared" si="0"/>
        <v>1998</v>
      </c>
      <c r="AJ28" s="713">
        <f t="shared" si="1"/>
        <v>1953</v>
      </c>
      <c r="AK28" s="713">
        <f t="shared" si="2"/>
        <v>2278</v>
      </c>
      <c r="AL28" s="714">
        <f t="shared" si="3"/>
        <v>1541</v>
      </c>
      <c r="AM28" s="715">
        <f t="shared" si="4"/>
        <v>7770</v>
      </c>
    </row>
    <row r="29" spans="2:39" ht="16.5" customHeight="1" x14ac:dyDescent="0.3">
      <c r="B29" s="1305"/>
      <c r="C29" s="346" t="s">
        <v>532</v>
      </c>
      <c r="D29" s="281">
        <f>D27/D28-1</f>
        <v>0.6878347360367254</v>
      </c>
      <c r="E29" s="282">
        <f>E27/E28-1</f>
        <v>0.21911461908030194</v>
      </c>
      <c r="F29" s="282">
        <f>F27/F28-1</f>
        <v>0.22119417715272638</v>
      </c>
      <c r="G29" s="284">
        <f>G27/G28-1</f>
        <v>-0.38667926310817191</v>
      </c>
      <c r="H29" s="285">
        <f>H27/H28-1</f>
        <v>8.6496117255521643E-2</v>
      </c>
      <c r="I29" s="347"/>
      <c r="J29" s="1305"/>
      <c r="K29" s="346" t="s">
        <v>532</v>
      </c>
      <c r="L29" s="281">
        <f>L27/L28-1</f>
        <v>0.76303317535545023</v>
      </c>
      <c r="M29" s="282">
        <f>M27/M28-1</f>
        <v>0.32676518883415429</v>
      </c>
      <c r="N29" s="282">
        <f>N27/N28-1</f>
        <v>-5.6053811659192876E-2</v>
      </c>
      <c r="O29" s="284">
        <f>O27/O28-1</f>
        <v>-0.34647112740604946</v>
      </c>
      <c r="P29" s="285">
        <f>P27/P28-1</f>
        <v>3.0856005308560031E-2</v>
      </c>
      <c r="U29" s="1307"/>
      <c r="V29" s="711" t="s">
        <v>314</v>
      </c>
      <c r="W29" s="960">
        <v>109</v>
      </c>
      <c r="X29" s="960">
        <v>99</v>
      </c>
      <c r="Y29" s="960">
        <v>146</v>
      </c>
      <c r="Z29" s="960">
        <v>100</v>
      </c>
      <c r="AA29" s="960">
        <v>112</v>
      </c>
      <c r="AB29" s="960">
        <v>86</v>
      </c>
      <c r="AC29" s="960">
        <v>80</v>
      </c>
      <c r="AD29" s="960">
        <v>207</v>
      </c>
      <c r="AE29" s="960">
        <v>87</v>
      </c>
      <c r="AF29" s="960">
        <v>134</v>
      </c>
      <c r="AG29" s="960">
        <v>65</v>
      </c>
      <c r="AH29" s="960">
        <v>73</v>
      </c>
      <c r="AI29" s="712">
        <f t="shared" si="0"/>
        <v>354</v>
      </c>
      <c r="AJ29" s="713">
        <f t="shared" si="1"/>
        <v>298</v>
      </c>
      <c r="AK29" s="713">
        <f t="shared" si="2"/>
        <v>374</v>
      </c>
      <c r="AL29" s="714">
        <f t="shared" si="3"/>
        <v>272</v>
      </c>
      <c r="AM29" s="715">
        <f t="shared" si="4"/>
        <v>1298</v>
      </c>
    </row>
    <row r="30" spans="2:39" ht="16.5" customHeight="1" x14ac:dyDescent="0.3">
      <c r="B30" s="1303" t="s">
        <v>546</v>
      </c>
      <c r="C30" s="396" t="str">
        <f>C$6</f>
        <v>令和5年</v>
      </c>
      <c r="D30" s="266">
        <f>AVERAGEIFS(AI$6:AI$63,$V$6:$V$63,$R30)</f>
        <v>3399</v>
      </c>
      <c r="E30" s="267">
        <f>AVERAGEIFS(AJ$6:AJ$63,$V$6:$V$63,$R30)</f>
        <v>2527</v>
      </c>
      <c r="F30" s="267">
        <f>AVERAGEIFS(AK$6:AK$63,$V$6:$V$63,$R30)</f>
        <v>3980</v>
      </c>
      <c r="G30" s="481">
        <f>AVERAGEIFS(AL$6:AL$63,$V$6:$V$63,$R30)</f>
        <v>2078</v>
      </c>
      <c r="H30" s="270">
        <f>SUM(D30:G30)</f>
        <v>11984</v>
      </c>
      <c r="I30" s="345"/>
      <c r="J30" s="1303" t="s">
        <v>547</v>
      </c>
      <c r="K30" s="396" t="str">
        <f>K$6</f>
        <v>令和5年</v>
      </c>
      <c r="L30" s="266">
        <f>AVERAGEIFS(AI$6:AI$63,$V$6:$V$63,$S30)</f>
        <v>62558</v>
      </c>
      <c r="M30" s="267">
        <f>AVERAGEIFS(AJ$6:AJ$63,$V$6:$V$63,$S30)</f>
        <v>52986</v>
      </c>
      <c r="N30" s="267">
        <f>AVERAGEIFS(AK$6:AK$63,$V$6:$V$63,$S30)</f>
        <v>68601</v>
      </c>
      <c r="O30" s="481">
        <f>AVERAGEIFS(AL$6:AL$63,$V$6:$V$63,$S30)</f>
        <v>53630</v>
      </c>
      <c r="P30" s="270">
        <f>SUM(L30:O30)</f>
        <v>237775</v>
      </c>
      <c r="R30" s="338" t="str">
        <f>B30</f>
        <v>大阪府</v>
      </c>
      <c r="S30" s="338" t="str">
        <f>J30</f>
        <v>九州</v>
      </c>
      <c r="U30" s="1307"/>
      <c r="V30" s="711" t="s">
        <v>315</v>
      </c>
      <c r="W30" s="960">
        <v>63</v>
      </c>
      <c r="X30" s="960">
        <v>136</v>
      </c>
      <c r="Y30" s="960">
        <v>199</v>
      </c>
      <c r="Z30" s="960">
        <v>53</v>
      </c>
      <c r="AA30" s="960">
        <v>243</v>
      </c>
      <c r="AB30" s="960">
        <v>87</v>
      </c>
      <c r="AC30" s="960">
        <v>87</v>
      </c>
      <c r="AD30" s="960">
        <v>150</v>
      </c>
      <c r="AE30" s="960">
        <v>112</v>
      </c>
      <c r="AF30" s="960">
        <v>78</v>
      </c>
      <c r="AG30" s="960">
        <v>467</v>
      </c>
      <c r="AH30" s="960">
        <v>609</v>
      </c>
      <c r="AI30" s="712">
        <f t="shared" si="0"/>
        <v>398</v>
      </c>
      <c r="AJ30" s="713">
        <f t="shared" si="1"/>
        <v>383</v>
      </c>
      <c r="AK30" s="713">
        <f t="shared" si="2"/>
        <v>349</v>
      </c>
      <c r="AL30" s="714">
        <f t="shared" si="3"/>
        <v>1154</v>
      </c>
      <c r="AM30" s="715">
        <f t="shared" si="4"/>
        <v>2284</v>
      </c>
    </row>
    <row r="31" spans="2:39" ht="16.5" customHeight="1" x14ac:dyDescent="0.3">
      <c r="B31" s="1304"/>
      <c r="C31" s="397" t="str">
        <f>C$7</f>
        <v>令和4年</v>
      </c>
      <c r="D31" s="273">
        <f>AVERAGEIFS(AI$64:AI$121,$V$64:$V$121,$R31)</f>
        <v>2292</v>
      </c>
      <c r="E31" s="274">
        <f>AVERAGEIFS(AJ$64:AJ$121,$V$64:$V$121,$R31)</f>
        <v>1978</v>
      </c>
      <c r="F31" s="274">
        <f>AVERAGEIFS(AK$64:AK$121,$V$64:$V$121,$R31)</f>
        <v>3025</v>
      </c>
      <c r="G31" s="482">
        <f>AVERAGEIFS(AL$64:AL$121,$V$64:$V$121,$R31)</f>
        <v>5989</v>
      </c>
      <c r="H31" s="277">
        <f>SUM(D31:G31)</f>
        <v>13284</v>
      </c>
      <c r="I31" s="345"/>
      <c r="J31" s="1304"/>
      <c r="K31" s="397" t="str">
        <f>K$7</f>
        <v>令和4年</v>
      </c>
      <c r="L31" s="273">
        <f>AVERAGEIFS(AI$64:AI$121,$V$64:$V$121,$S31)</f>
        <v>46576</v>
      </c>
      <c r="M31" s="274">
        <f>AVERAGEIFS(AJ$64:AJ$121,$V$64:$V$121,$S31)</f>
        <v>69283</v>
      </c>
      <c r="N31" s="274">
        <f>AVERAGEIFS(AK$64:AK$121,$V$64:$V$121,$S31)</f>
        <v>81250</v>
      </c>
      <c r="O31" s="482">
        <f>AVERAGEIFS(AL$64:AL$121,$V$64:$V$121,$S31)</f>
        <v>90503</v>
      </c>
      <c r="P31" s="277">
        <f>SUM(L31:O31)</f>
        <v>287612</v>
      </c>
      <c r="R31" s="338" t="str">
        <f>B30</f>
        <v>大阪府</v>
      </c>
      <c r="S31" s="338" t="str">
        <f>J30</f>
        <v>九州</v>
      </c>
      <c r="U31" s="1307"/>
      <c r="V31" s="711" t="s">
        <v>316</v>
      </c>
      <c r="W31" s="960">
        <v>207</v>
      </c>
      <c r="X31" s="960">
        <v>220</v>
      </c>
      <c r="Y31" s="960">
        <v>371</v>
      </c>
      <c r="Z31" s="960">
        <v>231</v>
      </c>
      <c r="AA31" s="960">
        <v>251</v>
      </c>
      <c r="AB31" s="960">
        <v>148</v>
      </c>
      <c r="AC31" s="960">
        <v>181</v>
      </c>
      <c r="AD31" s="960">
        <v>404</v>
      </c>
      <c r="AE31" s="960">
        <v>246</v>
      </c>
      <c r="AF31" s="960">
        <v>216</v>
      </c>
      <c r="AG31" s="960">
        <v>463</v>
      </c>
      <c r="AH31" s="960">
        <v>229</v>
      </c>
      <c r="AI31" s="712">
        <f t="shared" si="0"/>
        <v>798</v>
      </c>
      <c r="AJ31" s="713">
        <f t="shared" si="1"/>
        <v>630</v>
      </c>
      <c r="AK31" s="713">
        <f t="shared" si="2"/>
        <v>831</v>
      </c>
      <c r="AL31" s="714">
        <f t="shared" si="3"/>
        <v>908</v>
      </c>
      <c r="AM31" s="715">
        <f t="shared" si="4"/>
        <v>3167</v>
      </c>
    </row>
    <row r="32" spans="2:39" ht="16.5" customHeight="1" x14ac:dyDescent="0.3">
      <c r="B32" s="1305"/>
      <c r="C32" s="346" t="s">
        <v>532</v>
      </c>
      <c r="D32" s="281">
        <f>D30/D31-1</f>
        <v>0.48298429319371738</v>
      </c>
      <c r="E32" s="282">
        <f>E30/E31-1</f>
        <v>0.27755308392315481</v>
      </c>
      <c r="F32" s="282">
        <f>F30/F31-1</f>
        <v>0.31570247933884299</v>
      </c>
      <c r="G32" s="284">
        <f>G30/G31-1</f>
        <v>-0.65303055601936877</v>
      </c>
      <c r="H32" s="285">
        <f>H30/H31-1</f>
        <v>-9.7862089732008384E-2</v>
      </c>
      <c r="I32" s="347"/>
      <c r="J32" s="1305"/>
      <c r="K32" s="346" t="s">
        <v>532</v>
      </c>
      <c r="L32" s="281">
        <f>L30/L31-1</f>
        <v>0.34313809687392638</v>
      </c>
      <c r="M32" s="282">
        <f>M30/M31-1</f>
        <v>-0.23522364793672335</v>
      </c>
      <c r="N32" s="282">
        <f>N30/N31-1</f>
        <v>-0.15568000000000004</v>
      </c>
      <c r="O32" s="284">
        <f>O30/O31-1</f>
        <v>-0.40742295835497166</v>
      </c>
      <c r="P32" s="285">
        <f>P30/P31-1</f>
        <v>-0.17327858364741389</v>
      </c>
      <c r="U32" s="1307"/>
      <c r="V32" s="711" t="s">
        <v>317</v>
      </c>
      <c r="W32" s="960">
        <v>1102</v>
      </c>
      <c r="X32" s="960">
        <v>985</v>
      </c>
      <c r="Y32" s="960">
        <v>1312</v>
      </c>
      <c r="Z32" s="960">
        <v>730</v>
      </c>
      <c r="AA32" s="960">
        <v>857</v>
      </c>
      <c r="AB32" s="960">
        <v>940</v>
      </c>
      <c r="AC32" s="960">
        <v>774</v>
      </c>
      <c r="AD32" s="960">
        <v>1375</v>
      </c>
      <c r="AE32" s="960">
        <v>1831</v>
      </c>
      <c r="AF32" s="960">
        <v>686</v>
      </c>
      <c r="AG32" s="960">
        <v>764</v>
      </c>
      <c r="AH32" s="960">
        <v>628</v>
      </c>
      <c r="AI32" s="712">
        <f t="shared" si="0"/>
        <v>3399</v>
      </c>
      <c r="AJ32" s="713">
        <f t="shared" si="1"/>
        <v>2527</v>
      </c>
      <c r="AK32" s="713">
        <f t="shared" si="2"/>
        <v>3980</v>
      </c>
      <c r="AL32" s="714">
        <f t="shared" si="3"/>
        <v>2078</v>
      </c>
      <c r="AM32" s="715">
        <f t="shared" si="4"/>
        <v>11984</v>
      </c>
    </row>
    <row r="33" spans="2:39" ht="16.5" customHeight="1" x14ac:dyDescent="0.3">
      <c r="B33" s="1301" t="s">
        <v>548</v>
      </c>
      <c r="C33" s="396" t="str">
        <f>C$6</f>
        <v>令和5年</v>
      </c>
      <c r="D33" s="266">
        <f>AVERAGEIFS(AI$6:AI$63,$V$6:$V$63,$R33)</f>
        <v>3555</v>
      </c>
      <c r="E33" s="267">
        <f>AVERAGEIFS(AJ$6:AJ$63,$V$6:$V$63,$R33)</f>
        <v>2815</v>
      </c>
      <c r="F33" s="267">
        <f>AVERAGEIFS(AK$6:AK$63,$V$6:$V$63,$R33)</f>
        <v>3768</v>
      </c>
      <c r="G33" s="481">
        <f>AVERAGEIFS(AL$6:AL$63,$V$6:$V$63,$R33)</f>
        <v>3160</v>
      </c>
      <c r="H33" s="270">
        <f>SUM(D33:G33)</f>
        <v>13298</v>
      </c>
      <c r="I33" s="345"/>
      <c r="J33" s="1301" t="s">
        <v>549</v>
      </c>
      <c r="K33" s="396" t="str">
        <f>K$6</f>
        <v>令和5年</v>
      </c>
      <c r="L33" s="266">
        <f>AVERAGEIFS(AI$6:AI$63,$V$6:$V$63,$S33)</f>
        <v>1153</v>
      </c>
      <c r="M33" s="267">
        <f>AVERAGEIFS(AJ$6:AJ$63,$V$6:$V$63,$S33)</f>
        <v>352</v>
      </c>
      <c r="N33" s="267">
        <f>AVERAGEIFS(AK$6:AK$63,$V$6:$V$63,$S33)</f>
        <v>537</v>
      </c>
      <c r="O33" s="481">
        <f>AVERAGEIFS(AL$6:AL$63,$V$6:$V$63,$S33)</f>
        <v>1524</v>
      </c>
      <c r="P33" s="270">
        <f>SUM(L33:O33)</f>
        <v>3566</v>
      </c>
      <c r="R33" s="338" t="str">
        <f>B33</f>
        <v>神奈川県</v>
      </c>
      <c r="S33" s="338" t="str">
        <f>J33</f>
        <v>沖縄</v>
      </c>
      <c r="U33" s="1307"/>
      <c r="V33" s="711" t="s">
        <v>318</v>
      </c>
      <c r="W33" s="960">
        <v>410</v>
      </c>
      <c r="X33" s="960">
        <v>425</v>
      </c>
      <c r="Y33" s="960">
        <v>1043</v>
      </c>
      <c r="Z33" s="960">
        <v>538</v>
      </c>
      <c r="AA33" s="960">
        <v>467</v>
      </c>
      <c r="AB33" s="960">
        <v>314</v>
      </c>
      <c r="AC33" s="960">
        <v>421</v>
      </c>
      <c r="AD33" s="960">
        <v>802</v>
      </c>
      <c r="AE33" s="960">
        <v>635</v>
      </c>
      <c r="AF33" s="960">
        <v>548</v>
      </c>
      <c r="AG33" s="960">
        <v>338</v>
      </c>
      <c r="AH33" s="960">
        <v>306</v>
      </c>
      <c r="AI33" s="712">
        <f t="shared" si="0"/>
        <v>1878</v>
      </c>
      <c r="AJ33" s="713">
        <f t="shared" si="1"/>
        <v>1319</v>
      </c>
      <c r="AK33" s="713">
        <f t="shared" si="2"/>
        <v>1858</v>
      </c>
      <c r="AL33" s="714">
        <f t="shared" si="3"/>
        <v>1192</v>
      </c>
      <c r="AM33" s="715">
        <f t="shared" si="4"/>
        <v>6247</v>
      </c>
    </row>
    <row r="34" spans="2:39" ht="16.5" customHeight="1" x14ac:dyDescent="0.3">
      <c r="B34" s="1299"/>
      <c r="C34" s="397" t="str">
        <f>C$7</f>
        <v>令和4年</v>
      </c>
      <c r="D34" s="273">
        <f>AVERAGEIFS(AI$64:AI$121,$V$64:$V$121,$R34)</f>
        <v>2360</v>
      </c>
      <c r="E34" s="274">
        <f>AVERAGEIFS(AJ$64:AJ$121,$V$64:$V$121,$R34)</f>
        <v>2050</v>
      </c>
      <c r="F34" s="274">
        <f>AVERAGEIFS(AK$64:AK$121,$V$64:$V$121,$R34)</f>
        <v>4025</v>
      </c>
      <c r="G34" s="482">
        <f>AVERAGEIFS(AL$64:AL$121,$V$64:$V$121,$R34)</f>
        <v>5709</v>
      </c>
      <c r="H34" s="277">
        <f>SUM(D34:G34)</f>
        <v>14144</v>
      </c>
      <c r="I34" s="345"/>
      <c r="J34" s="1299"/>
      <c r="K34" s="397" t="str">
        <f>K$7</f>
        <v>令和4年</v>
      </c>
      <c r="L34" s="273">
        <f>AVERAGEIFS(AI$64:AI$121,$V$64:$V$121,$S34)</f>
        <v>331</v>
      </c>
      <c r="M34" s="274">
        <f>AVERAGEIFS(AJ$64:AJ$121,$V$64:$V$121,$S34)</f>
        <v>344</v>
      </c>
      <c r="N34" s="274">
        <f>AVERAGEIFS(AK$64:AK$121,$V$64:$V$121,$S34)</f>
        <v>684</v>
      </c>
      <c r="O34" s="482">
        <f>AVERAGEIFS(AL$64:AL$121,$V$64:$V$121,$S34)</f>
        <v>2773</v>
      </c>
      <c r="P34" s="277">
        <f>SUM(L34:O34)</f>
        <v>4132</v>
      </c>
      <c r="R34" s="338" t="str">
        <f>B33</f>
        <v>神奈川県</v>
      </c>
      <c r="S34" s="338" t="str">
        <f>J33</f>
        <v>沖縄</v>
      </c>
      <c r="U34" s="1307"/>
      <c r="V34" s="711" t="s">
        <v>319</v>
      </c>
      <c r="W34" s="960">
        <v>103</v>
      </c>
      <c r="X34" s="960">
        <v>84</v>
      </c>
      <c r="Y34" s="960">
        <v>566</v>
      </c>
      <c r="Z34" s="960">
        <v>90</v>
      </c>
      <c r="AA34" s="960">
        <v>50</v>
      </c>
      <c r="AB34" s="960">
        <v>58</v>
      </c>
      <c r="AC34" s="960">
        <v>269</v>
      </c>
      <c r="AD34" s="960">
        <v>144</v>
      </c>
      <c r="AE34" s="960">
        <v>176</v>
      </c>
      <c r="AF34" s="960">
        <v>257</v>
      </c>
      <c r="AG34" s="960">
        <v>96</v>
      </c>
      <c r="AH34" s="960">
        <v>124</v>
      </c>
      <c r="AI34" s="712">
        <f t="shared" si="0"/>
        <v>753</v>
      </c>
      <c r="AJ34" s="713">
        <f t="shared" si="1"/>
        <v>198</v>
      </c>
      <c r="AK34" s="713">
        <f t="shared" si="2"/>
        <v>589</v>
      </c>
      <c r="AL34" s="714">
        <f t="shared" si="3"/>
        <v>477</v>
      </c>
      <c r="AM34" s="715">
        <f t="shared" si="4"/>
        <v>2017</v>
      </c>
    </row>
    <row r="35" spans="2:39" ht="16.5" customHeight="1" thickBot="1" x14ac:dyDescent="0.35">
      <c r="B35" s="1300"/>
      <c r="C35" s="348" t="s">
        <v>532</v>
      </c>
      <c r="D35" s="300">
        <f>D33/D34-1</f>
        <v>0.50635593220338992</v>
      </c>
      <c r="E35" s="301">
        <f>E33/E34-1</f>
        <v>0.37317073170731718</v>
      </c>
      <c r="F35" s="301">
        <f>F33/F34-1</f>
        <v>-6.3850931677018608E-2</v>
      </c>
      <c r="G35" s="303">
        <f>G33/G34-1</f>
        <v>-0.44648800140129619</v>
      </c>
      <c r="H35" s="304">
        <f>H33/H34-1</f>
        <v>-5.9813348416289602E-2</v>
      </c>
      <c r="I35" s="347"/>
      <c r="J35" s="1309"/>
      <c r="K35" s="349" t="s">
        <v>532</v>
      </c>
      <c r="L35" s="590">
        <f>L33/L34-1</f>
        <v>2.4833836858006042</v>
      </c>
      <c r="M35" s="591">
        <f>M33/M34-1</f>
        <v>2.3255813953488413E-2</v>
      </c>
      <c r="N35" s="591">
        <f>N33/N34-1</f>
        <v>-0.21491228070175439</v>
      </c>
      <c r="O35" s="592">
        <f>O33/O34-1</f>
        <v>-0.45041471330688787</v>
      </c>
      <c r="P35" s="595">
        <f>P33/P34-1</f>
        <v>-0.13697967086156826</v>
      </c>
      <c r="U35" s="1307"/>
      <c r="V35" s="711" t="s">
        <v>320</v>
      </c>
      <c r="W35" s="960">
        <v>31</v>
      </c>
      <c r="X35" s="960">
        <v>35</v>
      </c>
      <c r="Y35" s="960">
        <v>109</v>
      </c>
      <c r="Z35" s="960">
        <v>14</v>
      </c>
      <c r="AA35" s="960">
        <v>44</v>
      </c>
      <c r="AB35" s="960">
        <v>20</v>
      </c>
      <c r="AC35" s="960">
        <v>19</v>
      </c>
      <c r="AD35" s="960">
        <v>62</v>
      </c>
      <c r="AE35" s="960">
        <v>27</v>
      </c>
      <c r="AF35" s="960">
        <v>21</v>
      </c>
      <c r="AG35" s="960">
        <v>24</v>
      </c>
      <c r="AH35" s="960">
        <v>22</v>
      </c>
      <c r="AI35" s="712">
        <f t="shared" si="0"/>
        <v>175</v>
      </c>
      <c r="AJ35" s="713">
        <f t="shared" si="1"/>
        <v>78</v>
      </c>
      <c r="AK35" s="713">
        <f t="shared" si="2"/>
        <v>108</v>
      </c>
      <c r="AL35" s="714">
        <f t="shared" si="3"/>
        <v>67</v>
      </c>
      <c r="AM35" s="715">
        <f t="shared" si="4"/>
        <v>428</v>
      </c>
    </row>
    <row r="36" spans="2:39" ht="16.5" customHeight="1" thickTop="1" x14ac:dyDescent="0.3">
      <c r="B36" s="548" t="s">
        <v>550</v>
      </c>
      <c r="C36" s="549"/>
      <c r="D36" s="550"/>
      <c r="E36" s="550"/>
      <c r="F36" s="550"/>
      <c r="G36" s="550"/>
      <c r="H36" s="550"/>
      <c r="I36" s="550"/>
      <c r="J36" s="1298" t="s">
        <v>454</v>
      </c>
      <c r="K36" s="396" t="str">
        <f>K$6</f>
        <v>令和5年</v>
      </c>
      <c r="L36" s="327">
        <f t="shared" ref="L36:P37" si="5">AI122</f>
        <v>97308</v>
      </c>
      <c r="M36" s="328">
        <f t="shared" si="5"/>
        <v>80770</v>
      </c>
      <c r="N36" s="328">
        <f t="shared" si="5"/>
        <v>104671</v>
      </c>
      <c r="O36" s="594">
        <f t="shared" si="5"/>
        <v>85040</v>
      </c>
      <c r="P36" s="596">
        <f t="shared" si="5"/>
        <v>367789</v>
      </c>
      <c r="U36" s="1307"/>
      <c r="V36" s="711" t="s">
        <v>321</v>
      </c>
      <c r="W36" s="960">
        <v>11</v>
      </c>
      <c r="X36" s="960">
        <v>30</v>
      </c>
      <c r="Y36" s="960">
        <v>26</v>
      </c>
      <c r="Z36" s="960">
        <v>29</v>
      </c>
      <c r="AA36" s="960">
        <v>23</v>
      </c>
      <c r="AB36" s="960">
        <v>13</v>
      </c>
      <c r="AC36" s="960">
        <v>13</v>
      </c>
      <c r="AD36" s="960">
        <v>43</v>
      </c>
      <c r="AE36" s="960">
        <v>23</v>
      </c>
      <c r="AF36" s="960">
        <v>20</v>
      </c>
      <c r="AG36" s="960">
        <v>14</v>
      </c>
      <c r="AH36" s="960">
        <v>22</v>
      </c>
      <c r="AI36" s="712">
        <f t="shared" si="0"/>
        <v>67</v>
      </c>
      <c r="AJ36" s="713">
        <f t="shared" si="1"/>
        <v>65</v>
      </c>
      <c r="AK36" s="713">
        <f t="shared" si="2"/>
        <v>79</v>
      </c>
      <c r="AL36" s="714">
        <f t="shared" si="3"/>
        <v>56</v>
      </c>
      <c r="AM36" s="715">
        <f t="shared" si="4"/>
        <v>267</v>
      </c>
    </row>
    <row r="37" spans="2:39" ht="16.5" customHeight="1" x14ac:dyDescent="0.3">
      <c r="B37" s="551" t="s">
        <v>910</v>
      </c>
      <c r="C37" s="552"/>
      <c r="D37" s="550"/>
      <c r="E37" s="550"/>
      <c r="F37" s="550"/>
      <c r="G37" s="550"/>
      <c r="H37" s="550"/>
      <c r="I37" s="550"/>
      <c r="J37" s="1299"/>
      <c r="K37" s="397" t="str">
        <f>K$7</f>
        <v>令和4年</v>
      </c>
      <c r="L37" s="273">
        <f t="shared" si="5"/>
        <v>66157</v>
      </c>
      <c r="M37" s="274">
        <f t="shared" si="5"/>
        <v>93022</v>
      </c>
      <c r="N37" s="274">
        <f t="shared" si="5"/>
        <v>113730</v>
      </c>
      <c r="O37" s="406">
        <f t="shared" si="5"/>
        <v>145734</v>
      </c>
      <c r="P37" s="277">
        <f t="shared" si="5"/>
        <v>418643</v>
      </c>
      <c r="U37" s="1307"/>
      <c r="V37" s="711" t="s">
        <v>322</v>
      </c>
      <c r="W37" s="960">
        <v>19</v>
      </c>
      <c r="X37" s="960">
        <v>20</v>
      </c>
      <c r="Y37" s="960">
        <v>42</v>
      </c>
      <c r="Z37" s="960">
        <v>20</v>
      </c>
      <c r="AA37" s="960">
        <v>71</v>
      </c>
      <c r="AB37" s="960">
        <v>58</v>
      </c>
      <c r="AC37" s="960">
        <v>24</v>
      </c>
      <c r="AD37" s="960">
        <v>47</v>
      </c>
      <c r="AE37" s="960">
        <v>24</v>
      </c>
      <c r="AF37" s="960">
        <v>68</v>
      </c>
      <c r="AG37" s="960">
        <v>84</v>
      </c>
      <c r="AH37" s="960">
        <v>25</v>
      </c>
      <c r="AI37" s="712">
        <f t="shared" si="0"/>
        <v>81</v>
      </c>
      <c r="AJ37" s="713">
        <f t="shared" si="1"/>
        <v>149</v>
      </c>
      <c r="AK37" s="713">
        <f t="shared" si="2"/>
        <v>95</v>
      </c>
      <c r="AL37" s="714">
        <f t="shared" si="3"/>
        <v>177</v>
      </c>
      <c r="AM37" s="715">
        <f t="shared" si="4"/>
        <v>502</v>
      </c>
    </row>
    <row r="38" spans="2:39" ht="16.5" customHeight="1" thickBot="1" x14ac:dyDescent="0.35">
      <c r="B38" s="551" t="s">
        <v>911</v>
      </c>
      <c r="C38" s="552"/>
      <c r="D38" s="553"/>
      <c r="E38" s="553"/>
      <c r="F38" s="553"/>
      <c r="G38" s="553"/>
      <c r="H38" s="553"/>
      <c r="I38" s="553"/>
      <c r="J38" s="1300"/>
      <c r="K38" s="348" t="s">
        <v>532</v>
      </c>
      <c r="L38" s="300">
        <f>L36/L37-1</f>
        <v>0.47086476109859876</v>
      </c>
      <c r="M38" s="301">
        <f>M36/M37-1</f>
        <v>-0.13171077809550424</v>
      </c>
      <c r="N38" s="301">
        <f>N36/N37-1</f>
        <v>-7.9653565462059261E-2</v>
      </c>
      <c r="O38" s="593">
        <f>O36/O37-1</f>
        <v>-0.4164711048897306</v>
      </c>
      <c r="P38" s="304">
        <f>P36/P37-1</f>
        <v>-0.12147342723991561</v>
      </c>
      <c r="U38" s="1307"/>
      <c r="V38" s="711" t="s">
        <v>323</v>
      </c>
      <c r="W38" s="960">
        <v>94</v>
      </c>
      <c r="X38" s="960">
        <v>76</v>
      </c>
      <c r="Y38" s="960">
        <v>185</v>
      </c>
      <c r="Z38" s="960">
        <v>110</v>
      </c>
      <c r="AA38" s="960">
        <v>83</v>
      </c>
      <c r="AB38" s="960">
        <v>96</v>
      </c>
      <c r="AC38" s="960">
        <v>114</v>
      </c>
      <c r="AD38" s="960">
        <v>195</v>
      </c>
      <c r="AE38" s="960">
        <v>142</v>
      </c>
      <c r="AF38" s="960">
        <v>170</v>
      </c>
      <c r="AG38" s="960">
        <v>91</v>
      </c>
      <c r="AH38" s="960">
        <v>88</v>
      </c>
      <c r="AI38" s="712">
        <f t="shared" si="0"/>
        <v>355</v>
      </c>
      <c r="AJ38" s="713">
        <f t="shared" si="1"/>
        <v>289</v>
      </c>
      <c r="AK38" s="713">
        <f t="shared" si="2"/>
        <v>451</v>
      </c>
      <c r="AL38" s="714">
        <f t="shared" si="3"/>
        <v>349</v>
      </c>
      <c r="AM38" s="715">
        <f t="shared" si="4"/>
        <v>1444</v>
      </c>
    </row>
    <row r="39" spans="2:39" ht="13.5" customHeight="1" x14ac:dyDescent="0.3">
      <c r="B39" s="551"/>
      <c r="C39" s="554"/>
      <c r="D39" s="555"/>
      <c r="E39" s="555"/>
      <c r="F39" s="555"/>
      <c r="G39" s="555"/>
      <c r="H39" s="550"/>
      <c r="I39" s="550"/>
      <c r="J39" s="141" t="s">
        <v>551</v>
      </c>
      <c r="K39" s="556"/>
      <c r="L39" s="556"/>
      <c r="M39" s="556"/>
      <c r="N39" s="556"/>
      <c r="O39" s="556"/>
      <c r="P39" s="556"/>
      <c r="U39" s="1307"/>
      <c r="V39" s="711" t="s">
        <v>324</v>
      </c>
      <c r="W39" s="960">
        <v>402</v>
      </c>
      <c r="X39" s="960">
        <v>260</v>
      </c>
      <c r="Y39" s="960">
        <v>911</v>
      </c>
      <c r="Z39" s="960">
        <v>296</v>
      </c>
      <c r="AA39" s="960">
        <v>523</v>
      </c>
      <c r="AB39" s="960">
        <v>177</v>
      </c>
      <c r="AC39" s="960">
        <v>226</v>
      </c>
      <c r="AD39" s="960">
        <v>672</v>
      </c>
      <c r="AE39" s="960">
        <v>357</v>
      </c>
      <c r="AF39" s="960">
        <v>428</v>
      </c>
      <c r="AG39" s="960">
        <v>319</v>
      </c>
      <c r="AH39" s="960">
        <v>662</v>
      </c>
      <c r="AI39" s="712">
        <f t="shared" si="0"/>
        <v>1573</v>
      </c>
      <c r="AJ39" s="713">
        <f t="shared" si="1"/>
        <v>996</v>
      </c>
      <c r="AK39" s="713">
        <f t="shared" si="2"/>
        <v>1255</v>
      </c>
      <c r="AL39" s="714">
        <f t="shared" si="3"/>
        <v>1409</v>
      </c>
      <c r="AM39" s="715">
        <f t="shared" si="4"/>
        <v>5233</v>
      </c>
    </row>
    <row r="40" spans="2:39" ht="13.5" customHeight="1" x14ac:dyDescent="0.3">
      <c r="C40" s="361"/>
      <c r="D40" s="363"/>
      <c r="E40" s="363"/>
      <c r="F40" s="363"/>
      <c r="G40" s="363"/>
      <c r="H40" s="345"/>
      <c r="I40" s="345"/>
      <c r="J40" s="557" t="s">
        <v>552</v>
      </c>
      <c r="K40" s="558"/>
      <c r="L40" s="558"/>
      <c r="M40" s="558"/>
      <c r="N40" s="558"/>
      <c r="O40" s="558"/>
      <c r="P40" s="558"/>
      <c r="U40" s="1307"/>
      <c r="V40" s="711" t="s">
        <v>325</v>
      </c>
      <c r="W40" s="960">
        <v>290</v>
      </c>
      <c r="X40" s="960">
        <v>281</v>
      </c>
      <c r="Y40" s="960">
        <v>875</v>
      </c>
      <c r="Z40" s="960">
        <v>401</v>
      </c>
      <c r="AA40" s="960">
        <v>497</v>
      </c>
      <c r="AB40" s="960">
        <v>238</v>
      </c>
      <c r="AC40" s="960">
        <v>303</v>
      </c>
      <c r="AD40" s="960">
        <v>1075</v>
      </c>
      <c r="AE40" s="960">
        <v>492</v>
      </c>
      <c r="AF40" s="960">
        <v>494</v>
      </c>
      <c r="AG40" s="960">
        <v>739</v>
      </c>
      <c r="AH40" s="960">
        <v>402</v>
      </c>
      <c r="AI40" s="712">
        <f t="shared" si="0"/>
        <v>1446</v>
      </c>
      <c r="AJ40" s="713">
        <f t="shared" si="1"/>
        <v>1136</v>
      </c>
      <c r="AK40" s="713">
        <f t="shared" si="2"/>
        <v>1870</v>
      </c>
      <c r="AL40" s="714">
        <f t="shared" si="3"/>
        <v>1635</v>
      </c>
      <c r="AM40" s="715">
        <f t="shared" si="4"/>
        <v>6087</v>
      </c>
    </row>
    <row r="41" spans="2:39" ht="13.5" customHeight="1" x14ac:dyDescent="0.3">
      <c r="C41" s="361"/>
      <c r="D41" s="362"/>
      <c r="E41" s="362"/>
      <c r="F41" s="362"/>
      <c r="G41" s="362"/>
      <c r="H41" s="347"/>
      <c r="I41" s="347"/>
      <c r="J41" s="557" t="s">
        <v>553</v>
      </c>
      <c r="K41" s="558"/>
      <c r="L41" s="558"/>
      <c r="M41" s="558"/>
      <c r="N41" s="558"/>
      <c r="O41" s="558"/>
      <c r="P41" s="558"/>
      <c r="U41" s="1307"/>
      <c r="V41" s="711" t="s">
        <v>326</v>
      </c>
      <c r="W41" s="960">
        <v>19</v>
      </c>
      <c r="X41" s="960">
        <v>23</v>
      </c>
      <c r="Y41" s="960">
        <v>39</v>
      </c>
      <c r="Z41" s="960">
        <v>17</v>
      </c>
      <c r="AA41" s="960">
        <v>48</v>
      </c>
      <c r="AB41" s="960">
        <v>40</v>
      </c>
      <c r="AC41" s="960">
        <v>48</v>
      </c>
      <c r="AD41" s="960">
        <v>48</v>
      </c>
      <c r="AE41" s="960">
        <v>15</v>
      </c>
      <c r="AF41" s="960">
        <v>65</v>
      </c>
      <c r="AG41" s="960">
        <v>44</v>
      </c>
      <c r="AH41" s="960">
        <v>29</v>
      </c>
      <c r="AI41" s="712">
        <f t="shared" si="0"/>
        <v>81</v>
      </c>
      <c r="AJ41" s="713">
        <f t="shared" si="1"/>
        <v>105</v>
      </c>
      <c r="AK41" s="713">
        <f t="shared" si="2"/>
        <v>111</v>
      </c>
      <c r="AL41" s="714">
        <f t="shared" si="3"/>
        <v>138</v>
      </c>
      <c r="AM41" s="715">
        <f t="shared" si="4"/>
        <v>435</v>
      </c>
    </row>
    <row r="42" spans="2:39" ht="13.5" customHeight="1" x14ac:dyDescent="0.15">
      <c r="B42" s="360"/>
      <c r="C42" s="364"/>
      <c r="D42" s="364"/>
      <c r="E42" s="364"/>
      <c r="F42" s="364"/>
      <c r="G42" s="364"/>
      <c r="J42" s="557" t="s">
        <v>554</v>
      </c>
      <c r="K42" s="558"/>
      <c r="L42" s="558"/>
      <c r="M42" s="558"/>
      <c r="N42" s="558"/>
      <c r="O42" s="558"/>
      <c r="P42" s="558"/>
      <c r="U42" s="1307"/>
      <c r="V42" s="711" t="s">
        <v>327</v>
      </c>
      <c r="W42" s="960">
        <v>38</v>
      </c>
      <c r="X42" s="960">
        <v>55</v>
      </c>
      <c r="Y42" s="960">
        <v>122</v>
      </c>
      <c r="Z42" s="960">
        <v>309</v>
      </c>
      <c r="AA42" s="960">
        <v>61</v>
      </c>
      <c r="AB42" s="960">
        <v>21</v>
      </c>
      <c r="AC42" s="960">
        <v>44</v>
      </c>
      <c r="AD42" s="960">
        <v>88</v>
      </c>
      <c r="AE42" s="960">
        <v>85</v>
      </c>
      <c r="AF42" s="960">
        <v>64</v>
      </c>
      <c r="AG42" s="960">
        <v>51</v>
      </c>
      <c r="AH42" s="960">
        <v>45</v>
      </c>
      <c r="AI42" s="712">
        <f t="shared" si="0"/>
        <v>215</v>
      </c>
      <c r="AJ42" s="713">
        <f t="shared" si="1"/>
        <v>391</v>
      </c>
      <c r="AK42" s="713">
        <f t="shared" si="2"/>
        <v>217</v>
      </c>
      <c r="AL42" s="714">
        <f t="shared" si="3"/>
        <v>160</v>
      </c>
      <c r="AM42" s="715">
        <f t="shared" si="4"/>
        <v>983</v>
      </c>
    </row>
    <row r="43" spans="2:39" ht="13.5" customHeight="1" x14ac:dyDescent="0.15">
      <c r="B43" s="360"/>
      <c r="C43" s="364"/>
      <c r="D43" s="364"/>
      <c r="E43" s="364"/>
      <c r="F43" s="364"/>
      <c r="G43" s="364"/>
      <c r="J43" s="557" t="s">
        <v>555</v>
      </c>
      <c r="K43" s="558"/>
      <c r="L43" s="558"/>
      <c r="M43" s="558"/>
      <c r="N43" s="558"/>
      <c r="O43" s="558"/>
      <c r="P43" s="558"/>
      <c r="U43" s="1307"/>
      <c r="V43" s="711" t="s">
        <v>328</v>
      </c>
      <c r="W43" s="960">
        <v>100</v>
      </c>
      <c r="X43" s="960">
        <v>81</v>
      </c>
      <c r="Y43" s="960">
        <v>125</v>
      </c>
      <c r="Z43" s="960">
        <v>63</v>
      </c>
      <c r="AA43" s="960">
        <v>86</v>
      </c>
      <c r="AB43" s="960">
        <v>63</v>
      </c>
      <c r="AC43" s="960">
        <v>48</v>
      </c>
      <c r="AD43" s="960">
        <v>223</v>
      </c>
      <c r="AE43" s="960">
        <v>120</v>
      </c>
      <c r="AF43" s="960">
        <v>131</v>
      </c>
      <c r="AG43" s="960">
        <v>88</v>
      </c>
      <c r="AH43" s="960">
        <v>58</v>
      </c>
      <c r="AI43" s="712">
        <f t="shared" si="0"/>
        <v>306</v>
      </c>
      <c r="AJ43" s="713">
        <f t="shared" si="1"/>
        <v>212</v>
      </c>
      <c r="AK43" s="713">
        <f t="shared" si="2"/>
        <v>391</v>
      </c>
      <c r="AL43" s="714">
        <f t="shared" si="3"/>
        <v>277</v>
      </c>
      <c r="AM43" s="715">
        <f t="shared" si="4"/>
        <v>1186</v>
      </c>
    </row>
    <row r="44" spans="2:39" ht="13.5" customHeight="1" x14ac:dyDescent="0.15">
      <c r="B44" s="360"/>
      <c r="C44" s="364"/>
      <c r="D44" s="364"/>
      <c r="E44" s="364"/>
      <c r="F44" s="364"/>
      <c r="G44" s="364"/>
      <c r="J44" s="557" t="s">
        <v>556</v>
      </c>
      <c r="K44" s="558"/>
      <c r="L44" s="558"/>
      <c r="M44" s="558"/>
      <c r="N44" s="558"/>
      <c r="O44" s="558"/>
      <c r="P44" s="558"/>
      <c r="U44" s="1307"/>
      <c r="V44" s="711" t="s">
        <v>329</v>
      </c>
      <c r="W44" s="960">
        <v>33</v>
      </c>
      <c r="X44" s="960">
        <v>51</v>
      </c>
      <c r="Y44" s="960">
        <v>58</v>
      </c>
      <c r="Z44" s="960">
        <v>33</v>
      </c>
      <c r="AA44" s="960">
        <v>54</v>
      </c>
      <c r="AB44" s="960">
        <v>13</v>
      </c>
      <c r="AC44" s="960">
        <v>31</v>
      </c>
      <c r="AD44" s="960">
        <v>59</v>
      </c>
      <c r="AE44" s="960">
        <v>33</v>
      </c>
      <c r="AF44" s="960">
        <v>63</v>
      </c>
      <c r="AG44" s="960">
        <v>33</v>
      </c>
      <c r="AH44" s="960">
        <v>42</v>
      </c>
      <c r="AI44" s="712">
        <f t="shared" si="0"/>
        <v>142</v>
      </c>
      <c r="AJ44" s="713">
        <f t="shared" si="1"/>
        <v>100</v>
      </c>
      <c r="AK44" s="713">
        <f t="shared" si="2"/>
        <v>123</v>
      </c>
      <c r="AL44" s="714">
        <f t="shared" si="3"/>
        <v>138</v>
      </c>
      <c r="AM44" s="715">
        <f t="shared" si="4"/>
        <v>503</v>
      </c>
    </row>
    <row r="45" spans="2:39" ht="13.5" customHeight="1" x14ac:dyDescent="0.15">
      <c r="B45" s="360"/>
      <c r="C45" s="364"/>
      <c r="D45" s="364"/>
      <c r="E45" s="364"/>
      <c r="F45" s="364"/>
      <c r="G45" s="364"/>
      <c r="J45" s="557" t="s">
        <v>557</v>
      </c>
      <c r="K45" s="558"/>
      <c r="L45" s="558"/>
      <c r="M45" s="558"/>
      <c r="N45" s="558"/>
      <c r="O45" s="558"/>
      <c r="P45" s="558"/>
      <c r="U45" s="1307"/>
      <c r="V45" s="711" t="s">
        <v>330</v>
      </c>
      <c r="W45" s="960">
        <v>6082</v>
      </c>
      <c r="X45" s="960">
        <v>5881</v>
      </c>
      <c r="Y45" s="960">
        <v>11780</v>
      </c>
      <c r="Z45" s="960">
        <v>6349</v>
      </c>
      <c r="AA45" s="960">
        <v>8101</v>
      </c>
      <c r="AB45" s="960">
        <v>4561</v>
      </c>
      <c r="AC45" s="960">
        <v>5829</v>
      </c>
      <c r="AD45" s="960">
        <v>12068</v>
      </c>
      <c r="AE45" s="960">
        <v>7130</v>
      </c>
      <c r="AF45" s="960">
        <v>6229</v>
      </c>
      <c r="AG45" s="960">
        <v>6642</v>
      </c>
      <c r="AH45" s="960">
        <v>4849</v>
      </c>
      <c r="AI45" s="712">
        <f t="shared" si="0"/>
        <v>23743</v>
      </c>
      <c r="AJ45" s="713">
        <f t="shared" si="1"/>
        <v>19011</v>
      </c>
      <c r="AK45" s="713">
        <f t="shared" si="2"/>
        <v>25027</v>
      </c>
      <c r="AL45" s="714">
        <f t="shared" si="3"/>
        <v>17720</v>
      </c>
      <c r="AM45" s="715">
        <f t="shared" si="4"/>
        <v>85501</v>
      </c>
    </row>
    <row r="46" spans="2:39" ht="13.5" customHeight="1" x14ac:dyDescent="0.3">
      <c r="B46" s="350"/>
      <c r="J46" s="556"/>
      <c r="K46" s="556"/>
      <c r="L46" s="556"/>
      <c r="M46" s="556"/>
      <c r="N46" s="556"/>
      <c r="O46" s="556"/>
      <c r="P46" s="556"/>
      <c r="U46" s="1307"/>
      <c r="V46" s="711" t="s">
        <v>331</v>
      </c>
      <c r="W46" s="960">
        <v>511</v>
      </c>
      <c r="X46" s="960">
        <v>453</v>
      </c>
      <c r="Y46" s="960">
        <v>898</v>
      </c>
      <c r="Z46" s="960">
        <v>744</v>
      </c>
      <c r="AA46" s="960">
        <v>938</v>
      </c>
      <c r="AB46" s="960">
        <v>339</v>
      </c>
      <c r="AC46" s="960">
        <v>434</v>
      </c>
      <c r="AD46" s="960">
        <v>1045</v>
      </c>
      <c r="AE46" s="960">
        <v>912</v>
      </c>
      <c r="AF46" s="960">
        <v>691</v>
      </c>
      <c r="AG46" s="960">
        <v>809</v>
      </c>
      <c r="AH46" s="960">
        <v>550</v>
      </c>
      <c r="AI46" s="712">
        <f t="shared" si="0"/>
        <v>1862</v>
      </c>
      <c r="AJ46" s="713">
        <f t="shared" si="1"/>
        <v>2021</v>
      </c>
      <c r="AK46" s="713">
        <f t="shared" si="2"/>
        <v>2391</v>
      </c>
      <c r="AL46" s="714">
        <f t="shared" si="3"/>
        <v>2050</v>
      </c>
      <c r="AM46" s="715">
        <f t="shared" si="4"/>
        <v>8324</v>
      </c>
    </row>
    <row r="47" spans="2:39" ht="13.5" customHeight="1" x14ac:dyDescent="0.3">
      <c r="B47" s="351"/>
      <c r="J47" s="351"/>
      <c r="U47" s="1307"/>
      <c r="V47" s="711" t="s">
        <v>332</v>
      </c>
      <c r="W47" s="960">
        <v>736</v>
      </c>
      <c r="X47" s="960">
        <v>695</v>
      </c>
      <c r="Y47" s="960">
        <v>1460</v>
      </c>
      <c r="Z47" s="960">
        <v>856</v>
      </c>
      <c r="AA47" s="960">
        <v>801</v>
      </c>
      <c r="AB47" s="960">
        <v>662</v>
      </c>
      <c r="AC47" s="960">
        <v>723</v>
      </c>
      <c r="AD47" s="960">
        <v>1601</v>
      </c>
      <c r="AE47" s="960">
        <v>1114</v>
      </c>
      <c r="AF47" s="960">
        <v>1024</v>
      </c>
      <c r="AG47" s="960">
        <v>1153</v>
      </c>
      <c r="AH47" s="960">
        <v>735</v>
      </c>
      <c r="AI47" s="712">
        <f t="shared" si="0"/>
        <v>2891</v>
      </c>
      <c r="AJ47" s="713">
        <f t="shared" si="1"/>
        <v>2319</v>
      </c>
      <c r="AK47" s="713">
        <f t="shared" si="2"/>
        <v>3438</v>
      </c>
      <c r="AL47" s="714">
        <f t="shared" si="3"/>
        <v>2912</v>
      </c>
      <c r="AM47" s="715">
        <f t="shared" si="4"/>
        <v>11560</v>
      </c>
    </row>
    <row r="48" spans="2:39" x14ac:dyDescent="0.3">
      <c r="U48" s="1307"/>
      <c r="V48" s="711" t="s">
        <v>333</v>
      </c>
      <c r="W48" s="960">
        <v>6976</v>
      </c>
      <c r="X48" s="960">
        <v>7290</v>
      </c>
      <c r="Y48" s="960">
        <v>9793</v>
      </c>
      <c r="Z48" s="960">
        <v>7149</v>
      </c>
      <c r="AA48" s="960">
        <v>7392</v>
      </c>
      <c r="AB48" s="960">
        <v>5889</v>
      </c>
      <c r="AC48" s="960">
        <v>6004</v>
      </c>
      <c r="AD48" s="960">
        <v>10362</v>
      </c>
      <c r="AE48" s="960">
        <v>7327</v>
      </c>
      <c r="AF48" s="960">
        <v>5829</v>
      </c>
      <c r="AG48" s="960">
        <v>6247</v>
      </c>
      <c r="AH48" s="960">
        <v>6169</v>
      </c>
      <c r="AI48" s="712">
        <f t="shared" si="0"/>
        <v>24059</v>
      </c>
      <c r="AJ48" s="713">
        <f t="shared" si="1"/>
        <v>20430</v>
      </c>
      <c r="AK48" s="713">
        <f t="shared" si="2"/>
        <v>23693</v>
      </c>
      <c r="AL48" s="714">
        <f t="shared" si="3"/>
        <v>18245</v>
      </c>
      <c r="AM48" s="715">
        <f t="shared" si="4"/>
        <v>86427</v>
      </c>
    </row>
    <row r="49" spans="21:39" x14ac:dyDescent="0.3">
      <c r="U49" s="1307"/>
      <c r="V49" s="711" t="s">
        <v>334</v>
      </c>
      <c r="W49" s="960">
        <v>663</v>
      </c>
      <c r="X49" s="960">
        <v>655</v>
      </c>
      <c r="Y49" s="960">
        <v>1347</v>
      </c>
      <c r="Z49" s="960">
        <v>894</v>
      </c>
      <c r="AA49" s="960">
        <v>1050</v>
      </c>
      <c r="AB49" s="960">
        <v>611</v>
      </c>
      <c r="AC49" s="960">
        <v>903</v>
      </c>
      <c r="AD49" s="960">
        <v>1765</v>
      </c>
      <c r="AE49" s="960">
        <v>1152</v>
      </c>
      <c r="AF49" s="960">
        <v>1007</v>
      </c>
      <c r="AG49" s="960">
        <v>1225</v>
      </c>
      <c r="AH49" s="960">
        <v>841</v>
      </c>
      <c r="AI49" s="712">
        <f t="shared" si="0"/>
        <v>2665</v>
      </c>
      <c r="AJ49" s="713">
        <f t="shared" si="1"/>
        <v>2555</v>
      </c>
      <c r="AK49" s="713">
        <f t="shared" si="2"/>
        <v>3820</v>
      </c>
      <c r="AL49" s="714">
        <f t="shared" si="3"/>
        <v>3073</v>
      </c>
      <c r="AM49" s="715">
        <f t="shared" si="4"/>
        <v>12113</v>
      </c>
    </row>
    <row r="50" spans="21:39" x14ac:dyDescent="0.3">
      <c r="U50" s="1307"/>
      <c r="V50" s="711" t="s">
        <v>335</v>
      </c>
      <c r="W50" s="960">
        <v>782</v>
      </c>
      <c r="X50" s="960">
        <v>752</v>
      </c>
      <c r="Y50" s="960">
        <v>1615</v>
      </c>
      <c r="Z50" s="960">
        <v>1058</v>
      </c>
      <c r="AA50" s="960">
        <v>975</v>
      </c>
      <c r="AB50" s="960">
        <v>617</v>
      </c>
      <c r="AC50" s="960">
        <v>744</v>
      </c>
      <c r="AD50" s="960">
        <v>1855</v>
      </c>
      <c r="AE50" s="960">
        <v>1162</v>
      </c>
      <c r="AF50" s="960">
        <v>1416</v>
      </c>
      <c r="AG50" s="960">
        <v>1268</v>
      </c>
      <c r="AH50" s="960">
        <v>1023</v>
      </c>
      <c r="AI50" s="712">
        <f t="shared" si="0"/>
        <v>3149</v>
      </c>
      <c r="AJ50" s="713">
        <f t="shared" si="1"/>
        <v>2650</v>
      </c>
      <c r="AK50" s="713">
        <f t="shared" si="2"/>
        <v>3761</v>
      </c>
      <c r="AL50" s="714">
        <f t="shared" si="3"/>
        <v>3707</v>
      </c>
      <c r="AM50" s="715">
        <f t="shared" si="4"/>
        <v>13267</v>
      </c>
    </row>
    <row r="51" spans="21:39" x14ac:dyDescent="0.3">
      <c r="U51" s="1307"/>
      <c r="V51" s="711" t="s">
        <v>336</v>
      </c>
      <c r="W51" s="960">
        <v>1037</v>
      </c>
      <c r="X51" s="960">
        <v>972</v>
      </c>
      <c r="Y51" s="960">
        <v>2180</v>
      </c>
      <c r="Z51" s="960">
        <v>1317</v>
      </c>
      <c r="AA51" s="960">
        <v>1814</v>
      </c>
      <c r="AB51" s="960">
        <v>869</v>
      </c>
      <c r="AC51" s="960">
        <v>978</v>
      </c>
      <c r="AD51" s="960">
        <v>3124</v>
      </c>
      <c r="AE51" s="960">
        <v>2369</v>
      </c>
      <c r="AF51" s="960">
        <v>1429</v>
      </c>
      <c r="AG51" s="960">
        <v>3074</v>
      </c>
      <c r="AH51" s="960">
        <v>1420</v>
      </c>
      <c r="AI51" s="712">
        <f t="shared" si="0"/>
        <v>4189</v>
      </c>
      <c r="AJ51" s="713">
        <f t="shared" si="1"/>
        <v>4000</v>
      </c>
      <c r="AK51" s="713">
        <f t="shared" si="2"/>
        <v>6471</v>
      </c>
      <c r="AL51" s="714">
        <f t="shared" si="3"/>
        <v>5923</v>
      </c>
      <c r="AM51" s="715">
        <f t="shared" si="4"/>
        <v>20583</v>
      </c>
    </row>
    <row r="52" spans="21:39" x14ac:dyDescent="0.3">
      <c r="U52" s="1307"/>
      <c r="V52" s="711" t="s">
        <v>337</v>
      </c>
      <c r="W52" s="960">
        <v>376</v>
      </c>
      <c r="X52" s="960">
        <v>452</v>
      </c>
      <c r="Y52" s="960">
        <v>325</v>
      </c>
      <c r="Z52" s="960">
        <v>110</v>
      </c>
      <c r="AA52" s="960">
        <v>111</v>
      </c>
      <c r="AB52" s="960">
        <v>131</v>
      </c>
      <c r="AC52" s="960">
        <v>117</v>
      </c>
      <c r="AD52" s="960">
        <v>159</v>
      </c>
      <c r="AE52" s="960">
        <v>261</v>
      </c>
      <c r="AF52" s="960">
        <v>345</v>
      </c>
      <c r="AG52" s="960">
        <v>777</v>
      </c>
      <c r="AH52" s="960">
        <v>402</v>
      </c>
      <c r="AI52" s="712">
        <f t="shared" si="0"/>
        <v>1153</v>
      </c>
      <c r="AJ52" s="713">
        <f t="shared" si="1"/>
        <v>352</v>
      </c>
      <c r="AK52" s="713">
        <f t="shared" si="2"/>
        <v>537</v>
      </c>
      <c r="AL52" s="714">
        <f t="shared" si="3"/>
        <v>1524</v>
      </c>
      <c r="AM52" s="715">
        <f t="shared" si="4"/>
        <v>3566</v>
      </c>
    </row>
    <row r="53" spans="21:39" x14ac:dyDescent="0.3">
      <c r="U53" s="1307"/>
      <c r="V53" s="711" t="s">
        <v>558</v>
      </c>
      <c r="W53" s="960">
        <v>4681</v>
      </c>
      <c r="X53" s="960">
        <v>5560</v>
      </c>
      <c r="Y53" s="960">
        <v>9873</v>
      </c>
      <c r="Z53" s="960">
        <v>9647</v>
      </c>
      <c r="AA53" s="960">
        <v>5869</v>
      </c>
      <c r="AB53" s="960">
        <v>6270</v>
      </c>
      <c r="AC53" s="960">
        <v>7531</v>
      </c>
      <c r="AD53" s="960">
        <v>9494</v>
      </c>
      <c r="AE53" s="960">
        <v>9188</v>
      </c>
      <c r="AF53" s="960">
        <v>6722</v>
      </c>
      <c r="AG53" s="960">
        <v>8572</v>
      </c>
      <c r="AH53" s="960">
        <v>9815</v>
      </c>
      <c r="AI53" s="712">
        <f t="shared" si="0"/>
        <v>20114</v>
      </c>
      <c r="AJ53" s="713">
        <f t="shared" si="1"/>
        <v>21786</v>
      </c>
      <c r="AK53" s="713">
        <f t="shared" si="2"/>
        <v>26213</v>
      </c>
      <c r="AL53" s="714">
        <f t="shared" si="3"/>
        <v>25109</v>
      </c>
      <c r="AM53" s="715">
        <f t="shared" si="4"/>
        <v>93222</v>
      </c>
    </row>
    <row r="54" spans="21:39" x14ac:dyDescent="0.3">
      <c r="U54" s="1307"/>
      <c r="V54" s="716" t="s">
        <v>291</v>
      </c>
      <c r="W54" s="960">
        <v>164</v>
      </c>
      <c r="X54" s="960">
        <v>161</v>
      </c>
      <c r="Y54" s="960">
        <v>312</v>
      </c>
      <c r="Z54" s="960">
        <v>227</v>
      </c>
      <c r="AA54" s="960">
        <v>349</v>
      </c>
      <c r="AB54" s="960">
        <v>132</v>
      </c>
      <c r="AC54" s="960">
        <v>214</v>
      </c>
      <c r="AD54" s="960">
        <v>140</v>
      </c>
      <c r="AE54" s="960">
        <v>157</v>
      </c>
      <c r="AF54" s="960">
        <v>280</v>
      </c>
      <c r="AG54" s="960">
        <v>284</v>
      </c>
      <c r="AH54" s="960">
        <v>76</v>
      </c>
      <c r="AI54" s="718">
        <f t="shared" si="0"/>
        <v>637</v>
      </c>
      <c r="AJ54" s="717">
        <f t="shared" si="1"/>
        <v>708</v>
      </c>
      <c r="AK54" s="717">
        <f t="shared" si="2"/>
        <v>511</v>
      </c>
      <c r="AL54" s="719">
        <f t="shared" si="3"/>
        <v>640</v>
      </c>
      <c r="AM54" s="720">
        <f t="shared" si="4"/>
        <v>2496</v>
      </c>
    </row>
    <row r="55" spans="21:39" x14ac:dyDescent="0.3">
      <c r="U55" s="1307"/>
      <c r="V55" s="716" t="s">
        <v>534</v>
      </c>
      <c r="W55" s="960">
        <v>104</v>
      </c>
      <c r="X55" s="960">
        <v>200</v>
      </c>
      <c r="Y55" s="960">
        <v>247</v>
      </c>
      <c r="Z55" s="960">
        <v>103</v>
      </c>
      <c r="AA55" s="960">
        <v>224</v>
      </c>
      <c r="AB55" s="960">
        <v>131</v>
      </c>
      <c r="AC55" s="960">
        <v>124</v>
      </c>
      <c r="AD55" s="960">
        <v>131</v>
      </c>
      <c r="AE55" s="960">
        <v>188</v>
      </c>
      <c r="AF55" s="960">
        <v>462</v>
      </c>
      <c r="AG55" s="960">
        <v>774</v>
      </c>
      <c r="AH55" s="960">
        <v>139</v>
      </c>
      <c r="AI55" s="718">
        <f t="shared" si="0"/>
        <v>551</v>
      </c>
      <c r="AJ55" s="717">
        <f t="shared" si="1"/>
        <v>458</v>
      </c>
      <c r="AK55" s="717">
        <f t="shared" si="2"/>
        <v>443</v>
      </c>
      <c r="AL55" s="719">
        <f t="shared" si="3"/>
        <v>1375</v>
      </c>
      <c r="AM55" s="720">
        <f t="shared" si="4"/>
        <v>2827</v>
      </c>
    </row>
    <row r="56" spans="21:39" x14ac:dyDescent="0.3">
      <c r="U56" s="1307"/>
      <c r="V56" s="716" t="s">
        <v>536</v>
      </c>
      <c r="W56" s="960">
        <v>4277</v>
      </c>
      <c r="X56" s="960">
        <v>5090</v>
      </c>
      <c r="Y56" s="960">
        <v>7226</v>
      </c>
      <c r="Z56" s="960">
        <v>4471</v>
      </c>
      <c r="AA56" s="960">
        <v>4988</v>
      </c>
      <c r="AB56" s="960">
        <v>4109</v>
      </c>
      <c r="AC56" s="960">
        <v>4233</v>
      </c>
      <c r="AD56" s="960">
        <v>7815</v>
      </c>
      <c r="AE56" s="960">
        <v>5971</v>
      </c>
      <c r="AF56" s="960">
        <v>5023</v>
      </c>
      <c r="AG56" s="960">
        <v>4673</v>
      </c>
      <c r="AH56" s="960">
        <v>3690</v>
      </c>
      <c r="AI56" s="718">
        <f t="shared" si="0"/>
        <v>16593</v>
      </c>
      <c r="AJ56" s="717">
        <f t="shared" si="1"/>
        <v>13568</v>
      </c>
      <c r="AK56" s="717">
        <f t="shared" si="2"/>
        <v>18019</v>
      </c>
      <c r="AL56" s="719">
        <f t="shared" si="3"/>
        <v>13386</v>
      </c>
      <c r="AM56" s="720">
        <f t="shared" si="4"/>
        <v>61566</v>
      </c>
    </row>
    <row r="57" spans="21:39" x14ac:dyDescent="0.3">
      <c r="U57" s="1307"/>
      <c r="V57" s="716" t="s">
        <v>538</v>
      </c>
      <c r="W57" s="960">
        <v>152</v>
      </c>
      <c r="X57" s="960">
        <v>207</v>
      </c>
      <c r="Y57" s="960">
        <v>320</v>
      </c>
      <c r="Z57" s="960">
        <v>182</v>
      </c>
      <c r="AA57" s="960">
        <v>238</v>
      </c>
      <c r="AB57" s="960">
        <v>173</v>
      </c>
      <c r="AC57" s="960">
        <v>109</v>
      </c>
      <c r="AD57" s="960">
        <v>175</v>
      </c>
      <c r="AE57" s="960">
        <v>247</v>
      </c>
      <c r="AF57" s="960">
        <v>238</v>
      </c>
      <c r="AG57" s="960">
        <v>151</v>
      </c>
      <c r="AH57" s="960">
        <v>137</v>
      </c>
      <c r="AI57" s="718">
        <f t="shared" si="0"/>
        <v>679</v>
      </c>
      <c r="AJ57" s="717">
        <f t="shared" si="1"/>
        <v>593</v>
      </c>
      <c r="AK57" s="717">
        <f t="shared" si="2"/>
        <v>531</v>
      </c>
      <c r="AL57" s="719">
        <f t="shared" si="3"/>
        <v>526</v>
      </c>
      <c r="AM57" s="720">
        <f t="shared" si="4"/>
        <v>2329</v>
      </c>
    </row>
    <row r="58" spans="21:39" x14ac:dyDescent="0.3">
      <c r="U58" s="1307"/>
      <c r="V58" s="716" t="s">
        <v>540</v>
      </c>
      <c r="W58" s="960">
        <v>784</v>
      </c>
      <c r="X58" s="960">
        <v>1028</v>
      </c>
      <c r="Y58" s="960">
        <v>1658</v>
      </c>
      <c r="Z58" s="960">
        <v>843</v>
      </c>
      <c r="AA58" s="960">
        <v>1598</v>
      </c>
      <c r="AB58" s="960">
        <v>1086</v>
      </c>
      <c r="AC58" s="960">
        <v>1068</v>
      </c>
      <c r="AD58" s="960">
        <v>1590</v>
      </c>
      <c r="AE58" s="960">
        <v>1064</v>
      </c>
      <c r="AF58" s="960">
        <v>1058</v>
      </c>
      <c r="AG58" s="960">
        <v>2064</v>
      </c>
      <c r="AH58" s="960">
        <v>622</v>
      </c>
      <c r="AI58" s="718">
        <f t="shared" si="0"/>
        <v>3470</v>
      </c>
      <c r="AJ58" s="717">
        <f t="shared" si="1"/>
        <v>3527</v>
      </c>
      <c r="AK58" s="717">
        <f t="shared" si="2"/>
        <v>3722</v>
      </c>
      <c r="AL58" s="719">
        <f t="shared" si="3"/>
        <v>3744</v>
      </c>
      <c r="AM58" s="720">
        <f t="shared" si="4"/>
        <v>14463</v>
      </c>
    </row>
    <row r="59" spans="21:39" x14ac:dyDescent="0.3">
      <c r="U59" s="1307"/>
      <c r="V59" s="716" t="s">
        <v>542</v>
      </c>
      <c r="W59" s="960">
        <v>1916</v>
      </c>
      <c r="X59" s="960">
        <v>1885</v>
      </c>
      <c r="Y59" s="960">
        <v>3600</v>
      </c>
      <c r="Z59" s="960">
        <v>1656</v>
      </c>
      <c r="AA59" s="960">
        <v>1912</v>
      </c>
      <c r="AB59" s="960">
        <v>1567</v>
      </c>
      <c r="AC59" s="960">
        <v>1751</v>
      </c>
      <c r="AD59" s="960">
        <v>2937</v>
      </c>
      <c r="AE59" s="960">
        <v>3027</v>
      </c>
      <c r="AF59" s="960">
        <v>1806</v>
      </c>
      <c r="AG59" s="960">
        <v>2152</v>
      </c>
      <c r="AH59" s="960">
        <v>1918</v>
      </c>
      <c r="AI59" s="718">
        <f t="shared" si="0"/>
        <v>7401</v>
      </c>
      <c r="AJ59" s="717">
        <f t="shared" si="1"/>
        <v>5135</v>
      </c>
      <c r="AK59" s="717">
        <f t="shared" si="2"/>
        <v>7715</v>
      </c>
      <c r="AL59" s="719">
        <f t="shared" si="3"/>
        <v>5876</v>
      </c>
      <c r="AM59" s="720">
        <f t="shared" si="4"/>
        <v>26127</v>
      </c>
    </row>
    <row r="60" spans="21:39" x14ac:dyDescent="0.3">
      <c r="U60" s="1307"/>
      <c r="V60" s="716" t="s">
        <v>353</v>
      </c>
      <c r="W60" s="960">
        <v>816</v>
      </c>
      <c r="X60" s="960">
        <v>667</v>
      </c>
      <c r="Y60" s="960">
        <v>2039</v>
      </c>
      <c r="Z60" s="960">
        <v>856</v>
      </c>
      <c r="AA60" s="960">
        <v>1197</v>
      </c>
      <c r="AB60" s="960">
        <v>582</v>
      </c>
      <c r="AC60" s="960">
        <v>680</v>
      </c>
      <c r="AD60" s="960">
        <v>2032</v>
      </c>
      <c r="AE60" s="960">
        <v>1038</v>
      </c>
      <c r="AF60" s="960">
        <v>1180</v>
      </c>
      <c r="AG60" s="960">
        <v>1247</v>
      </c>
      <c r="AH60" s="960">
        <v>1199</v>
      </c>
      <c r="AI60" s="718">
        <f t="shared" si="0"/>
        <v>3522</v>
      </c>
      <c r="AJ60" s="717">
        <f t="shared" si="1"/>
        <v>2635</v>
      </c>
      <c r="AK60" s="717">
        <f t="shared" si="2"/>
        <v>3750</v>
      </c>
      <c r="AL60" s="719">
        <f t="shared" si="3"/>
        <v>3626</v>
      </c>
      <c r="AM60" s="720">
        <f t="shared" si="4"/>
        <v>13533</v>
      </c>
    </row>
    <row r="61" spans="21:39" x14ac:dyDescent="0.3">
      <c r="U61" s="1307"/>
      <c r="V61" s="716" t="s">
        <v>545</v>
      </c>
      <c r="W61" s="960">
        <v>190</v>
      </c>
      <c r="X61" s="960">
        <v>210</v>
      </c>
      <c r="Y61" s="960">
        <v>344</v>
      </c>
      <c r="Z61" s="960">
        <v>422</v>
      </c>
      <c r="AA61" s="960">
        <v>249</v>
      </c>
      <c r="AB61" s="960">
        <v>137</v>
      </c>
      <c r="AC61" s="960">
        <v>171</v>
      </c>
      <c r="AD61" s="960">
        <v>418</v>
      </c>
      <c r="AE61" s="960">
        <v>253</v>
      </c>
      <c r="AF61" s="960">
        <v>323</v>
      </c>
      <c r="AG61" s="960">
        <v>216</v>
      </c>
      <c r="AH61" s="960">
        <v>174</v>
      </c>
      <c r="AI61" s="718">
        <f t="shared" si="0"/>
        <v>744</v>
      </c>
      <c r="AJ61" s="717">
        <f t="shared" si="1"/>
        <v>808</v>
      </c>
      <c r="AK61" s="717">
        <f t="shared" si="2"/>
        <v>842</v>
      </c>
      <c r="AL61" s="719">
        <f t="shared" si="3"/>
        <v>713</v>
      </c>
      <c r="AM61" s="720">
        <f t="shared" si="4"/>
        <v>3107</v>
      </c>
    </row>
    <row r="62" spans="21:39" x14ac:dyDescent="0.3">
      <c r="U62" s="1307"/>
      <c r="V62" s="716" t="s">
        <v>547</v>
      </c>
      <c r="W62" s="960">
        <v>16787</v>
      </c>
      <c r="X62" s="960">
        <v>16698</v>
      </c>
      <c r="Y62" s="960">
        <v>29073</v>
      </c>
      <c r="Z62" s="960">
        <v>18367</v>
      </c>
      <c r="AA62" s="960">
        <v>21071</v>
      </c>
      <c r="AB62" s="960">
        <v>13548</v>
      </c>
      <c r="AC62" s="960">
        <v>15615</v>
      </c>
      <c r="AD62" s="960">
        <v>31820</v>
      </c>
      <c r="AE62" s="960">
        <v>21166</v>
      </c>
      <c r="AF62" s="960">
        <v>17625</v>
      </c>
      <c r="AG62" s="960">
        <v>20418</v>
      </c>
      <c r="AH62" s="960">
        <v>15587</v>
      </c>
      <c r="AI62" s="718">
        <f t="shared" si="0"/>
        <v>62558</v>
      </c>
      <c r="AJ62" s="717">
        <f t="shared" si="1"/>
        <v>52986</v>
      </c>
      <c r="AK62" s="717">
        <f t="shared" si="2"/>
        <v>68601</v>
      </c>
      <c r="AL62" s="719">
        <f t="shared" si="3"/>
        <v>53630</v>
      </c>
      <c r="AM62" s="720">
        <f t="shared" si="4"/>
        <v>237775</v>
      </c>
    </row>
    <row r="63" spans="21:39" x14ac:dyDescent="0.3">
      <c r="U63" s="1308"/>
      <c r="V63" s="716" t="s">
        <v>559</v>
      </c>
      <c r="W63" s="960">
        <v>376</v>
      </c>
      <c r="X63" s="960">
        <v>452</v>
      </c>
      <c r="Y63" s="960">
        <v>325</v>
      </c>
      <c r="Z63" s="960">
        <v>110</v>
      </c>
      <c r="AA63" s="960">
        <v>111</v>
      </c>
      <c r="AB63" s="960">
        <v>131</v>
      </c>
      <c r="AC63" s="960">
        <v>117</v>
      </c>
      <c r="AD63" s="960">
        <v>159</v>
      </c>
      <c r="AE63" s="960">
        <v>261</v>
      </c>
      <c r="AF63" s="960">
        <v>345</v>
      </c>
      <c r="AG63" s="960">
        <v>777</v>
      </c>
      <c r="AH63" s="960">
        <v>402</v>
      </c>
      <c r="AI63" s="718">
        <f t="shared" si="0"/>
        <v>1153</v>
      </c>
      <c r="AJ63" s="717">
        <f t="shared" si="1"/>
        <v>352</v>
      </c>
      <c r="AK63" s="717">
        <f t="shared" si="2"/>
        <v>537</v>
      </c>
      <c r="AL63" s="719">
        <f t="shared" si="3"/>
        <v>1524</v>
      </c>
      <c r="AM63" s="720">
        <f t="shared" si="4"/>
        <v>3566</v>
      </c>
    </row>
    <row r="64" spans="21:39" x14ac:dyDescent="0.3">
      <c r="U64" s="1306" t="s">
        <v>177</v>
      </c>
      <c r="V64" s="711" t="s">
        <v>291</v>
      </c>
      <c r="W64" s="961">
        <v>118</v>
      </c>
      <c r="X64" s="961">
        <v>120</v>
      </c>
      <c r="Y64" s="961">
        <v>95</v>
      </c>
      <c r="Z64" s="961">
        <v>168</v>
      </c>
      <c r="AA64" s="961">
        <v>102</v>
      </c>
      <c r="AB64" s="961">
        <v>105</v>
      </c>
      <c r="AC64" s="961">
        <v>126</v>
      </c>
      <c r="AD64" s="961">
        <v>122</v>
      </c>
      <c r="AE64" s="961">
        <v>139</v>
      </c>
      <c r="AF64" s="961">
        <v>224</v>
      </c>
      <c r="AG64" s="961">
        <v>314</v>
      </c>
      <c r="AH64" s="962">
        <v>186</v>
      </c>
      <c r="AI64" s="712">
        <f>SUM(W64:Y64)</f>
        <v>333</v>
      </c>
      <c r="AJ64" s="713">
        <f t="shared" si="1"/>
        <v>375</v>
      </c>
      <c r="AK64" s="713">
        <f t="shared" si="2"/>
        <v>387</v>
      </c>
      <c r="AL64" s="714">
        <f t="shared" si="3"/>
        <v>724</v>
      </c>
      <c r="AM64" s="715">
        <f t="shared" si="4"/>
        <v>1819</v>
      </c>
    </row>
    <row r="65" spans="21:39" x14ac:dyDescent="0.3">
      <c r="U65" s="1307"/>
      <c r="V65" s="711" t="s">
        <v>292</v>
      </c>
      <c r="W65" s="963">
        <v>8</v>
      </c>
      <c r="X65" s="963">
        <v>4</v>
      </c>
      <c r="Y65" s="963">
        <v>15</v>
      </c>
      <c r="Z65" s="963">
        <v>22</v>
      </c>
      <c r="AA65" s="963">
        <v>3</v>
      </c>
      <c r="AB65" s="963">
        <v>20</v>
      </c>
      <c r="AC65" s="963">
        <v>17</v>
      </c>
      <c r="AD65" s="963">
        <v>15</v>
      </c>
      <c r="AE65" s="963">
        <v>17</v>
      </c>
      <c r="AF65" s="963">
        <v>27</v>
      </c>
      <c r="AG65" s="963">
        <v>20</v>
      </c>
      <c r="AH65" s="964">
        <v>22</v>
      </c>
      <c r="AI65" s="712">
        <f t="shared" ref="AI65:AI121" si="6">SUM(W65:Y65)</f>
        <v>27</v>
      </c>
      <c r="AJ65" s="713">
        <f t="shared" si="1"/>
        <v>45</v>
      </c>
      <c r="AK65" s="713">
        <f t="shared" si="2"/>
        <v>49</v>
      </c>
      <c r="AL65" s="714">
        <f t="shared" si="3"/>
        <v>69</v>
      </c>
      <c r="AM65" s="715">
        <f t="shared" si="4"/>
        <v>190</v>
      </c>
    </row>
    <row r="66" spans="21:39" x14ac:dyDescent="0.3">
      <c r="U66" s="1307"/>
      <c r="V66" s="711" t="s">
        <v>293</v>
      </c>
      <c r="W66" s="963">
        <v>30</v>
      </c>
      <c r="X66" s="963">
        <v>5</v>
      </c>
      <c r="Y66" s="963">
        <v>14</v>
      </c>
      <c r="Z66" s="963">
        <v>8</v>
      </c>
      <c r="AA66" s="963">
        <v>0</v>
      </c>
      <c r="AB66" s="963">
        <v>6</v>
      </c>
      <c r="AC66" s="963">
        <v>17</v>
      </c>
      <c r="AD66" s="963">
        <v>7</v>
      </c>
      <c r="AE66" s="963">
        <v>6</v>
      </c>
      <c r="AF66" s="963">
        <v>50</v>
      </c>
      <c r="AG66" s="963">
        <v>21</v>
      </c>
      <c r="AH66" s="964">
        <v>26</v>
      </c>
      <c r="AI66" s="712">
        <f t="shared" si="6"/>
        <v>49</v>
      </c>
      <c r="AJ66" s="713">
        <f t="shared" si="1"/>
        <v>14</v>
      </c>
      <c r="AK66" s="713">
        <f t="shared" si="2"/>
        <v>30</v>
      </c>
      <c r="AL66" s="714">
        <f t="shared" si="3"/>
        <v>97</v>
      </c>
      <c r="AM66" s="715">
        <f t="shared" si="4"/>
        <v>190</v>
      </c>
    </row>
    <row r="67" spans="21:39" x14ac:dyDescent="0.3">
      <c r="U67" s="1307"/>
      <c r="V67" s="711" t="s">
        <v>294</v>
      </c>
      <c r="W67" s="963">
        <v>57</v>
      </c>
      <c r="X67" s="963">
        <v>39</v>
      </c>
      <c r="Y67" s="963">
        <v>14</v>
      </c>
      <c r="Z67" s="963">
        <v>47</v>
      </c>
      <c r="AA67" s="963">
        <v>29</v>
      </c>
      <c r="AB67" s="963">
        <v>54</v>
      </c>
      <c r="AC67" s="963">
        <v>27</v>
      </c>
      <c r="AD67" s="963">
        <v>54</v>
      </c>
      <c r="AE67" s="963">
        <v>77</v>
      </c>
      <c r="AF67" s="963">
        <v>192</v>
      </c>
      <c r="AG67" s="963">
        <v>90</v>
      </c>
      <c r="AH67" s="964">
        <v>57</v>
      </c>
      <c r="AI67" s="712">
        <f t="shared" si="6"/>
        <v>110</v>
      </c>
      <c r="AJ67" s="713">
        <f t="shared" si="1"/>
        <v>130</v>
      </c>
      <c r="AK67" s="713">
        <f t="shared" si="2"/>
        <v>158</v>
      </c>
      <c r="AL67" s="714">
        <f t="shared" si="3"/>
        <v>339</v>
      </c>
      <c r="AM67" s="715">
        <f t="shared" si="4"/>
        <v>737</v>
      </c>
    </row>
    <row r="68" spans="21:39" x14ac:dyDescent="0.3">
      <c r="U68" s="1307"/>
      <c r="V68" s="711" t="s">
        <v>295</v>
      </c>
      <c r="W68" s="963">
        <v>4</v>
      </c>
      <c r="X68" s="963">
        <v>4</v>
      </c>
      <c r="Y68" s="963">
        <v>3</v>
      </c>
      <c r="Z68" s="963">
        <v>8</v>
      </c>
      <c r="AA68" s="963">
        <v>5</v>
      </c>
      <c r="AB68" s="963">
        <v>11</v>
      </c>
      <c r="AC68" s="963">
        <v>9</v>
      </c>
      <c r="AD68" s="963">
        <v>10</v>
      </c>
      <c r="AE68" s="963">
        <v>15</v>
      </c>
      <c r="AF68" s="963">
        <v>19</v>
      </c>
      <c r="AG68" s="963">
        <v>22</v>
      </c>
      <c r="AH68" s="964">
        <v>10</v>
      </c>
      <c r="AI68" s="712">
        <f t="shared" si="6"/>
        <v>11</v>
      </c>
      <c r="AJ68" s="713">
        <f t="shared" si="1"/>
        <v>24</v>
      </c>
      <c r="AK68" s="713">
        <f t="shared" si="2"/>
        <v>34</v>
      </c>
      <c r="AL68" s="714">
        <f t="shared" si="3"/>
        <v>51</v>
      </c>
      <c r="AM68" s="715">
        <f t="shared" si="4"/>
        <v>120</v>
      </c>
    </row>
    <row r="69" spans="21:39" x14ac:dyDescent="0.3">
      <c r="U69" s="1307"/>
      <c r="V69" s="711" t="s">
        <v>296</v>
      </c>
      <c r="W69" s="963">
        <v>8</v>
      </c>
      <c r="X69" s="963">
        <v>12</v>
      </c>
      <c r="Y69" s="963">
        <v>8</v>
      </c>
      <c r="Z69" s="963">
        <v>2</v>
      </c>
      <c r="AA69" s="963">
        <v>13</v>
      </c>
      <c r="AB69" s="963">
        <v>25</v>
      </c>
      <c r="AC69" s="963">
        <v>7</v>
      </c>
      <c r="AD69" s="963">
        <v>6</v>
      </c>
      <c r="AE69" s="963">
        <v>19</v>
      </c>
      <c r="AF69" s="963">
        <v>31</v>
      </c>
      <c r="AG69" s="963">
        <v>46</v>
      </c>
      <c r="AH69" s="964">
        <v>26</v>
      </c>
      <c r="AI69" s="712">
        <f t="shared" si="6"/>
        <v>28</v>
      </c>
      <c r="AJ69" s="713">
        <f t="shared" si="1"/>
        <v>40</v>
      </c>
      <c r="AK69" s="713">
        <f t="shared" si="2"/>
        <v>32</v>
      </c>
      <c r="AL69" s="714">
        <f t="shared" si="3"/>
        <v>103</v>
      </c>
      <c r="AM69" s="715">
        <f t="shared" si="4"/>
        <v>203</v>
      </c>
    </row>
    <row r="70" spans="21:39" x14ac:dyDescent="0.3">
      <c r="U70" s="1307"/>
      <c r="V70" s="711" t="s">
        <v>297</v>
      </c>
      <c r="W70" s="963">
        <v>15</v>
      </c>
      <c r="X70" s="963">
        <v>4</v>
      </c>
      <c r="Y70" s="963">
        <v>6</v>
      </c>
      <c r="Z70" s="963">
        <v>18</v>
      </c>
      <c r="AA70" s="963">
        <v>6</v>
      </c>
      <c r="AB70" s="963">
        <v>12</v>
      </c>
      <c r="AC70" s="963">
        <v>44</v>
      </c>
      <c r="AD70" s="963">
        <v>29</v>
      </c>
      <c r="AE70" s="963">
        <v>34</v>
      </c>
      <c r="AF70" s="963">
        <v>113</v>
      </c>
      <c r="AG70" s="963">
        <v>151</v>
      </c>
      <c r="AH70" s="964">
        <v>70</v>
      </c>
      <c r="AI70" s="712">
        <f t="shared" si="6"/>
        <v>25</v>
      </c>
      <c r="AJ70" s="713">
        <f t="shared" si="1"/>
        <v>36</v>
      </c>
      <c r="AK70" s="713">
        <f t="shared" si="2"/>
        <v>107</v>
      </c>
      <c r="AL70" s="714">
        <f t="shared" si="3"/>
        <v>334</v>
      </c>
      <c r="AM70" s="715">
        <f t="shared" si="4"/>
        <v>502</v>
      </c>
    </row>
    <row r="71" spans="21:39" x14ac:dyDescent="0.3">
      <c r="U71" s="1307"/>
      <c r="V71" s="711" t="s">
        <v>298</v>
      </c>
      <c r="W71" s="963">
        <v>86</v>
      </c>
      <c r="X71" s="963">
        <v>52</v>
      </c>
      <c r="Y71" s="963">
        <v>58</v>
      </c>
      <c r="Z71" s="963">
        <v>97</v>
      </c>
      <c r="AA71" s="963">
        <v>30</v>
      </c>
      <c r="AB71" s="963">
        <v>74</v>
      </c>
      <c r="AC71" s="963">
        <v>83</v>
      </c>
      <c r="AD71" s="963">
        <v>119</v>
      </c>
      <c r="AE71" s="963">
        <v>113</v>
      </c>
      <c r="AF71" s="963">
        <v>166</v>
      </c>
      <c r="AG71" s="963">
        <v>437</v>
      </c>
      <c r="AH71" s="964">
        <v>119</v>
      </c>
      <c r="AI71" s="712">
        <f t="shared" si="6"/>
        <v>196</v>
      </c>
      <c r="AJ71" s="713">
        <f t="shared" ref="AJ71:AJ121" si="7">SUM(Z71:AB71)</f>
        <v>201</v>
      </c>
      <c r="AK71" s="713">
        <f t="shared" ref="AK71:AK121" si="8">SUM(AC71:AE71)</f>
        <v>315</v>
      </c>
      <c r="AL71" s="714">
        <f t="shared" ref="AL71:AL121" si="9">SUM(AF71:AH71)</f>
        <v>722</v>
      </c>
      <c r="AM71" s="715">
        <f t="shared" ref="AM71:AM121" si="10">SUM(AI71:AL71)</f>
        <v>1434</v>
      </c>
    </row>
    <row r="72" spans="21:39" x14ac:dyDescent="0.3">
      <c r="U72" s="1307"/>
      <c r="V72" s="711" t="s">
        <v>299</v>
      </c>
      <c r="W72" s="963">
        <v>56</v>
      </c>
      <c r="X72" s="963">
        <v>21</v>
      </c>
      <c r="Y72" s="963">
        <v>34</v>
      </c>
      <c r="Z72" s="963">
        <v>19</v>
      </c>
      <c r="AA72" s="963">
        <v>20</v>
      </c>
      <c r="AB72" s="963">
        <v>40</v>
      </c>
      <c r="AC72" s="963">
        <v>55</v>
      </c>
      <c r="AD72" s="963">
        <v>66</v>
      </c>
      <c r="AE72" s="963">
        <v>60</v>
      </c>
      <c r="AF72" s="963">
        <v>99</v>
      </c>
      <c r="AG72" s="963">
        <v>350</v>
      </c>
      <c r="AH72" s="964">
        <v>73</v>
      </c>
      <c r="AI72" s="712">
        <f t="shared" si="6"/>
        <v>111</v>
      </c>
      <c r="AJ72" s="713">
        <f t="shared" si="7"/>
        <v>79</v>
      </c>
      <c r="AK72" s="713">
        <f t="shared" si="8"/>
        <v>181</v>
      </c>
      <c r="AL72" s="714">
        <f t="shared" si="9"/>
        <v>522</v>
      </c>
      <c r="AM72" s="715">
        <f t="shared" si="10"/>
        <v>893</v>
      </c>
    </row>
    <row r="73" spans="21:39" x14ac:dyDescent="0.3">
      <c r="U73" s="1307"/>
      <c r="V73" s="711" t="s">
        <v>300</v>
      </c>
      <c r="W73" s="963">
        <v>37</v>
      </c>
      <c r="X73" s="963">
        <v>29</v>
      </c>
      <c r="Y73" s="963">
        <v>14</v>
      </c>
      <c r="Z73" s="963">
        <v>43</v>
      </c>
      <c r="AA73" s="963">
        <v>21</v>
      </c>
      <c r="AB73" s="963">
        <v>37</v>
      </c>
      <c r="AC73" s="963">
        <v>57</v>
      </c>
      <c r="AD73" s="963">
        <v>67</v>
      </c>
      <c r="AE73" s="963">
        <v>49</v>
      </c>
      <c r="AF73" s="963">
        <v>72</v>
      </c>
      <c r="AG73" s="963">
        <v>102</v>
      </c>
      <c r="AH73" s="964">
        <v>52</v>
      </c>
      <c r="AI73" s="712">
        <f t="shared" si="6"/>
        <v>80</v>
      </c>
      <c r="AJ73" s="713">
        <f t="shared" si="7"/>
        <v>101</v>
      </c>
      <c r="AK73" s="713">
        <f t="shared" si="8"/>
        <v>173</v>
      </c>
      <c r="AL73" s="714">
        <f t="shared" si="9"/>
        <v>226</v>
      </c>
      <c r="AM73" s="715">
        <f t="shared" si="10"/>
        <v>580</v>
      </c>
    </row>
    <row r="74" spans="21:39" x14ac:dyDescent="0.3">
      <c r="U74" s="1307"/>
      <c r="V74" s="711" t="s">
        <v>301</v>
      </c>
      <c r="W74" s="963">
        <v>311</v>
      </c>
      <c r="X74" s="963">
        <v>242</v>
      </c>
      <c r="Y74" s="963">
        <v>286</v>
      </c>
      <c r="Z74" s="963">
        <v>309</v>
      </c>
      <c r="AA74" s="963">
        <v>222</v>
      </c>
      <c r="AB74" s="963">
        <v>341</v>
      </c>
      <c r="AC74" s="963">
        <v>440</v>
      </c>
      <c r="AD74" s="963">
        <v>560</v>
      </c>
      <c r="AE74" s="963">
        <v>493</v>
      </c>
      <c r="AF74" s="963">
        <v>709</v>
      </c>
      <c r="AG74" s="963">
        <v>709</v>
      </c>
      <c r="AH74" s="964">
        <v>880</v>
      </c>
      <c r="AI74" s="712">
        <f t="shared" si="6"/>
        <v>839</v>
      </c>
      <c r="AJ74" s="713">
        <f t="shared" si="7"/>
        <v>872</v>
      </c>
      <c r="AK74" s="713">
        <f t="shared" si="8"/>
        <v>1493</v>
      </c>
      <c r="AL74" s="714">
        <f t="shared" si="9"/>
        <v>2298</v>
      </c>
      <c r="AM74" s="715">
        <f t="shared" si="10"/>
        <v>5502</v>
      </c>
    </row>
    <row r="75" spans="21:39" x14ac:dyDescent="0.3">
      <c r="U75" s="1307"/>
      <c r="V75" s="711" t="s">
        <v>302</v>
      </c>
      <c r="W75" s="963">
        <v>439</v>
      </c>
      <c r="X75" s="963">
        <v>267</v>
      </c>
      <c r="Y75" s="963">
        <v>294</v>
      </c>
      <c r="Z75" s="963">
        <v>373</v>
      </c>
      <c r="AA75" s="963">
        <v>235</v>
      </c>
      <c r="AB75" s="963">
        <v>406</v>
      </c>
      <c r="AC75" s="963">
        <v>599</v>
      </c>
      <c r="AD75" s="963">
        <v>706</v>
      </c>
      <c r="AE75" s="963">
        <v>428</v>
      </c>
      <c r="AF75" s="963">
        <v>763</v>
      </c>
      <c r="AG75" s="963">
        <v>766</v>
      </c>
      <c r="AH75" s="964">
        <v>573</v>
      </c>
      <c r="AI75" s="712">
        <f t="shared" si="6"/>
        <v>1000</v>
      </c>
      <c r="AJ75" s="713">
        <f t="shared" si="7"/>
        <v>1014</v>
      </c>
      <c r="AK75" s="713">
        <f t="shared" si="8"/>
        <v>1733</v>
      </c>
      <c r="AL75" s="714">
        <f t="shared" si="9"/>
        <v>2102</v>
      </c>
      <c r="AM75" s="715">
        <f t="shared" si="10"/>
        <v>5849</v>
      </c>
    </row>
    <row r="76" spans="21:39" x14ac:dyDescent="0.3">
      <c r="U76" s="1307"/>
      <c r="V76" s="711" t="s">
        <v>303</v>
      </c>
      <c r="W76" s="963">
        <v>2146</v>
      </c>
      <c r="X76" s="963">
        <v>1451</v>
      </c>
      <c r="Y76" s="963">
        <v>1631</v>
      </c>
      <c r="Z76" s="963">
        <v>2434</v>
      </c>
      <c r="AA76" s="963">
        <v>1322</v>
      </c>
      <c r="AB76" s="963">
        <v>2072</v>
      </c>
      <c r="AC76" s="963">
        <v>2694</v>
      </c>
      <c r="AD76" s="963">
        <v>3336</v>
      </c>
      <c r="AE76" s="963">
        <v>2076</v>
      </c>
      <c r="AF76" s="963">
        <v>3838</v>
      </c>
      <c r="AG76" s="963">
        <v>3758</v>
      </c>
      <c r="AH76" s="964">
        <v>2989</v>
      </c>
      <c r="AI76" s="712">
        <f t="shared" si="6"/>
        <v>5228</v>
      </c>
      <c r="AJ76" s="713">
        <f t="shared" si="7"/>
        <v>5828</v>
      </c>
      <c r="AK76" s="713">
        <f t="shared" si="8"/>
        <v>8106</v>
      </c>
      <c r="AL76" s="714">
        <f t="shared" si="9"/>
        <v>10585</v>
      </c>
      <c r="AM76" s="715">
        <f t="shared" si="10"/>
        <v>29747</v>
      </c>
    </row>
    <row r="77" spans="21:39" x14ac:dyDescent="0.3">
      <c r="U77" s="1307"/>
      <c r="V77" s="711" t="s">
        <v>304</v>
      </c>
      <c r="W77" s="963">
        <v>1163</v>
      </c>
      <c r="X77" s="963">
        <v>593</v>
      </c>
      <c r="Y77" s="963">
        <v>604</v>
      </c>
      <c r="Z77" s="963">
        <v>787</v>
      </c>
      <c r="AA77" s="963">
        <v>424</v>
      </c>
      <c r="AB77" s="963">
        <v>839</v>
      </c>
      <c r="AC77" s="963">
        <v>1026</v>
      </c>
      <c r="AD77" s="963">
        <v>1723</v>
      </c>
      <c r="AE77" s="963">
        <v>1276</v>
      </c>
      <c r="AF77" s="963">
        <v>1437</v>
      </c>
      <c r="AG77" s="963">
        <v>2522</v>
      </c>
      <c r="AH77" s="964">
        <v>1750</v>
      </c>
      <c r="AI77" s="712">
        <f t="shared" si="6"/>
        <v>2360</v>
      </c>
      <c r="AJ77" s="713">
        <f t="shared" si="7"/>
        <v>2050</v>
      </c>
      <c r="AK77" s="713">
        <f t="shared" si="8"/>
        <v>4025</v>
      </c>
      <c r="AL77" s="714">
        <f t="shared" si="9"/>
        <v>5709</v>
      </c>
      <c r="AM77" s="715">
        <f t="shared" si="10"/>
        <v>14144</v>
      </c>
    </row>
    <row r="78" spans="21:39" x14ac:dyDescent="0.3">
      <c r="U78" s="1307"/>
      <c r="V78" s="711" t="s">
        <v>305</v>
      </c>
      <c r="W78" s="963">
        <v>29</v>
      </c>
      <c r="X78" s="963">
        <v>1</v>
      </c>
      <c r="Y78" s="963">
        <v>16</v>
      </c>
      <c r="Z78" s="963">
        <v>38</v>
      </c>
      <c r="AA78" s="963">
        <v>17</v>
      </c>
      <c r="AB78" s="963">
        <v>17</v>
      </c>
      <c r="AC78" s="963">
        <v>35</v>
      </c>
      <c r="AD78" s="963">
        <v>32</v>
      </c>
      <c r="AE78" s="963">
        <v>28</v>
      </c>
      <c r="AF78" s="963">
        <v>56</v>
      </c>
      <c r="AG78" s="963">
        <v>75</v>
      </c>
      <c r="AH78" s="964">
        <v>187</v>
      </c>
      <c r="AI78" s="712">
        <f t="shared" si="6"/>
        <v>46</v>
      </c>
      <c r="AJ78" s="713">
        <f t="shared" si="7"/>
        <v>72</v>
      </c>
      <c r="AK78" s="713">
        <f t="shared" si="8"/>
        <v>95</v>
      </c>
      <c r="AL78" s="714">
        <f t="shared" si="9"/>
        <v>318</v>
      </c>
      <c r="AM78" s="715">
        <f t="shared" si="10"/>
        <v>531</v>
      </c>
    </row>
    <row r="79" spans="21:39" x14ac:dyDescent="0.3">
      <c r="U79" s="1307"/>
      <c r="V79" s="711" t="s">
        <v>306</v>
      </c>
      <c r="W79" s="963">
        <v>4</v>
      </c>
      <c r="X79" s="963">
        <v>3</v>
      </c>
      <c r="Y79" s="963">
        <v>17</v>
      </c>
      <c r="Z79" s="963">
        <v>15</v>
      </c>
      <c r="AA79" s="963">
        <v>1</v>
      </c>
      <c r="AB79" s="963">
        <v>21</v>
      </c>
      <c r="AC79" s="963">
        <v>36</v>
      </c>
      <c r="AD79" s="963">
        <v>19</v>
      </c>
      <c r="AE79" s="963">
        <v>37</v>
      </c>
      <c r="AF79" s="963">
        <v>41</v>
      </c>
      <c r="AG79" s="963">
        <v>77</v>
      </c>
      <c r="AH79" s="964">
        <v>37</v>
      </c>
      <c r="AI79" s="712">
        <f t="shared" si="6"/>
        <v>24</v>
      </c>
      <c r="AJ79" s="713">
        <f t="shared" si="7"/>
        <v>37</v>
      </c>
      <c r="AK79" s="713">
        <f t="shared" si="8"/>
        <v>92</v>
      </c>
      <c r="AL79" s="714">
        <f t="shared" si="9"/>
        <v>155</v>
      </c>
      <c r="AM79" s="715">
        <f t="shared" si="10"/>
        <v>308</v>
      </c>
    </row>
    <row r="80" spans="21:39" x14ac:dyDescent="0.3">
      <c r="U80" s="1307"/>
      <c r="V80" s="711" t="s">
        <v>307</v>
      </c>
      <c r="W80" s="963">
        <v>26</v>
      </c>
      <c r="X80" s="963">
        <v>23</v>
      </c>
      <c r="Y80" s="963">
        <v>13</v>
      </c>
      <c r="Z80" s="963">
        <v>42</v>
      </c>
      <c r="AA80" s="963">
        <v>11</v>
      </c>
      <c r="AB80" s="963">
        <v>37</v>
      </c>
      <c r="AC80" s="963">
        <v>47</v>
      </c>
      <c r="AD80" s="963">
        <v>33</v>
      </c>
      <c r="AE80" s="963">
        <v>43</v>
      </c>
      <c r="AF80" s="963">
        <v>89</v>
      </c>
      <c r="AG80" s="963">
        <v>271</v>
      </c>
      <c r="AH80" s="964">
        <v>619</v>
      </c>
      <c r="AI80" s="712">
        <f t="shared" si="6"/>
        <v>62</v>
      </c>
      <c r="AJ80" s="713">
        <f t="shared" si="7"/>
        <v>90</v>
      </c>
      <c r="AK80" s="713">
        <f t="shared" si="8"/>
        <v>123</v>
      </c>
      <c r="AL80" s="714">
        <f t="shared" si="9"/>
        <v>979</v>
      </c>
      <c r="AM80" s="715">
        <f t="shared" si="10"/>
        <v>1254</v>
      </c>
    </row>
    <row r="81" spans="21:39" x14ac:dyDescent="0.3">
      <c r="U81" s="1307"/>
      <c r="V81" s="711" t="s">
        <v>308</v>
      </c>
      <c r="W81" s="963">
        <v>7</v>
      </c>
      <c r="X81" s="963">
        <v>3</v>
      </c>
      <c r="Y81" s="963">
        <v>7</v>
      </c>
      <c r="Z81" s="963">
        <v>25</v>
      </c>
      <c r="AA81" s="963">
        <v>4</v>
      </c>
      <c r="AB81" s="963">
        <v>12</v>
      </c>
      <c r="AC81" s="963">
        <v>51</v>
      </c>
      <c r="AD81" s="963">
        <v>32</v>
      </c>
      <c r="AE81" s="963">
        <v>8</v>
      </c>
      <c r="AF81" s="963">
        <v>52</v>
      </c>
      <c r="AG81" s="963">
        <v>61</v>
      </c>
      <c r="AH81" s="964">
        <v>17</v>
      </c>
      <c r="AI81" s="712">
        <f t="shared" si="6"/>
        <v>17</v>
      </c>
      <c r="AJ81" s="713">
        <f t="shared" si="7"/>
        <v>41</v>
      </c>
      <c r="AK81" s="713">
        <f t="shared" si="8"/>
        <v>91</v>
      </c>
      <c r="AL81" s="714">
        <f t="shared" si="9"/>
        <v>130</v>
      </c>
      <c r="AM81" s="715">
        <f t="shared" si="10"/>
        <v>279</v>
      </c>
    </row>
    <row r="82" spans="21:39" x14ac:dyDescent="0.3">
      <c r="U82" s="1307"/>
      <c r="V82" s="711" t="s">
        <v>309</v>
      </c>
      <c r="W82" s="963">
        <v>23</v>
      </c>
      <c r="X82" s="963">
        <v>12</v>
      </c>
      <c r="Y82" s="963">
        <v>16</v>
      </c>
      <c r="Z82" s="963">
        <v>26</v>
      </c>
      <c r="AA82" s="963">
        <v>19</v>
      </c>
      <c r="AB82" s="963">
        <v>35</v>
      </c>
      <c r="AC82" s="963">
        <v>37</v>
      </c>
      <c r="AD82" s="963">
        <v>20</v>
      </c>
      <c r="AE82" s="963">
        <v>24</v>
      </c>
      <c r="AF82" s="963">
        <v>58</v>
      </c>
      <c r="AG82" s="963">
        <v>65</v>
      </c>
      <c r="AH82" s="964">
        <v>26</v>
      </c>
      <c r="AI82" s="712">
        <f t="shared" si="6"/>
        <v>51</v>
      </c>
      <c r="AJ82" s="713">
        <f t="shared" si="7"/>
        <v>80</v>
      </c>
      <c r="AK82" s="713">
        <f t="shared" si="8"/>
        <v>81</v>
      </c>
      <c r="AL82" s="714">
        <f t="shared" si="9"/>
        <v>149</v>
      </c>
      <c r="AM82" s="715">
        <f t="shared" si="10"/>
        <v>361</v>
      </c>
    </row>
    <row r="83" spans="21:39" x14ac:dyDescent="0.3">
      <c r="U83" s="1307"/>
      <c r="V83" s="711" t="s">
        <v>310</v>
      </c>
      <c r="W83" s="963">
        <v>49</v>
      </c>
      <c r="X83" s="963">
        <v>23</v>
      </c>
      <c r="Y83" s="963">
        <v>10</v>
      </c>
      <c r="Z83" s="963">
        <v>74</v>
      </c>
      <c r="AA83" s="963">
        <v>20</v>
      </c>
      <c r="AB83" s="963">
        <v>72</v>
      </c>
      <c r="AC83" s="963">
        <v>51</v>
      </c>
      <c r="AD83" s="963">
        <v>41</v>
      </c>
      <c r="AE83" s="963">
        <v>81</v>
      </c>
      <c r="AF83" s="963">
        <v>69</v>
      </c>
      <c r="AG83" s="963">
        <v>122</v>
      </c>
      <c r="AH83" s="964">
        <v>58</v>
      </c>
      <c r="AI83" s="712">
        <f t="shared" si="6"/>
        <v>82</v>
      </c>
      <c r="AJ83" s="713">
        <f t="shared" si="7"/>
        <v>166</v>
      </c>
      <c r="AK83" s="713">
        <f t="shared" si="8"/>
        <v>173</v>
      </c>
      <c r="AL83" s="714">
        <f t="shared" si="9"/>
        <v>249</v>
      </c>
      <c r="AM83" s="715">
        <f t="shared" si="10"/>
        <v>670</v>
      </c>
    </row>
    <row r="84" spans="21:39" x14ac:dyDescent="0.3">
      <c r="U84" s="1307"/>
      <c r="V84" s="711" t="s">
        <v>311</v>
      </c>
      <c r="W84" s="963">
        <v>59</v>
      </c>
      <c r="X84" s="963">
        <v>35</v>
      </c>
      <c r="Y84" s="963">
        <v>55</v>
      </c>
      <c r="Z84" s="963">
        <v>57</v>
      </c>
      <c r="AA84" s="963">
        <v>56</v>
      </c>
      <c r="AB84" s="963">
        <v>84</v>
      </c>
      <c r="AC84" s="963">
        <v>117</v>
      </c>
      <c r="AD84" s="963">
        <v>160</v>
      </c>
      <c r="AE84" s="963">
        <v>74</v>
      </c>
      <c r="AF84" s="963">
        <v>155</v>
      </c>
      <c r="AG84" s="963">
        <v>119</v>
      </c>
      <c r="AH84" s="964">
        <v>108</v>
      </c>
      <c r="AI84" s="712">
        <f t="shared" si="6"/>
        <v>149</v>
      </c>
      <c r="AJ84" s="713">
        <f t="shared" si="7"/>
        <v>197</v>
      </c>
      <c r="AK84" s="713">
        <f t="shared" si="8"/>
        <v>351</v>
      </c>
      <c r="AL84" s="714">
        <f t="shared" si="9"/>
        <v>382</v>
      </c>
      <c r="AM84" s="715">
        <f t="shared" si="10"/>
        <v>1079</v>
      </c>
    </row>
    <row r="85" spans="21:39" x14ac:dyDescent="0.3">
      <c r="U85" s="1307"/>
      <c r="V85" s="711" t="s">
        <v>312</v>
      </c>
      <c r="W85" s="963">
        <v>112</v>
      </c>
      <c r="X85" s="963">
        <v>118</v>
      </c>
      <c r="Y85" s="963">
        <v>114</v>
      </c>
      <c r="Z85" s="963">
        <v>103</v>
      </c>
      <c r="AA85" s="963">
        <v>85</v>
      </c>
      <c r="AB85" s="963">
        <v>136</v>
      </c>
      <c r="AC85" s="963">
        <v>187</v>
      </c>
      <c r="AD85" s="963">
        <v>223</v>
      </c>
      <c r="AE85" s="963">
        <v>115</v>
      </c>
      <c r="AF85" s="963">
        <v>260</v>
      </c>
      <c r="AG85" s="963">
        <v>277</v>
      </c>
      <c r="AH85" s="964">
        <v>592</v>
      </c>
      <c r="AI85" s="712">
        <f t="shared" si="6"/>
        <v>344</v>
      </c>
      <c r="AJ85" s="713">
        <f t="shared" si="7"/>
        <v>324</v>
      </c>
      <c r="AK85" s="713">
        <f t="shared" si="8"/>
        <v>525</v>
      </c>
      <c r="AL85" s="714">
        <f t="shared" si="9"/>
        <v>1129</v>
      </c>
      <c r="AM85" s="715">
        <f t="shared" si="10"/>
        <v>2322</v>
      </c>
    </row>
    <row r="86" spans="21:39" x14ac:dyDescent="0.3">
      <c r="U86" s="1307"/>
      <c r="V86" s="711" t="s">
        <v>313</v>
      </c>
      <c r="W86" s="963">
        <v>430</v>
      </c>
      <c r="X86" s="963">
        <v>259</v>
      </c>
      <c r="Y86" s="963">
        <v>357</v>
      </c>
      <c r="Z86" s="963">
        <v>414</v>
      </c>
      <c r="AA86" s="963">
        <v>769</v>
      </c>
      <c r="AB86" s="963">
        <v>424</v>
      </c>
      <c r="AC86" s="963">
        <v>668</v>
      </c>
      <c r="AD86" s="963">
        <v>758</v>
      </c>
      <c r="AE86" s="963">
        <v>572</v>
      </c>
      <c r="AF86" s="963">
        <v>1759</v>
      </c>
      <c r="AG86" s="963">
        <v>1600</v>
      </c>
      <c r="AH86" s="964">
        <v>1309</v>
      </c>
      <c r="AI86" s="712">
        <f t="shared" si="6"/>
        <v>1046</v>
      </c>
      <c r="AJ86" s="713">
        <f t="shared" si="7"/>
        <v>1607</v>
      </c>
      <c r="AK86" s="713">
        <f t="shared" si="8"/>
        <v>1998</v>
      </c>
      <c r="AL86" s="714">
        <f t="shared" si="9"/>
        <v>4668</v>
      </c>
      <c r="AM86" s="715">
        <f t="shared" si="10"/>
        <v>9319</v>
      </c>
    </row>
    <row r="87" spans="21:39" x14ac:dyDescent="0.3">
      <c r="U87" s="1307"/>
      <c r="V87" s="711" t="s">
        <v>314</v>
      </c>
      <c r="W87" s="963">
        <v>57</v>
      </c>
      <c r="X87" s="963">
        <v>29</v>
      </c>
      <c r="Y87" s="963">
        <v>30</v>
      </c>
      <c r="Z87" s="963">
        <v>67</v>
      </c>
      <c r="AA87" s="963">
        <v>20</v>
      </c>
      <c r="AB87" s="963">
        <v>78</v>
      </c>
      <c r="AC87" s="963">
        <v>88</v>
      </c>
      <c r="AD87" s="963">
        <v>97</v>
      </c>
      <c r="AE87" s="963">
        <v>109</v>
      </c>
      <c r="AF87" s="963">
        <v>775</v>
      </c>
      <c r="AG87" s="963">
        <v>185</v>
      </c>
      <c r="AH87" s="964">
        <v>95</v>
      </c>
      <c r="AI87" s="712">
        <f t="shared" si="6"/>
        <v>116</v>
      </c>
      <c r="AJ87" s="713">
        <f t="shared" si="7"/>
        <v>165</v>
      </c>
      <c r="AK87" s="713">
        <f t="shared" si="8"/>
        <v>294</v>
      </c>
      <c r="AL87" s="714">
        <f t="shared" si="9"/>
        <v>1055</v>
      </c>
      <c r="AM87" s="715">
        <f t="shared" si="10"/>
        <v>1630</v>
      </c>
    </row>
    <row r="88" spans="21:39" x14ac:dyDescent="0.3">
      <c r="U88" s="1307"/>
      <c r="V88" s="711" t="s">
        <v>315</v>
      </c>
      <c r="W88" s="963">
        <v>80</v>
      </c>
      <c r="X88" s="963">
        <v>55</v>
      </c>
      <c r="Y88" s="963">
        <v>39</v>
      </c>
      <c r="Z88" s="963">
        <v>49</v>
      </c>
      <c r="AA88" s="963">
        <v>147</v>
      </c>
      <c r="AB88" s="963">
        <v>58</v>
      </c>
      <c r="AC88" s="963">
        <v>81</v>
      </c>
      <c r="AD88" s="963">
        <v>151</v>
      </c>
      <c r="AE88" s="963">
        <v>66</v>
      </c>
      <c r="AF88" s="963">
        <v>155</v>
      </c>
      <c r="AG88" s="963">
        <v>156</v>
      </c>
      <c r="AH88" s="964">
        <v>1215</v>
      </c>
      <c r="AI88" s="712">
        <f t="shared" si="6"/>
        <v>174</v>
      </c>
      <c r="AJ88" s="713">
        <f t="shared" si="7"/>
        <v>254</v>
      </c>
      <c r="AK88" s="713">
        <f t="shared" si="8"/>
        <v>298</v>
      </c>
      <c r="AL88" s="714">
        <f t="shared" si="9"/>
        <v>1526</v>
      </c>
      <c r="AM88" s="715">
        <f t="shared" si="10"/>
        <v>2252</v>
      </c>
    </row>
    <row r="89" spans="21:39" x14ac:dyDescent="0.3">
      <c r="U89" s="1307"/>
      <c r="V89" s="711" t="s">
        <v>316</v>
      </c>
      <c r="W89" s="965">
        <v>211</v>
      </c>
      <c r="X89" s="965">
        <v>190</v>
      </c>
      <c r="Y89" s="965">
        <v>170</v>
      </c>
      <c r="Z89" s="965">
        <v>304</v>
      </c>
      <c r="AA89" s="965">
        <v>153</v>
      </c>
      <c r="AB89" s="965">
        <v>169</v>
      </c>
      <c r="AC89" s="965">
        <v>225</v>
      </c>
      <c r="AD89" s="965">
        <v>389</v>
      </c>
      <c r="AE89" s="965">
        <v>241</v>
      </c>
      <c r="AF89" s="965">
        <v>350</v>
      </c>
      <c r="AG89" s="965">
        <v>980</v>
      </c>
      <c r="AH89" s="966">
        <v>281</v>
      </c>
      <c r="AI89" s="712">
        <f t="shared" si="6"/>
        <v>571</v>
      </c>
      <c r="AJ89" s="713">
        <f t="shared" si="7"/>
        <v>626</v>
      </c>
      <c r="AK89" s="713">
        <f t="shared" si="8"/>
        <v>855</v>
      </c>
      <c r="AL89" s="714">
        <f t="shared" si="9"/>
        <v>1611</v>
      </c>
      <c r="AM89" s="715">
        <f t="shared" si="10"/>
        <v>3663</v>
      </c>
    </row>
    <row r="90" spans="21:39" x14ac:dyDescent="0.3">
      <c r="U90" s="1307"/>
      <c r="V90" s="711" t="s">
        <v>317</v>
      </c>
      <c r="W90" s="967">
        <v>1105</v>
      </c>
      <c r="X90" s="965">
        <v>587</v>
      </c>
      <c r="Y90" s="965">
        <v>600</v>
      </c>
      <c r="Z90" s="965">
        <v>689</v>
      </c>
      <c r="AA90" s="965">
        <v>624</v>
      </c>
      <c r="AB90" s="965">
        <v>665</v>
      </c>
      <c r="AC90" s="965">
        <v>1044</v>
      </c>
      <c r="AD90" s="965">
        <v>1137</v>
      </c>
      <c r="AE90" s="965">
        <v>844</v>
      </c>
      <c r="AF90" s="965">
        <v>2084</v>
      </c>
      <c r="AG90" s="965">
        <v>1630</v>
      </c>
      <c r="AH90" s="966">
        <v>2275</v>
      </c>
      <c r="AI90" s="712">
        <f t="shared" si="6"/>
        <v>2292</v>
      </c>
      <c r="AJ90" s="713">
        <f t="shared" si="7"/>
        <v>1978</v>
      </c>
      <c r="AK90" s="713">
        <f t="shared" si="8"/>
        <v>3025</v>
      </c>
      <c r="AL90" s="714">
        <f t="shared" si="9"/>
        <v>5989</v>
      </c>
      <c r="AM90" s="715">
        <f t="shared" si="10"/>
        <v>13284</v>
      </c>
    </row>
    <row r="91" spans="21:39" x14ac:dyDescent="0.3">
      <c r="U91" s="1307"/>
      <c r="V91" s="711" t="s">
        <v>318</v>
      </c>
      <c r="W91" s="965">
        <v>381</v>
      </c>
      <c r="X91" s="965">
        <v>281</v>
      </c>
      <c r="Y91" s="965">
        <v>235</v>
      </c>
      <c r="Z91" s="965">
        <v>1492</v>
      </c>
      <c r="AA91" s="965">
        <v>333</v>
      </c>
      <c r="AB91" s="965">
        <v>384</v>
      </c>
      <c r="AC91" s="965">
        <v>542</v>
      </c>
      <c r="AD91" s="965">
        <v>691</v>
      </c>
      <c r="AE91" s="965">
        <v>465</v>
      </c>
      <c r="AF91" s="965">
        <v>833</v>
      </c>
      <c r="AG91" s="965">
        <v>792</v>
      </c>
      <c r="AH91" s="966">
        <v>514</v>
      </c>
      <c r="AI91" s="712">
        <f t="shared" si="6"/>
        <v>897</v>
      </c>
      <c r="AJ91" s="713">
        <f t="shared" si="7"/>
        <v>2209</v>
      </c>
      <c r="AK91" s="713">
        <f t="shared" si="8"/>
        <v>1698</v>
      </c>
      <c r="AL91" s="714">
        <f t="shared" si="9"/>
        <v>2139</v>
      </c>
      <c r="AM91" s="715">
        <f t="shared" si="10"/>
        <v>6943</v>
      </c>
    </row>
    <row r="92" spans="21:39" x14ac:dyDescent="0.3">
      <c r="U92" s="1307"/>
      <c r="V92" s="711" t="s">
        <v>319</v>
      </c>
      <c r="W92" s="965">
        <v>142</v>
      </c>
      <c r="X92" s="965">
        <v>45</v>
      </c>
      <c r="Y92" s="965">
        <v>72</v>
      </c>
      <c r="Z92" s="965">
        <v>166</v>
      </c>
      <c r="AA92" s="965">
        <v>45</v>
      </c>
      <c r="AB92" s="965">
        <v>79</v>
      </c>
      <c r="AC92" s="965">
        <v>413</v>
      </c>
      <c r="AD92" s="965">
        <v>213</v>
      </c>
      <c r="AE92" s="965">
        <v>474</v>
      </c>
      <c r="AF92" s="965">
        <v>615</v>
      </c>
      <c r="AG92" s="965">
        <v>127</v>
      </c>
      <c r="AH92" s="966">
        <v>258</v>
      </c>
      <c r="AI92" s="712">
        <f t="shared" si="6"/>
        <v>259</v>
      </c>
      <c r="AJ92" s="713">
        <f t="shared" si="7"/>
        <v>290</v>
      </c>
      <c r="AK92" s="713">
        <f t="shared" si="8"/>
        <v>1100</v>
      </c>
      <c r="AL92" s="714">
        <f t="shared" si="9"/>
        <v>1000</v>
      </c>
      <c r="AM92" s="715">
        <f t="shared" si="10"/>
        <v>2649</v>
      </c>
    </row>
    <row r="93" spans="21:39" x14ac:dyDescent="0.3">
      <c r="U93" s="1307"/>
      <c r="V93" s="711" t="s">
        <v>320</v>
      </c>
      <c r="W93" s="965">
        <v>38</v>
      </c>
      <c r="X93" s="965">
        <v>20</v>
      </c>
      <c r="Y93" s="965">
        <v>20</v>
      </c>
      <c r="Z93" s="965">
        <v>32</v>
      </c>
      <c r="AA93" s="965">
        <v>10</v>
      </c>
      <c r="AB93" s="965">
        <v>38</v>
      </c>
      <c r="AC93" s="965">
        <v>45</v>
      </c>
      <c r="AD93" s="965">
        <v>45</v>
      </c>
      <c r="AE93" s="965">
        <v>42</v>
      </c>
      <c r="AF93" s="965">
        <v>63</v>
      </c>
      <c r="AG93" s="965">
        <v>73</v>
      </c>
      <c r="AH93" s="966">
        <v>127</v>
      </c>
      <c r="AI93" s="712">
        <f t="shared" si="6"/>
        <v>78</v>
      </c>
      <c r="AJ93" s="713">
        <f t="shared" si="7"/>
        <v>80</v>
      </c>
      <c r="AK93" s="713">
        <f t="shared" si="8"/>
        <v>132</v>
      </c>
      <c r="AL93" s="714">
        <f t="shared" si="9"/>
        <v>263</v>
      </c>
      <c r="AM93" s="715">
        <f t="shared" si="10"/>
        <v>553</v>
      </c>
    </row>
    <row r="94" spans="21:39" x14ac:dyDescent="0.3">
      <c r="U94" s="1307"/>
      <c r="V94" s="711" t="s">
        <v>321</v>
      </c>
      <c r="W94" s="965">
        <v>15</v>
      </c>
      <c r="X94" s="965">
        <v>8</v>
      </c>
      <c r="Y94" s="965">
        <v>25</v>
      </c>
      <c r="Z94" s="965">
        <v>39</v>
      </c>
      <c r="AA94" s="965">
        <v>5</v>
      </c>
      <c r="AB94" s="965">
        <v>16</v>
      </c>
      <c r="AC94" s="965">
        <v>13</v>
      </c>
      <c r="AD94" s="965">
        <v>6</v>
      </c>
      <c r="AE94" s="965">
        <v>18</v>
      </c>
      <c r="AF94" s="965">
        <v>39</v>
      </c>
      <c r="AG94" s="965">
        <v>31</v>
      </c>
      <c r="AH94" s="966">
        <v>28</v>
      </c>
      <c r="AI94" s="712">
        <f t="shared" si="6"/>
        <v>48</v>
      </c>
      <c r="AJ94" s="713">
        <f t="shared" si="7"/>
        <v>60</v>
      </c>
      <c r="AK94" s="713">
        <f t="shared" si="8"/>
        <v>37</v>
      </c>
      <c r="AL94" s="714">
        <f t="shared" si="9"/>
        <v>98</v>
      </c>
      <c r="AM94" s="715">
        <f t="shared" si="10"/>
        <v>243</v>
      </c>
    </row>
    <row r="95" spans="21:39" x14ac:dyDescent="0.3">
      <c r="U95" s="1307"/>
      <c r="V95" s="711" t="s">
        <v>322</v>
      </c>
      <c r="W95" s="965">
        <v>12</v>
      </c>
      <c r="X95" s="965">
        <v>14</v>
      </c>
      <c r="Y95" s="965">
        <v>10</v>
      </c>
      <c r="Z95" s="965">
        <v>20</v>
      </c>
      <c r="AA95" s="965">
        <v>9</v>
      </c>
      <c r="AB95" s="965">
        <v>19</v>
      </c>
      <c r="AC95" s="965">
        <v>28</v>
      </c>
      <c r="AD95" s="965">
        <v>25</v>
      </c>
      <c r="AE95" s="965">
        <v>41</v>
      </c>
      <c r="AF95" s="965">
        <v>101</v>
      </c>
      <c r="AG95" s="965">
        <v>37</v>
      </c>
      <c r="AH95" s="966">
        <v>28</v>
      </c>
      <c r="AI95" s="712">
        <f t="shared" si="6"/>
        <v>36</v>
      </c>
      <c r="AJ95" s="713">
        <f t="shared" si="7"/>
        <v>48</v>
      </c>
      <c r="AK95" s="713">
        <f t="shared" si="8"/>
        <v>94</v>
      </c>
      <c r="AL95" s="714">
        <f t="shared" si="9"/>
        <v>166</v>
      </c>
      <c r="AM95" s="715">
        <f t="shared" si="10"/>
        <v>344</v>
      </c>
    </row>
    <row r="96" spans="21:39" x14ac:dyDescent="0.3">
      <c r="U96" s="1307"/>
      <c r="V96" s="711" t="s">
        <v>323</v>
      </c>
      <c r="W96" s="965">
        <v>78</v>
      </c>
      <c r="X96" s="965">
        <v>39</v>
      </c>
      <c r="Y96" s="965">
        <v>57</v>
      </c>
      <c r="Z96" s="965">
        <v>240</v>
      </c>
      <c r="AA96" s="965">
        <v>325</v>
      </c>
      <c r="AB96" s="965">
        <v>112</v>
      </c>
      <c r="AC96" s="965">
        <v>108</v>
      </c>
      <c r="AD96" s="965">
        <v>114</v>
      </c>
      <c r="AE96" s="965">
        <v>118</v>
      </c>
      <c r="AF96" s="965">
        <v>198</v>
      </c>
      <c r="AG96" s="965">
        <v>224</v>
      </c>
      <c r="AH96" s="966">
        <v>171</v>
      </c>
      <c r="AI96" s="712">
        <f t="shared" si="6"/>
        <v>174</v>
      </c>
      <c r="AJ96" s="713">
        <f t="shared" si="7"/>
        <v>677</v>
      </c>
      <c r="AK96" s="713">
        <f t="shared" si="8"/>
        <v>340</v>
      </c>
      <c r="AL96" s="714">
        <f t="shared" si="9"/>
        <v>593</v>
      </c>
      <c r="AM96" s="715">
        <f t="shared" si="10"/>
        <v>1784</v>
      </c>
    </row>
    <row r="97" spans="21:39" x14ac:dyDescent="0.3">
      <c r="U97" s="1307"/>
      <c r="V97" s="711" t="s">
        <v>324</v>
      </c>
      <c r="W97" s="965">
        <v>411</v>
      </c>
      <c r="X97" s="965">
        <v>167</v>
      </c>
      <c r="Y97" s="965">
        <v>704</v>
      </c>
      <c r="Z97" s="965">
        <v>735</v>
      </c>
      <c r="AA97" s="965">
        <v>413</v>
      </c>
      <c r="AB97" s="965">
        <v>593</v>
      </c>
      <c r="AC97" s="965">
        <v>436</v>
      </c>
      <c r="AD97" s="965">
        <v>473</v>
      </c>
      <c r="AE97" s="965">
        <v>493</v>
      </c>
      <c r="AF97" s="965">
        <v>1410</v>
      </c>
      <c r="AG97" s="965">
        <v>481</v>
      </c>
      <c r="AH97" s="966">
        <v>1094</v>
      </c>
      <c r="AI97" s="712">
        <f t="shared" si="6"/>
        <v>1282</v>
      </c>
      <c r="AJ97" s="713">
        <f t="shared" si="7"/>
        <v>1741</v>
      </c>
      <c r="AK97" s="713">
        <f t="shared" si="8"/>
        <v>1402</v>
      </c>
      <c r="AL97" s="714">
        <f t="shared" si="9"/>
        <v>2985</v>
      </c>
      <c r="AM97" s="715">
        <f t="shared" si="10"/>
        <v>7410</v>
      </c>
    </row>
    <row r="98" spans="21:39" x14ac:dyDescent="0.3">
      <c r="U98" s="1307"/>
      <c r="V98" s="711" t="s">
        <v>325</v>
      </c>
      <c r="W98" s="965">
        <v>307</v>
      </c>
      <c r="X98" s="965">
        <v>122</v>
      </c>
      <c r="Y98" s="965">
        <v>254</v>
      </c>
      <c r="Z98" s="965">
        <v>454</v>
      </c>
      <c r="AA98" s="965">
        <v>593</v>
      </c>
      <c r="AB98" s="965">
        <v>188</v>
      </c>
      <c r="AC98" s="965">
        <v>351</v>
      </c>
      <c r="AD98" s="965">
        <v>698</v>
      </c>
      <c r="AE98" s="965">
        <v>228</v>
      </c>
      <c r="AF98" s="965">
        <v>817</v>
      </c>
      <c r="AG98" s="965">
        <v>648</v>
      </c>
      <c r="AH98" s="966">
        <v>437</v>
      </c>
      <c r="AI98" s="712">
        <f t="shared" si="6"/>
        <v>683</v>
      </c>
      <c r="AJ98" s="713">
        <f t="shared" si="7"/>
        <v>1235</v>
      </c>
      <c r="AK98" s="713">
        <f t="shared" si="8"/>
        <v>1277</v>
      </c>
      <c r="AL98" s="714">
        <f t="shared" si="9"/>
        <v>1902</v>
      </c>
      <c r="AM98" s="715">
        <f t="shared" si="10"/>
        <v>5097</v>
      </c>
    </row>
    <row r="99" spans="21:39" x14ac:dyDescent="0.3">
      <c r="U99" s="1307"/>
      <c r="V99" s="711" t="s">
        <v>326</v>
      </c>
      <c r="W99" s="965">
        <v>14</v>
      </c>
      <c r="X99" s="965">
        <v>12</v>
      </c>
      <c r="Y99" s="965">
        <v>26</v>
      </c>
      <c r="Z99" s="965">
        <v>11</v>
      </c>
      <c r="AA99" s="965">
        <v>12</v>
      </c>
      <c r="AB99" s="965">
        <v>17</v>
      </c>
      <c r="AC99" s="965">
        <v>12</v>
      </c>
      <c r="AD99" s="965">
        <v>20</v>
      </c>
      <c r="AE99" s="965">
        <v>23</v>
      </c>
      <c r="AF99" s="965">
        <v>64</v>
      </c>
      <c r="AG99" s="965">
        <v>70</v>
      </c>
      <c r="AH99" s="966">
        <v>28</v>
      </c>
      <c r="AI99" s="712">
        <f t="shared" si="6"/>
        <v>52</v>
      </c>
      <c r="AJ99" s="713">
        <f t="shared" si="7"/>
        <v>40</v>
      </c>
      <c r="AK99" s="713">
        <f t="shared" si="8"/>
        <v>55</v>
      </c>
      <c r="AL99" s="714">
        <f t="shared" si="9"/>
        <v>162</v>
      </c>
      <c r="AM99" s="715">
        <f t="shared" si="10"/>
        <v>309</v>
      </c>
    </row>
    <row r="100" spans="21:39" x14ac:dyDescent="0.3">
      <c r="U100" s="1307"/>
      <c r="V100" s="711" t="s">
        <v>327</v>
      </c>
      <c r="W100" s="965">
        <v>61</v>
      </c>
      <c r="X100" s="965">
        <v>21</v>
      </c>
      <c r="Y100" s="965">
        <v>40</v>
      </c>
      <c r="Z100" s="965">
        <v>164</v>
      </c>
      <c r="AA100" s="965">
        <v>22</v>
      </c>
      <c r="AB100" s="965">
        <v>66</v>
      </c>
      <c r="AC100" s="965">
        <v>69</v>
      </c>
      <c r="AD100" s="965">
        <v>71</v>
      </c>
      <c r="AE100" s="965">
        <v>128</v>
      </c>
      <c r="AF100" s="965">
        <v>50</v>
      </c>
      <c r="AG100" s="965">
        <v>93</v>
      </c>
      <c r="AH100" s="966">
        <v>53</v>
      </c>
      <c r="AI100" s="712">
        <f t="shared" si="6"/>
        <v>122</v>
      </c>
      <c r="AJ100" s="713">
        <f t="shared" si="7"/>
        <v>252</v>
      </c>
      <c r="AK100" s="713">
        <f t="shared" si="8"/>
        <v>268</v>
      </c>
      <c r="AL100" s="714">
        <f t="shared" si="9"/>
        <v>196</v>
      </c>
      <c r="AM100" s="715">
        <f t="shared" si="10"/>
        <v>838</v>
      </c>
    </row>
    <row r="101" spans="21:39" x14ac:dyDescent="0.3">
      <c r="U101" s="1307"/>
      <c r="V101" s="711" t="s">
        <v>328</v>
      </c>
      <c r="W101" s="965">
        <v>92</v>
      </c>
      <c r="X101" s="965">
        <v>26</v>
      </c>
      <c r="Y101" s="965">
        <v>38</v>
      </c>
      <c r="Z101" s="965">
        <v>95</v>
      </c>
      <c r="AA101" s="965">
        <v>33</v>
      </c>
      <c r="AB101" s="965">
        <v>43</v>
      </c>
      <c r="AC101" s="965">
        <v>60</v>
      </c>
      <c r="AD101" s="965">
        <v>112</v>
      </c>
      <c r="AE101" s="965">
        <v>251</v>
      </c>
      <c r="AF101" s="965">
        <v>297</v>
      </c>
      <c r="AG101" s="965">
        <v>137</v>
      </c>
      <c r="AH101" s="966">
        <v>137</v>
      </c>
      <c r="AI101" s="712">
        <f t="shared" si="6"/>
        <v>156</v>
      </c>
      <c r="AJ101" s="713">
        <f t="shared" si="7"/>
        <v>171</v>
      </c>
      <c r="AK101" s="713">
        <f t="shared" si="8"/>
        <v>423</v>
      </c>
      <c r="AL101" s="714">
        <f t="shared" si="9"/>
        <v>571</v>
      </c>
      <c r="AM101" s="715">
        <f t="shared" si="10"/>
        <v>1321</v>
      </c>
    </row>
    <row r="102" spans="21:39" x14ac:dyDescent="0.3">
      <c r="U102" s="1307"/>
      <c r="V102" s="711" t="s">
        <v>329</v>
      </c>
      <c r="W102" s="965">
        <v>46</v>
      </c>
      <c r="X102" s="965">
        <v>20</v>
      </c>
      <c r="Y102" s="965">
        <v>26</v>
      </c>
      <c r="Z102" s="965">
        <v>115</v>
      </c>
      <c r="AA102" s="965">
        <v>16</v>
      </c>
      <c r="AB102" s="965">
        <v>15</v>
      </c>
      <c r="AC102" s="965">
        <v>36</v>
      </c>
      <c r="AD102" s="965">
        <v>54</v>
      </c>
      <c r="AE102" s="965">
        <v>56</v>
      </c>
      <c r="AF102" s="965">
        <v>58</v>
      </c>
      <c r="AG102" s="965">
        <v>72</v>
      </c>
      <c r="AH102" s="966">
        <v>32</v>
      </c>
      <c r="AI102" s="712">
        <f t="shared" si="6"/>
        <v>92</v>
      </c>
      <c r="AJ102" s="713">
        <f t="shared" si="7"/>
        <v>146</v>
      </c>
      <c r="AK102" s="713">
        <f t="shared" si="8"/>
        <v>146</v>
      </c>
      <c r="AL102" s="714">
        <f t="shared" si="9"/>
        <v>162</v>
      </c>
      <c r="AM102" s="715">
        <f t="shared" si="10"/>
        <v>546</v>
      </c>
    </row>
    <row r="103" spans="21:39" x14ac:dyDescent="0.3">
      <c r="U103" s="1307"/>
      <c r="V103" s="711" t="s">
        <v>330</v>
      </c>
      <c r="W103" s="965">
        <v>7832</v>
      </c>
      <c r="X103" s="965">
        <v>3344</v>
      </c>
      <c r="Y103" s="965">
        <v>5430</v>
      </c>
      <c r="Z103" s="965">
        <v>8440</v>
      </c>
      <c r="AA103" s="965">
        <v>9145</v>
      </c>
      <c r="AB103" s="965">
        <v>7905</v>
      </c>
      <c r="AC103" s="965">
        <v>6601</v>
      </c>
      <c r="AD103" s="965">
        <v>13462</v>
      </c>
      <c r="AE103" s="965">
        <v>8396</v>
      </c>
      <c r="AF103" s="965">
        <v>10263</v>
      </c>
      <c r="AG103" s="965">
        <v>10625</v>
      </c>
      <c r="AH103" s="966">
        <v>9583</v>
      </c>
      <c r="AI103" s="712">
        <f t="shared" si="6"/>
        <v>16606</v>
      </c>
      <c r="AJ103" s="713">
        <f t="shared" si="7"/>
        <v>25490</v>
      </c>
      <c r="AK103" s="713">
        <f t="shared" si="8"/>
        <v>28459</v>
      </c>
      <c r="AL103" s="714">
        <f t="shared" si="9"/>
        <v>30471</v>
      </c>
      <c r="AM103" s="715">
        <f t="shared" si="10"/>
        <v>101026</v>
      </c>
    </row>
    <row r="104" spans="21:39" x14ac:dyDescent="0.3">
      <c r="U104" s="1307"/>
      <c r="V104" s="711" t="s">
        <v>331</v>
      </c>
      <c r="W104" s="965">
        <v>553</v>
      </c>
      <c r="X104" s="965">
        <v>247</v>
      </c>
      <c r="Y104" s="965">
        <v>467</v>
      </c>
      <c r="Z104" s="965">
        <v>1091</v>
      </c>
      <c r="AA104" s="965">
        <v>944</v>
      </c>
      <c r="AB104" s="965">
        <v>522</v>
      </c>
      <c r="AC104" s="965">
        <v>499</v>
      </c>
      <c r="AD104" s="965">
        <v>922</v>
      </c>
      <c r="AE104" s="965">
        <v>694</v>
      </c>
      <c r="AF104" s="965">
        <v>906</v>
      </c>
      <c r="AG104" s="965">
        <v>1269</v>
      </c>
      <c r="AH104" s="966">
        <v>808</v>
      </c>
      <c r="AI104" s="712">
        <f t="shared" si="6"/>
        <v>1267</v>
      </c>
      <c r="AJ104" s="713">
        <f t="shared" si="7"/>
        <v>2557</v>
      </c>
      <c r="AK104" s="713">
        <f t="shared" si="8"/>
        <v>2115</v>
      </c>
      <c r="AL104" s="714">
        <f t="shared" si="9"/>
        <v>2983</v>
      </c>
      <c r="AM104" s="715">
        <f t="shared" si="10"/>
        <v>8922</v>
      </c>
    </row>
    <row r="105" spans="21:39" x14ac:dyDescent="0.3">
      <c r="U105" s="1307"/>
      <c r="V105" s="711" t="s">
        <v>332</v>
      </c>
      <c r="W105" s="965">
        <v>915</v>
      </c>
      <c r="X105" s="965">
        <v>344</v>
      </c>
      <c r="Y105" s="965">
        <v>415</v>
      </c>
      <c r="Z105" s="965">
        <v>808</v>
      </c>
      <c r="AA105" s="965">
        <v>682</v>
      </c>
      <c r="AB105" s="965">
        <v>719</v>
      </c>
      <c r="AC105" s="965">
        <v>1187</v>
      </c>
      <c r="AD105" s="965">
        <v>1375</v>
      </c>
      <c r="AE105" s="965">
        <v>1408</v>
      </c>
      <c r="AF105" s="965">
        <v>1650</v>
      </c>
      <c r="AG105" s="965">
        <v>1435</v>
      </c>
      <c r="AH105" s="966">
        <v>1165</v>
      </c>
      <c r="AI105" s="712">
        <f t="shared" si="6"/>
        <v>1674</v>
      </c>
      <c r="AJ105" s="713">
        <f t="shared" si="7"/>
        <v>2209</v>
      </c>
      <c r="AK105" s="713">
        <f t="shared" si="8"/>
        <v>3970</v>
      </c>
      <c r="AL105" s="714">
        <f t="shared" si="9"/>
        <v>4250</v>
      </c>
      <c r="AM105" s="715">
        <f t="shared" si="10"/>
        <v>12103</v>
      </c>
    </row>
    <row r="106" spans="21:39" x14ac:dyDescent="0.3">
      <c r="U106" s="1307"/>
      <c r="V106" s="711" t="s">
        <v>333</v>
      </c>
      <c r="W106" s="965">
        <v>8876</v>
      </c>
      <c r="X106" s="965">
        <v>4887</v>
      </c>
      <c r="Y106" s="965">
        <v>7020</v>
      </c>
      <c r="Z106" s="965">
        <v>11443</v>
      </c>
      <c r="AA106" s="965">
        <v>6195</v>
      </c>
      <c r="AB106" s="965">
        <v>10832</v>
      </c>
      <c r="AC106" s="965">
        <v>9455</v>
      </c>
      <c r="AD106" s="965">
        <v>12042</v>
      </c>
      <c r="AE106" s="965">
        <v>11671</v>
      </c>
      <c r="AF106" s="965">
        <v>10250</v>
      </c>
      <c r="AG106" s="965">
        <v>11909</v>
      </c>
      <c r="AH106" s="966">
        <v>13099</v>
      </c>
      <c r="AI106" s="712">
        <f t="shared" si="6"/>
        <v>20783</v>
      </c>
      <c r="AJ106" s="713">
        <f t="shared" si="7"/>
        <v>28470</v>
      </c>
      <c r="AK106" s="713">
        <f t="shared" si="8"/>
        <v>33168</v>
      </c>
      <c r="AL106" s="714">
        <f t="shared" si="9"/>
        <v>35258</v>
      </c>
      <c r="AM106" s="715">
        <f t="shared" si="10"/>
        <v>117679</v>
      </c>
    </row>
    <row r="107" spans="21:39" x14ac:dyDescent="0.3">
      <c r="U107" s="1307"/>
      <c r="V107" s="711" t="s">
        <v>334</v>
      </c>
      <c r="W107" s="965">
        <v>846</v>
      </c>
      <c r="X107" s="965">
        <v>357</v>
      </c>
      <c r="Y107" s="965">
        <v>452</v>
      </c>
      <c r="Z107" s="965">
        <v>1071</v>
      </c>
      <c r="AA107" s="965">
        <v>1012</v>
      </c>
      <c r="AB107" s="965">
        <v>1070</v>
      </c>
      <c r="AC107" s="965">
        <v>914</v>
      </c>
      <c r="AD107" s="965">
        <v>1602</v>
      </c>
      <c r="AE107" s="965">
        <v>1009</v>
      </c>
      <c r="AF107" s="965">
        <v>1443</v>
      </c>
      <c r="AG107" s="965">
        <v>1303</v>
      </c>
      <c r="AH107" s="966">
        <v>1037</v>
      </c>
      <c r="AI107" s="712">
        <f t="shared" si="6"/>
        <v>1655</v>
      </c>
      <c r="AJ107" s="713">
        <f t="shared" si="7"/>
        <v>3153</v>
      </c>
      <c r="AK107" s="713">
        <f t="shared" si="8"/>
        <v>3525</v>
      </c>
      <c r="AL107" s="714">
        <f t="shared" si="9"/>
        <v>3783</v>
      </c>
      <c r="AM107" s="715">
        <f t="shared" si="10"/>
        <v>12116</v>
      </c>
    </row>
    <row r="108" spans="21:39" x14ac:dyDescent="0.3">
      <c r="U108" s="1307"/>
      <c r="V108" s="711" t="s">
        <v>335</v>
      </c>
      <c r="W108" s="965">
        <v>965</v>
      </c>
      <c r="X108" s="965">
        <v>416</v>
      </c>
      <c r="Y108" s="965">
        <v>574</v>
      </c>
      <c r="Z108" s="965">
        <v>893</v>
      </c>
      <c r="AA108" s="965">
        <v>2053</v>
      </c>
      <c r="AB108" s="965">
        <v>852</v>
      </c>
      <c r="AC108" s="965">
        <v>880</v>
      </c>
      <c r="AD108" s="965">
        <v>1538</v>
      </c>
      <c r="AE108" s="965">
        <v>824</v>
      </c>
      <c r="AF108" s="965">
        <v>1552</v>
      </c>
      <c r="AG108" s="965">
        <v>1703</v>
      </c>
      <c r="AH108" s="966">
        <v>1394</v>
      </c>
      <c r="AI108" s="712">
        <f t="shared" si="6"/>
        <v>1955</v>
      </c>
      <c r="AJ108" s="713">
        <f t="shared" si="7"/>
        <v>3798</v>
      </c>
      <c r="AK108" s="713">
        <f t="shared" si="8"/>
        <v>3242</v>
      </c>
      <c r="AL108" s="714">
        <f t="shared" si="9"/>
        <v>4649</v>
      </c>
      <c r="AM108" s="715">
        <f t="shared" si="10"/>
        <v>13644</v>
      </c>
    </row>
    <row r="109" spans="21:39" x14ac:dyDescent="0.3">
      <c r="U109" s="1307"/>
      <c r="V109" s="711" t="s">
        <v>336</v>
      </c>
      <c r="W109" s="965">
        <v>1492</v>
      </c>
      <c r="X109" s="965">
        <v>490</v>
      </c>
      <c r="Y109" s="965">
        <v>654</v>
      </c>
      <c r="Z109" s="965">
        <v>1190</v>
      </c>
      <c r="AA109" s="965">
        <v>1119</v>
      </c>
      <c r="AB109" s="965">
        <v>1297</v>
      </c>
      <c r="AC109" s="965">
        <v>1707</v>
      </c>
      <c r="AD109" s="965">
        <v>2908</v>
      </c>
      <c r="AE109" s="965">
        <v>2156</v>
      </c>
      <c r="AF109" s="965">
        <v>3452</v>
      </c>
      <c r="AG109" s="965">
        <v>3231</v>
      </c>
      <c r="AH109" s="966">
        <v>2426</v>
      </c>
      <c r="AI109" s="712">
        <f t="shared" si="6"/>
        <v>2636</v>
      </c>
      <c r="AJ109" s="713">
        <f t="shared" si="7"/>
        <v>3606</v>
      </c>
      <c r="AK109" s="713">
        <f t="shared" si="8"/>
        <v>6771</v>
      </c>
      <c r="AL109" s="714">
        <f t="shared" si="9"/>
        <v>9109</v>
      </c>
      <c r="AM109" s="715">
        <f t="shared" si="10"/>
        <v>22122</v>
      </c>
    </row>
    <row r="110" spans="21:39" x14ac:dyDescent="0.3">
      <c r="U110" s="1307"/>
      <c r="V110" s="711" t="s">
        <v>337</v>
      </c>
      <c r="W110" s="965">
        <v>127</v>
      </c>
      <c r="X110" s="965">
        <v>148</v>
      </c>
      <c r="Y110" s="965">
        <v>56</v>
      </c>
      <c r="Z110" s="965">
        <v>91</v>
      </c>
      <c r="AA110" s="965">
        <v>50</v>
      </c>
      <c r="AB110" s="965">
        <v>203</v>
      </c>
      <c r="AC110" s="965">
        <v>165</v>
      </c>
      <c r="AD110" s="965">
        <v>165</v>
      </c>
      <c r="AE110" s="965">
        <v>354</v>
      </c>
      <c r="AF110" s="965">
        <v>401</v>
      </c>
      <c r="AG110" s="965">
        <v>1248</v>
      </c>
      <c r="AH110" s="966">
        <v>1124</v>
      </c>
      <c r="AI110" s="712">
        <f t="shared" si="6"/>
        <v>331</v>
      </c>
      <c r="AJ110" s="713">
        <f t="shared" si="7"/>
        <v>344</v>
      </c>
      <c r="AK110" s="713">
        <f t="shared" si="8"/>
        <v>684</v>
      </c>
      <c r="AL110" s="714">
        <f t="shared" si="9"/>
        <v>2773</v>
      </c>
      <c r="AM110" s="715">
        <f t="shared" si="10"/>
        <v>4132</v>
      </c>
    </row>
    <row r="111" spans="21:39" x14ac:dyDescent="0.3">
      <c r="U111" s="1307"/>
      <c r="V111" s="711" t="s">
        <v>558</v>
      </c>
      <c r="W111" s="965">
        <v>51</v>
      </c>
      <c r="X111" s="965">
        <v>20</v>
      </c>
      <c r="Y111" s="965">
        <v>34</v>
      </c>
      <c r="Z111" s="965">
        <v>575</v>
      </c>
      <c r="AA111" s="965">
        <v>0</v>
      </c>
      <c r="AB111" s="965">
        <v>1179</v>
      </c>
      <c r="AC111" s="965">
        <v>1370</v>
      </c>
      <c r="AD111" s="965">
        <v>762</v>
      </c>
      <c r="AE111" s="965">
        <v>135</v>
      </c>
      <c r="AF111" s="965">
        <v>1404</v>
      </c>
      <c r="AG111" s="965">
        <v>3507</v>
      </c>
      <c r="AH111" s="966">
        <v>5543</v>
      </c>
      <c r="AI111" s="712">
        <f t="shared" si="6"/>
        <v>105</v>
      </c>
      <c r="AJ111" s="713">
        <f t="shared" si="7"/>
        <v>1754</v>
      </c>
      <c r="AK111" s="713">
        <f t="shared" si="8"/>
        <v>2267</v>
      </c>
      <c r="AL111" s="714">
        <f t="shared" si="9"/>
        <v>10454</v>
      </c>
      <c r="AM111" s="715">
        <f t="shared" si="10"/>
        <v>14580</v>
      </c>
    </row>
    <row r="112" spans="21:39" x14ac:dyDescent="0.3">
      <c r="U112" s="1307"/>
      <c r="V112" s="716" t="s">
        <v>291</v>
      </c>
      <c r="W112" s="968">
        <v>118</v>
      </c>
      <c r="X112" s="968">
        <v>120</v>
      </c>
      <c r="Y112" s="968">
        <v>95</v>
      </c>
      <c r="Z112" s="968">
        <v>168</v>
      </c>
      <c r="AA112" s="968">
        <v>102</v>
      </c>
      <c r="AB112" s="968">
        <v>105</v>
      </c>
      <c r="AC112" s="968">
        <v>126</v>
      </c>
      <c r="AD112" s="968">
        <v>122</v>
      </c>
      <c r="AE112" s="968">
        <v>139</v>
      </c>
      <c r="AF112" s="968">
        <v>224</v>
      </c>
      <c r="AG112" s="968">
        <v>314</v>
      </c>
      <c r="AH112" s="969">
        <v>186</v>
      </c>
      <c r="AI112" s="718">
        <f t="shared" si="6"/>
        <v>333</v>
      </c>
      <c r="AJ112" s="713">
        <f t="shared" si="7"/>
        <v>375</v>
      </c>
      <c r="AK112" s="713">
        <f t="shared" si="8"/>
        <v>387</v>
      </c>
      <c r="AL112" s="714">
        <f t="shared" si="9"/>
        <v>724</v>
      </c>
      <c r="AM112" s="715">
        <f t="shared" si="10"/>
        <v>1819</v>
      </c>
    </row>
    <row r="113" spans="21:39" x14ac:dyDescent="0.3">
      <c r="U113" s="1307"/>
      <c r="V113" s="716" t="s">
        <v>534</v>
      </c>
      <c r="W113" s="968">
        <v>122</v>
      </c>
      <c r="X113" s="968">
        <v>68</v>
      </c>
      <c r="Y113" s="968">
        <v>60</v>
      </c>
      <c r="Z113" s="968">
        <v>105</v>
      </c>
      <c r="AA113" s="968">
        <v>56</v>
      </c>
      <c r="AB113" s="968">
        <v>128</v>
      </c>
      <c r="AC113" s="968">
        <v>121</v>
      </c>
      <c r="AD113" s="968">
        <v>121</v>
      </c>
      <c r="AE113" s="968">
        <v>168</v>
      </c>
      <c r="AF113" s="968">
        <v>432</v>
      </c>
      <c r="AG113" s="968">
        <v>350</v>
      </c>
      <c r="AH113" s="969">
        <v>211</v>
      </c>
      <c r="AI113" s="718">
        <f t="shared" si="6"/>
        <v>250</v>
      </c>
      <c r="AJ113" s="713">
        <f t="shared" si="7"/>
        <v>289</v>
      </c>
      <c r="AK113" s="713">
        <f t="shared" si="8"/>
        <v>410</v>
      </c>
      <c r="AL113" s="714">
        <f t="shared" si="9"/>
        <v>993</v>
      </c>
      <c r="AM113" s="715">
        <f t="shared" si="10"/>
        <v>1942</v>
      </c>
    </row>
    <row r="114" spans="21:39" x14ac:dyDescent="0.3">
      <c r="U114" s="1307"/>
      <c r="V114" s="716" t="s">
        <v>536</v>
      </c>
      <c r="W114" s="968">
        <v>4261</v>
      </c>
      <c r="X114" s="968">
        <v>2667</v>
      </c>
      <c r="Y114" s="968">
        <v>2937</v>
      </c>
      <c r="Z114" s="968">
        <v>4088</v>
      </c>
      <c r="AA114" s="968">
        <v>2293</v>
      </c>
      <c r="AB114" s="968">
        <v>3844</v>
      </c>
      <c r="AC114" s="968">
        <v>4991</v>
      </c>
      <c r="AD114" s="968">
        <v>6597</v>
      </c>
      <c r="AE114" s="968">
        <v>4519</v>
      </c>
      <c r="AF114" s="968">
        <v>7142</v>
      </c>
      <c r="AG114" s="968">
        <v>8709</v>
      </c>
      <c r="AH114" s="969">
        <v>6462</v>
      </c>
      <c r="AI114" s="718">
        <f t="shared" si="6"/>
        <v>9865</v>
      </c>
      <c r="AJ114" s="713">
        <f t="shared" si="7"/>
        <v>10225</v>
      </c>
      <c r="AK114" s="713">
        <f t="shared" si="8"/>
        <v>16107</v>
      </c>
      <c r="AL114" s="714">
        <f t="shared" si="9"/>
        <v>22313</v>
      </c>
      <c r="AM114" s="715">
        <f t="shared" si="10"/>
        <v>58510</v>
      </c>
    </row>
    <row r="115" spans="21:39" x14ac:dyDescent="0.3">
      <c r="U115" s="1307"/>
      <c r="V115" s="716" t="s">
        <v>538</v>
      </c>
      <c r="W115" s="721">
        <v>108</v>
      </c>
      <c r="X115" s="721">
        <v>50</v>
      </c>
      <c r="Y115" s="721">
        <v>56</v>
      </c>
      <c r="Z115" s="721">
        <v>169</v>
      </c>
      <c r="AA115" s="721">
        <v>49</v>
      </c>
      <c r="AB115" s="721">
        <v>147</v>
      </c>
      <c r="AC115" s="721">
        <v>169</v>
      </c>
      <c r="AD115" s="721">
        <v>125</v>
      </c>
      <c r="AE115" s="721">
        <v>189</v>
      </c>
      <c r="AF115" s="721">
        <v>255</v>
      </c>
      <c r="AG115" s="721">
        <v>545</v>
      </c>
      <c r="AH115" s="722">
        <v>901</v>
      </c>
      <c r="AI115" s="718">
        <f t="shared" si="6"/>
        <v>214</v>
      </c>
      <c r="AJ115" s="713">
        <f t="shared" si="7"/>
        <v>365</v>
      </c>
      <c r="AK115" s="713">
        <f t="shared" si="8"/>
        <v>483</v>
      </c>
      <c r="AL115" s="714">
        <f t="shared" si="9"/>
        <v>1701</v>
      </c>
      <c r="AM115" s="715">
        <f t="shared" si="10"/>
        <v>2763</v>
      </c>
    </row>
    <row r="116" spans="21:39" x14ac:dyDescent="0.3">
      <c r="U116" s="1307"/>
      <c r="V116" s="716" t="s">
        <v>540</v>
      </c>
      <c r="W116" s="721">
        <v>665</v>
      </c>
      <c r="X116" s="721">
        <v>444</v>
      </c>
      <c r="Y116" s="721">
        <v>563</v>
      </c>
      <c r="Z116" s="721">
        <v>666</v>
      </c>
      <c r="AA116" s="721">
        <v>934</v>
      </c>
      <c r="AB116" s="721">
        <v>734</v>
      </c>
      <c r="AC116" s="721">
        <v>1111</v>
      </c>
      <c r="AD116" s="721">
        <v>1270</v>
      </c>
      <c r="AE116" s="721">
        <v>878</v>
      </c>
      <c r="AF116" s="721">
        <v>3001</v>
      </c>
      <c r="AG116" s="721">
        <v>2242</v>
      </c>
      <c r="AH116" s="722">
        <v>2121</v>
      </c>
      <c r="AI116" s="718">
        <f t="shared" si="6"/>
        <v>1672</v>
      </c>
      <c r="AJ116" s="713">
        <f t="shared" si="7"/>
        <v>2334</v>
      </c>
      <c r="AK116" s="713">
        <f t="shared" si="8"/>
        <v>3259</v>
      </c>
      <c r="AL116" s="714">
        <f t="shared" si="9"/>
        <v>7364</v>
      </c>
      <c r="AM116" s="715">
        <f t="shared" si="10"/>
        <v>14629</v>
      </c>
    </row>
    <row r="117" spans="21:39" x14ac:dyDescent="0.3">
      <c r="U117" s="1307"/>
      <c r="V117" s="716" t="s">
        <v>542</v>
      </c>
      <c r="W117" s="721">
        <v>1957</v>
      </c>
      <c r="X117" s="721">
        <v>1178</v>
      </c>
      <c r="Y117" s="721">
        <v>1136</v>
      </c>
      <c r="Z117" s="721">
        <v>2732</v>
      </c>
      <c r="AA117" s="721">
        <v>1312</v>
      </c>
      <c r="AB117" s="721">
        <v>1393</v>
      </c>
      <c r="AC117" s="721">
        <v>2350</v>
      </c>
      <c r="AD117" s="721">
        <v>2626</v>
      </c>
      <c r="AE117" s="721">
        <v>2132</v>
      </c>
      <c r="AF117" s="721">
        <v>4100</v>
      </c>
      <c r="AG117" s="721">
        <v>3758</v>
      </c>
      <c r="AH117" s="722">
        <v>4670</v>
      </c>
      <c r="AI117" s="718">
        <f t="shared" si="6"/>
        <v>4271</v>
      </c>
      <c r="AJ117" s="713">
        <f t="shared" si="7"/>
        <v>5437</v>
      </c>
      <c r="AK117" s="713">
        <f t="shared" si="8"/>
        <v>7108</v>
      </c>
      <c r="AL117" s="714">
        <f t="shared" si="9"/>
        <v>12528</v>
      </c>
      <c r="AM117" s="715">
        <f t="shared" si="10"/>
        <v>29344</v>
      </c>
    </row>
    <row r="118" spans="21:39" x14ac:dyDescent="0.3">
      <c r="U118" s="1307"/>
      <c r="V118" s="716" t="s">
        <v>353</v>
      </c>
      <c r="W118" s="721">
        <v>823</v>
      </c>
      <c r="X118" s="721">
        <v>350</v>
      </c>
      <c r="Y118" s="721">
        <v>1050</v>
      </c>
      <c r="Z118" s="721">
        <v>1488</v>
      </c>
      <c r="AA118" s="721">
        <v>1345</v>
      </c>
      <c r="AB118" s="721">
        <v>928</v>
      </c>
      <c r="AC118" s="721">
        <v>936</v>
      </c>
      <c r="AD118" s="721">
        <v>1316</v>
      </c>
      <c r="AE118" s="721">
        <v>898</v>
      </c>
      <c r="AF118" s="721">
        <v>2565</v>
      </c>
      <c r="AG118" s="721">
        <v>1421</v>
      </c>
      <c r="AH118" s="722">
        <v>1758</v>
      </c>
      <c r="AI118" s="718">
        <f t="shared" si="6"/>
        <v>2223</v>
      </c>
      <c r="AJ118" s="713">
        <f t="shared" si="7"/>
        <v>3761</v>
      </c>
      <c r="AK118" s="713">
        <f t="shared" si="8"/>
        <v>3150</v>
      </c>
      <c r="AL118" s="714">
        <f t="shared" si="9"/>
        <v>5744</v>
      </c>
      <c r="AM118" s="715">
        <f t="shared" si="10"/>
        <v>14878</v>
      </c>
    </row>
    <row r="119" spans="21:39" x14ac:dyDescent="0.3">
      <c r="U119" s="1307"/>
      <c r="V119" s="716" t="s">
        <v>545</v>
      </c>
      <c r="W119" s="721">
        <v>213</v>
      </c>
      <c r="X119" s="721">
        <v>79</v>
      </c>
      <c r="Y119" s="721">
        <v>130</v>
      </c>
      <c r="Z119" s="721">
        <v>385</v>
      </c>
      <c r="AA119" s="721">
        <v>83</v>
      </c>
      <c r="AB119" s="721">
        <v>141</v>
      </c>
      <c r="AC119" s="721">
        <v>177</v>
      </c>
      <c r="AD119" s="721">
        <v>257</v>
      </c>
      <c r="AE119" s="721">
        <v>458</v>
      </c>
      <c r="AF119" s="721">
        <v>469</v>
      </c>
      <c r="AG119" s="721">
        <v>372</v>
      </c>
      <c r="AH119" s="722">
        <v>250</v>
      </c>
      <c r="AI119" s="718">
        <f t="shared" si="6"/>
        <v>422</v>
      </c>
      <c r="AJ119" s="713">
        <f t="shared" si="7"/>
        <v>609</v>
      </c>
      <c r="AK119" s="713">
        <f t="shared" si="8"/>
        <v>892</v>
      </c>
      <c r="AL119" s="714">
        <f t="shared" si="9"/>
        <v>1091</v>
      </c>
      <c r="AM119" s="715">
        <f t="shared" si="10"/>
        <v>3014</v>
      </c>
    </row>
    <row r="120" spans="21:39" x14ac:dyDescent="0.3">
      <c r="U120" s="1307"/>
      <c r="V120" s="716" t="s">
        <v>547</v>
      </c>
      <c r="W120" s="721">
        <v>21479</v>
      </c>
      <c r="X120" s="721">
        <v>10085</v>
      </c>
      <c r="Y120" s="721">
        <v>15012</v>
      </c>
      <c r="Z120" s="721">
        <v>24936</v>
      </c>
      <c r="AA120" s="721">
        <v>21150</v>
      </c>
      <c r="AB120" s="721">
        <v>23197</v>
      </c>
      <c r="AC120" s="721">
        <v>21243</v>
      </c>
      <c r="AD120" s="721">
        <v>33849</v>
      </c>
      <c r="AE120" s="721">
        <v>26158</v>
      </c>
      <c r="AF120" s="721">
        <v>29516</v>
      </c>
      <c r="AG120" s="721">
        <v>31475</v>
      </c>
      <c r="AH120" s="722">
        <v>29512</v>
      </c>
      <c r="AI120" s="718">
        <f t="shared" si="6"/>
        <v>46576</v>
      </c>
      <c r="AJ120" s="713">
        <f t="shared" si="7"/>
        <v>69283</v>
      </c>
      <c r="AK120" s="713">
        <f t="shared" si="8"/>
        <v>81250</v>
      </c>
      <c r="AL120" s="714">
        <f t="shared" si="9"/>
        <v>90503</v>
      </c>
      <c r="AM120" s="715">
        <f t="shared" si="10"/>
        <v>287612</v>
      </c>
    </row>
    <row r="121" spans="21:39" x14ac:dyDescent="0.3">
      <c r="U121" s="1308"/>
      <c r="V121" s="716" t="s">
        <v>559</v>
      </c>
      <c r="W121" s="721">
        <v>127</v>
      </c>
      <c r="X121" s="721">
        <v>148</v>
      </c>
      <c r="Y121" s="721">
        <v>56</v>
      </c>
      <c r="Z121" s="721">
        <v>91</v>
      </c>
      <c r="AA121" s="721">
        <v>50</v>
      </c>
      <c r="AB121" s="721">
        <v>203</v>
      </c>
      <c r="AC121" s="721">
        <v>165</v>
      </c>
      <c r="AD121" s="721">
        <v>165</v>
      </c>
      <c r="AE121" s="721">
        <v>354</v>
      </c>
      <c r="AF121" s="721">
        <v>401</v>
      </c>
      <c r="AG121" s="721">
        <v>1248</v>
      </c>
      <c r="AH121" s="722">
        <v>1124</v>
      </c>
      <c r="AI121" s="718">
        <f t="shared" si="6"/>
        <v>331</v>
      </c>
      <c r="AJ121" s="713">
        <f t="shared" si="7"/>
        <v>344</v>
      </c>
      <c r="AK121" s="713">
        <f t="shared" si="8"/>
        <v>684</v>
      </c>
      <c r="AL121" s="714">
        <f t="shared" si="9"/>
        <v>2773</v>
      </c>
      <c r="AM121" s="715">
        <f t="shared" si="10"/>
        <v>4132</v>
      </c>
    </row>
    <row r="122" spans="21:39" x14ac:dyDescent="0.3">
      <c r="U122" s="562" t="str">
        <f>U6</f>
        <v>R5</v>
      </c>
      <c r="V122" s="562" t="s">
        <v>560</v>
      </c>
      <c r="W122" s="563">
        <f>SUM(W54:W63)</f>
        <v>25566</v>
      </c>
      <c r="X122" s="567">
        <f t="shared" ref="X122:AM122" si="11">SUM(X54:X63)</f>
        <v>26598</v>
      </c>
      <c r="Y122" s="567">
        <f t="shared" si="11"/>
        <v>45144</v>
      </c>
      <c r="Z122" s="567">
        <f t="shared" si="11"/>
        <v>27237</v>
      </c>
      <c r="AA122" s="567">
        <f t="shared" si="11"/>
        <v>31937</v>
      </c>
      <c r="AB122" s="567">
        <f t="shared" si="11"/>
        <v>21596</v>
      </c>
      <c r="AC122" s="567">
        <f t="shared" si="11"/>
        <v>24082</v>
      </c>
      <c r="AD122" s="567">
        <f t="shared" si="11"/>
        <v>47217</v>
      </c>
      <c r="AE122" s="567">
        <f t="shared" si="11"/>
        <v>33372</v>
      </c>
      <c r="AF122" s="567">
        <f t="shared" si="11"/>
        <v>28340</v>
      </c>
      <c r="AG122" s="567">
        <f t="shared" si="11"/>
        <v>32756</v>
      </c>
      <c r="AH122" s="568">
        <f t="shared" si="11"/>
        <v>23944</v>
      </c>
      <c r="AI122" s="563">
        <f t="shared" si="11"/>
        <v>97308</v>
      </c>
      <c r="AJ122" s="567">
        <f t="shared" si="11"/>
        <v>80770</v>
      </c>
      <c r="AK122" s="567">
        <f t="shared" si="11"/>
        <v>104671</v>
      </c>
      <c r="AL122" s="568">
        <f t="shared" si="11"/>
        <v>85040</v>
      </c>
      <c r="AM122" s="562">
        <f t="shared" si="11"/>
        <v>367789</v>
      </c>
    </row>
    <row r="123" spans="21:39" x14ac:dyDescent="0.3">
      <c r="U123" s="562" t="str">
        <f>U64</f>
        <v>R4</v>
      </c>
      <c r="V123" s="562" t="s">
        <v>560</v>
      </c>
      <c r="W123" s="563">
        <f>SUM(W112:W121)</f>
        <v>29873</v>
      </c>
      <c r="X123" s="567">
        <f t="shared" ref="X123:AM123" si="12">SUM(X112:X121)</f>
        <v>15189</v>
      </c>
      <c r="Y123" s="567">
        <f t="shared" si="12"/>
        <v>21095</v>
      </c>
      <c r="Z123" s="567">
        <f t="shared" si="12"/>
        <v>34828</v>
      </c>
      <c r="AA123" s="567">
        <f t="shared" si="12"/>
        <v>27374</v>
      </c>
      <c r="AB123" s="567">
        <f t="shared" si="12"/>
        <v>30820</v>
      </c>
      <c r="AC123" s="567">
        <f t="shared" si="12"/>
        <v>31389</v>
      </c>
      <c r="AD123" s="567">
        <f t="shared" si="12"/>
        <v>46448</v>
      </c>
      <c r="AE123" s="567">
        <f t="shared" si="12"/>
        <v>35893</v>
      </c>
      <c r="AF123" s="567">
        <f t="shared" si="12"/>
        <v>48105</v>
      </c>
      <c r="AG123" s="567">
        <f t="shared" si="12"/>
        <v>50434</v>
      </c>
      <c r="AH123" s="568">
        <f t="shared" si="12"/>
        <v>47195</v>
      </c>
      <c r="AI123" s="563">
        <f t="shared" si="12"/>
        <v>66157</v>
      </c>
      <c r="AJ123" s="567">
        <f t="shared" si="12"/>
        <v>93022</v>
      </c>
      <c r="AK123" s="567">
        <f t="shared" si="12"/>
        <v>113730</v>
      </c>
      <c r="AL123" s="568">
        <f t="shared" si="12"/>
        <v>145734</v>
      </c>
      <c r="AM123" s="562">
        <f t="shared" si="12"/>
        <v>418643</v>
      </c>
    </row>
  </sheetData>
  <mergeCells count="23">
    <mergeCell ref="U64:U121"/>
    <mergeCell ref="U6:U63"/>
    <mergeCell ref="B6:B8"/>
    <mergeCell ref="J6:J8"/>
    <mergeCell ref="B9:B11"/>
    <mergeCell ref="J9:J11"/>
    <mergeCell ref="B12:B14"/>
    <mergeCell ref="J12:J14"/>
    <mergeCell ref="B15:B17"/>
    <mergeCell ref="J15:J17"/>
    <mergeCell ref="B18:B20"/>
    <mergeCell ref="J18:J20"/>
    <mergeCell ref="B21:B23"/>
    <mergeCell ref="J21:J23"/>
    <mergeCell ref="B33:B35"/>
    <mergeCell ref="J33:J35"/>
    <mergeCell ref="J36:J38"/>
    <mergeCell ref="B24:B26"/>
    <mergeCell ref="J24:J26"/>
    <mergeCell ref="B27:B29"/>
    <mergeCell ref="J27:J29"/>
    <mergeCell ref="B30:B32"/>
    <mergeCell ref="J30:J3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rowBreaks count="1" manualBreakCount="1">
    <brk id="45" max="16"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8">
    <tabColor theme="7"/>
  </sheetPr>
  <dimension ref="A2:R44"/>
  <sheetViews>
    <sheetView view="pageBreakPreview" zoomScaleNormal="100" zoomScaleSheetLayoutView="100" workbookViewId="0"/>
  </sheetViews>
  <sheetFormatPr defaultColWidth="9" defaultRowHeight="14" x14ac:dyDescent="0.3"/>
  <cols>
    <col min="1" max="1" width="3.08203125" style="2" customWidth="1"/>
    <col min="2" max="9" width="9" style="1"/>
    <col min="10" max="10" width="3.08203125" style="1" customWidth="1"/>
    <col min="11" max="11" width="9" style="1"/>
    <col min="12" max="12" width="12.33203125" style="1" customWidth="1"/>
    <col min="13" max="13" width="10.83203125" style="1" customWidth="1"/>
    <col min="14" max="14" width="9" style="1" customWidth="1"/>
    <col min="15" max="15" width="9" style="1"/>
    <col min="16" max="16" width="12.33203125" style="1" customWidth="1"/>
    <col min="17" max="18" width="10.83203125" style="1" customWidth="1"/>
    <col min="19" max="16384" width="9" style="1"/>
  </cols>
  <sheetData>
    <row r="2" spans="2:18" x14ac:dyDescent="0.3">
      <c r="L2" s="1" t="s">
        <v>153</v>
      </c>
    </row>
    <row r="3" spans="2:18" x14ac:dyDescent="0.3">
      <c r="B3" s="51" t="s">
        <v>561</v>
      </c>
      <c r="L3" s="1" t="s">
        <v>482</v>
      </c>
    </row>
    <row r="5" spans="2:18" x14ac:dyDescent="0.3">
      <c r="B5" s="6"/>
      <c r="C5" s="7"/>
      <c r="D5" s="7"/>
      <c r="E5" s="7"/>
      <c r="F5" s="7"/>
      <c r="G5" s="7"/>
      <c r="H5" s="7"/>
      <c r="I5" s="8"/>
      <c r="L5" s="1" t="s">
        <v>483</v>
      </c>
    </row>
    <row r="6" spans="2:18" x14ac:dyDescent="0.3">
      <c r="B6" s="9"/>
      <c r="I6" s="10"/>
      <c r="L6" s="21" t="s">
        <v>513</v>
      </c>
      <c r="M6" s="50" t="s">
        <v>239</v>
      </c>
      <c r="N6" s="369" t="s">
        <v>562</v>
      </c>
      <c r="O6" s="368" t="s">
        <v>513</v>
      </c>
      <c r="P6" s="50" t="s">
        <v>239</v>
      </c>
      <c r="Q6" s="369" t="s">
        <v>562</v>
      </c>
      <c r="R6" s="38"/>
    </row>
    <row r="7" spans="2:18" x14ac:dyDescent="0.3">
      <c r="B7" s="9"/>
      <c r="I7" s="10"/>
      <c r="L7" s="723" t="s">
        <v>291</v>
      </c>
      <c r="M7" s="724">
        <f>'【本】2.発地別の延べ宿泊者数（ALL）_P24、25'!P6</f>
        <v>2496</v>
      </c>
      <c r="N7" s="725">
        <f>M7/$M$26</f>
        <v>6.7864998681309123E-3</v>
      </c>
      <c r="O7" s="726"/>
      <c r="P7" s="727">
        <f>M7</f>
        <v>2496</v>
      </c>
      <c r="Q7" s="725">
        <f t="shared" ref="Q7:Q25" si="0">P7/$M$26</f>
        <v>6.7864998681309123E-3</v>
      </c>
      <c r="R7" s="80"/>
    </row>
    <row r="8" spans="2:18" x14ac:dyDescent="0.3">
      <c r="B8" s="9"/>
      <c r="I8" s="10"/>
      <c r="L8" s="723" t="s">
        <v>534</v>
      </c>
      <c r="M8" s="724">
        <f>'【本】2.発地別の延べ宿泊者数（ALL）_P24、25'!P9</f>
        <v>2827</v>
      </c>
      <c r="N8" s="725">
        <f>M8/$M$26</f>
        <v>7.6864724067332085E-3</v>
      </c>
      <c r="O8" s="726"/>
      <c r="P8" s="727">
        <f>M8</f>
        <v>2827</v>
      </c>
      <c r="Q8" s="725">
        <f t="shared" si="0"/>
        <v>7.6864724067332085E-3</v>
      </c>
      <c r="R8" s="80"/>
    </row>
    <row r="9" spans="2:18" x14ac:dyDescent="0.3">
      <c r="B9" s="9"/>
      <c r="I9" s="10"/>
      <c r="L9" s="723"/>
      <c r="M9" s="724"/>
      <c r="N9" s="728"/>
      <c r="O9" s="729" t="s">
        <v>544</v>
      </c>
      <c r="P9" s="730">
        <f>'【本】2.発地別の延べ宿泊者数（ALL）_P24、25'!H27</f>
        <v>32320</v>
      </c>
      <c r="Q9" s="725">
        <f t="shared" si="0"/>
        <v>8.7876472651438733E-2</v>
      </c>
      <c r="R9" s="80"/>
    </row>
    <row r="10" spans="2:18" x14ac:dyDescent="0.3">
      <c r="B10" s="9"/>
      <c r="I10" s="10"/>
      <c r="L10" s="723"/>
      <c r="M10" s="724"/>
      <c r="N10" s="728"/>
      <c r="O10" s="729" t="s">
        <v>563</v>
      </c>
      <c r="P10" s="730">
        <f>'【本】2.発地別の延べ宿泊者数（ALL）_P24、25'!H33</f>
        <v>13298</v>
      </c>
      <c r="Q10" s="725">
        <f t="shared" si="0"/>
        <v>3.6156600659617337E-2</v>
      </c>
      <c r="R10" s="80"/>
    </row>
    <row r="11" spans="2:18" x14ac:dyDescent="0.3">
      <c r="B11" s="9"/>
      <c r="I11" s="10"/>
      <c r="L11" s="723" t="s">
        <v>536</v>
      </c>
      <c r="M11" s="724">
        <f>'【本】2.発地別の延べ宿泊者数（ALL）_P24、25'!P12</f>
        <v>61566</v>
      </c>
      <c r="N11" s="725">
        <f>M11/$M$26</f>
        <v>0.16739489218002712</v>
      </c>
      <c r="O11" s="726"/>
      <c r="P11" s="727">
        <f>M11-P9-P10</f>
        <v>15948</v>
      </c>
      <c r="Q11" s="725">
        <f t="shared" si="0"/>
        <v>4.3361818868971065E-2</v>
      </c>
      <c r="R11" s="80"/>
    </row>
    <row r="12" spans="2:18" x14ac:dyDescent="0.3">
      <c r="B12" s="9"/>
      <c r="I12" s="10"/>
      <c r="L12" s="723" t="s">
        <v>538</v>
      </c>
      <c r="M12" s="724">
        <f>'【本】2.発地別の延べ宿泊者数（ALL）_P24、25'!P15</f>
        <v>2329</v>
      </c>
      <c r="N12" s="725">
        <f t="shared" ref="N12:N17" si="1">M12/$M$26</f>
        <v>6.3324351734282431E-3</v>
      </c>
      <c r="O12" s="726"/>
      <c r="P12" s="727">
        <f>M12</f>
        <v>2329</v>
      </c>
      <c r="Q12" s="725">
        <f t="shared" si="0"/>
        <v>6.3324351734282431E-3</v>
      </c>
      <c r="R12" s="80"/>
    </row>
    <row r="13" spans="2:18" x14ac:dyDescent="0.3">
      <c r="B13" s="9"/>
      <c r="I13" s="10"/>
      <c r="L13" s="723" t="s">
        <v>540</v>
      </c>
      <c r="M13" s="724">
        <f>'【本】2.発地別の延べ宿泊者数（ALL）_P24、25'!P18</f>
        <v>14463</v>
      </c>
      <c r="N13" s="725">
        <f t="shared" si="1"/>
        <v>3.9324177721465299E-2</v>
      </c>
      <c r="O13" s="726"/>
      <c r="P13" s="727">
        <f>M13</f>
        <v>14463</v>
      </c>
      <c r="Q13" s="725">
        <f t="shared" si="0"/>
        <v>3.9324177721465299E-2</v>
      </c>
      <c r="R13" s="80"/>
    </row>
    <row r="14" spans="2:18" x14ac:dyDescent="0.3">
      <c r="B14" s="9"/>
      <c r="I14" s="10"/>
      <c r="L14" s="723"/>
      <c r="M14" s="731"/>
      <c r="N14" s="728"/>
      <c r="O14" s="726" t="s">
        <v>564</v>
      </c>
      <c r="P14" s="730">
        <f>'【本】2.発地別の延べ宿泊者数（ALL）_P24、25'!H30</f>
        <v>11984</v>
      </c>
      <c r="Q14" s="725">
        <f t="shared" si="0"/>
        <v>3.2583900007884956E-2</v>
      </c>
      <c r="R14" s="80"/>
    </row>
    <row r="15" spans="2:18" x14ac:dyDescent="0.3">
      <c r="B15" s="9"/>
      <c r="I15" s="10"/>
      <c r="L15" s="723" t="s">
        <v>542</v>
      </c>
      <c r="M15" s="724">
        <f>'【本】2.発地別の延べ宿泊者数（ALL）_P24、25'!P21</f>
        <v>26127</v>
      </c>
      <c r="N15" s="725">
        <f t="shared" si="1"/>
        <v>7.1038013643692444E-2</v>
      </c>
      <c r="O15" s="726"/>
      <c r="P15" s="727">
        <f>M15-P14</f>
        <v>14143</v>
      </c>
      <c r="Q15" s="725">
        <f t="shared" si="0"/>
        <v>3.8454113635807488E-2</v>
      </c>
      <c r="R15" s="80"/>
    </row>
    <row r="16" spans="2:18" x14ac:dyDescent="0.3">
      <c r="B16" s="9"/>
      <c r="I16" s="10"/>
      <c r="L16" s="723" t="s">
        <v>353</v>
      </c>
      <c r="M16" s="724">
        <f>'【本】2.発地別の延べ宿泊者数（ALL）_P24、25'!P24</f>
        <v>13533</v>
      </c>
      <c r="N16" s="725">
        <f t="shared" si="1"/>
        <v>3.6795553972522287E-2</v>
      </c>
      <c r="O16" s="726"/>
      <c r="P16" s="727">
        <f>M16</f>
        <v>13533</v>
      </c>
      <c r="Q16" s="725">
        <f t="shared" si="0"/>
        <v>3.6795553972522287E-2</v>
      </c>
      <c r="R16" s="80"/>
    </row>
    <row r="17" spans="2:18" x14ac:dyDescent="0.3">
      <c r="B17" s="9"/>
      <c r="I17" s="10"/>
      <c r="L17" s="723" t="s">
        <v>545</v>
      </c>
      <c r="M17" s="724">
        <f>'【本】2.発地別の延べ宿泊者数（ALL）_P24、25'!P27</f>
        <v>3107</v>
      </c>
      <c r="N17" s="725">
        <f t="shared" si="1"/>
        <v>8.4477784816837913E-3</v>
      </c>
      <c r="O17" s="726"/>
      <c r="P17" s="727">
        <f>M17</f>
        <v>3107</v>
      </c>
      <c r="Q17" s="725">
        <f t="shared" si="0"/>
        <v>8.4477784816837913E-3</v>
      </c>
      <c r="R17" s="80"/>
    </row>
    <row r="18" spans="2:18" x14ac:dyDescent="0.3">
      <c r="B18" s="9"/>
      <c r="I18" s="10"/>
      <c r="L18" s="723"/>
      <c r="M18" s="731"/>
      <c r="N18" s="728"/>
      <c r="O18" s="732" t="s">
        <v>533</v>
      </c>
      <c r="P18" s="727">
        <f>'【本】2.発地別の延べ宿泊者数（ALL）_P24、25'!H9</f>
        <v>85501</v>
      </c>
      <c r="Q18" s="725">
        <f t="shared" si="0"/>
        <v>0.23247296683696358</v>
      </c>
    </row>
    <row r="19" spans="2:18" x14ac:dyDescent="0.3">
      <c r="B19" s="9"/>
      <c r="I19" s="10"/>
      <c r="L19" s="723"/>
      <c r="M19" s="731"/>
      <c r="N19" s="728"/>
      <c r="O19" s="732" t="s">
        <v>535</v>
      </c>
      <c r="P19" s="727">
        <f>'【本】2.発地別の延べ宿泊者数（ALL）_P24、25'!H12</f>
        <v>8324</v>
      </c>
      <c r="Q19" s="725">
        <f t="shared" si="0"/>
        <v>2.2632542028173764E-2</v>
      </c>
    </row>
    <row r="20" spans="2:18" x14ac:dyDescent="0.3">
      <c r="B20" s="9"/>
      <c r="I20" s="10"/>
      <c r="L20" s="723"/>
      <c r="M20" s="731"/>
      <c r="N20" s="728"/>
      <c r="O20" s="732" t="s">
        <v>537</v>
      </c>
      <c r="P20" s="727">
        <f>'【本】2.発地別の延べ宿泊者数（ALL）_P24、25'!H15</f>
        <v>11560</v>
      </c>
      <c r="Q20" s="725">
        <f t="shared" si="0"/>
        <v>3.1431065094388359E-2</v>
      </c>
    </row>
    <row r="21" spans="2:18" x14ac:dyDescent="0.3">
      <c r="B21" s="9"/>
      <c r="I21" s="10"/>
      <c r="L21" s="723"/>
      <c r="M21" s="731"/>
      <c r="N21" s="728"/>
      <c r="O21" s="732" t="s">
        <v>530</v>
      </c>
      <c r="P21" s="727">
        <f>'【本】2.発地別の延べ宿泊者数（ALL）_P24、25'!H6</f>
        <v>86427</v>
      </c>
      <c r="Q21" s="725">
        <f t="shared" si="0"/>
        <v>0.23499071478483588</v>
      </c>
    </row>
    <row r="22" spans="2:18" x14ac:dyDescent="0.3">
      <c r="B22" s="9"/>
      <c r="I22" s="10"/>
      <c r="L22" s="723"/>
      <c r="M22" s="731"/>
      <c r="N22" s="728"/>
      <c r="O22" s="726" t="s">
        <v>539</v>
      </c>
      <c r="P22" s="727">
        <f>'【本】2.発地別の延べ宿泊者数（ALL）_P24、25'!H18</f>
        <v>12113</v>
      </c>
      <c r="Q22" s="725">
        <f t="shared" si="0"/>
        <v>3.2934644592415761E-2</v>
      </c>
    </row>
    <row r="23" spans="2:18" x14ac:dyDescent="0.3">
      <c r="B23" s="9"/>
      <c r="I23" s="10"/>
      <c r="L23" s="723"/>
      <c r="M23" s="731"/>
      <c r="N23" s="728"/>
      <c r="O23" s="726" t="s">
        <v>541</v>
      </c>
      <c r="P23" s="727">
        <f>'【本】2.発地別の延べ宿泊者数（ALL）_P24、25'!H21</f>
        <v>13267</v>
      </c>
      <c r="Q23" s="725">
        <f t="shared" si="0"/>
        <v>3.6072313201319234E-2</v>
      </c>
    </row>
    <row r="24" spans="2:18" x14ac:dyDescent="0.3">
      <c r="B24" s="9"/>
      <c r="I24" s="10"/>
      <c r="L24" s="723" t="s">
        <v>547</v>
      </c>
      <c r="M24" s="724">
        <f>'【本】2.発地別の延べ宿泊者数（ALL）_P24、25'!P30</f>
        <v>237775</v>
      </c>
      <c r="N24" s="725">
        <f>M24/$M$26</f>
        <v>0.64649839989776747</v>
      </c>
      <c r="O24" s="726" t="s">
        <v>543</v>
      </c>
      <c r="P24" s="727">
        <f>'【本】2.発地別の延べ宿泊者数（ALL）_P24、25'!H24</f>
        <v>20583</v>
      </c>
      <c r="Q24" s="725">
        <f t="shared" si="0"/>
        <v>5.59641533596709E-2</v>
      </c>
    </row>
    <row r="25" spans="2:18" x14ac:dyDescent="0.3">
      <c r="B25" s="9"/>
      <c r="I25" s="10"/>
      <c r="L25" s="733" t="s">
        <v>559</v>
      </c>
      <c r="M25" s="734">
        <f>'【本】2.発地別の延べ宿泊者数（ALL）_P24、25'!P33</f>
        <v>3566</v>
      </c>
      <c r="N25" s="735">
        <f>M25/$M$26</f>
        <v>9.6957766545492114E-3</v>
      </c>
      <c r="O25" s="736"/>
      <c r="P25" s="737">
        <f>M25</f>
        <v>3566</v>
      </c>
      <c r="Q25" s="735">
        <f t="shared" si="0"/>
        <v>9.6957766545492114E-3</v>
      </c>
    </row>
    <row r="26" spans="2:18" x14ac:dyDescent="0.3">
      <c r="B26" s="9"/>
      <c r="I26" s="10"/>
      <c r="M26" s="48">
        <f>'【本】2.発地別の延べ宿泊者数（ALL）_P24、25'!P36</f>
        <v>367789</v>
      </c>
    </row>
    <row r="27" spans="2:18" x14ac:dyDescent="0.3">
      <c r="B27" s="9"/>
      <c r="I27" s="10"/>
      <c r="P27" s="39"/>
    </row>
    <row r="28" spans="2:18" x14ac:dyDescent="0.3">
      <c r="B28" s="9"/>
      <c r="I28" s="10"/>
      <c r="P28" s="39"/>
    </row>
    <row r="29" spans="2:18" x14ac:dyDescent="0.3">
      <c r="B29" s="9"/>
      <c r="I29" s="10"/>
      <c r="P29" s="39"/>
    </row>
    <row r="30" spans="2:18" x14ac:dyDescent="0.3">
      <c r="B30" s="9"/>
      <c r="I30" s="10"/>
      <c r="P30" s="39"/>
    </row>
    <row r="31" spans="2:18" x14ac:dyDescent="0.3">
      <c r="B31" s="9"/>
      <c r="I31" s="10"/>
      <c r="O31" s="38"/>
      <c r="P31" s="39"/>
      <c r="Q31" s="365"/>
      <c r="R31" s="38"/>
    </row>
    <row r="32" spans="2:18" x14ac:dyDescent="0.3">
      <c r="B32" s="9"/>
      <c r="I32" s="10"/>
      <c r="O32" s="38"/>
      <c r="P32" s="39"/>
      <c r="R32" s="80"/>
    </row>
    <row r="33" spans="2:18" x14ac:dyDescent="0.3">
      <c r="B33" s="9"/>
      <c r="I33" s="10"/>
      <c r="L33" s="38"/>
      <c r="M33" s="365"/>
      <c r="N33" s="48"/>
      <c r="O33" s="38"/>
      <c r="P33" s="39"/>
      <c r="R33" s="80"/>
    </row>
    <row r="34" spans="2:18" x14ac:dyDescent="0.3">
      <c r="B34" s="9"/>
      <c r="I34" s="10"/>
      <c r="M34" s="73"/>
      <c r="N34" s="48"/>
      <c r="O34" s="38"/>
      <c r="R34" s="80"/>
    </row>
    <row r="35" spans="2:18" x14ac:dyDescent="0.3">
      <c r="B35" s="9"/>
      <c r="I35" s="10"/>
      <c r="M35" s="73"/>
      <c r="O35" s="38"/>
      <c r="R35" s="80"/>
    </row>
    <row r="36" spans="2:18" x14ac:dyDescent="0.3">
      <c r="B36" s="9"/>
      <c r="I36" s="10"/>
      <c r="M36" s="73"/>
      <c r="N36" s="48"/>
      <c r="O36" s="38"/>
      <c r="R36" s="80"/>
    </row>
    <row r="37" spans="2:18" x14ac:dyDescent="0.3">
      <c r="B37" s="11"/>
      <c r="C37" s="12"/>
      <c r="D37" s="12"/>
      <c r="E37" s="12"/>
      <c r="F37" s="12"/>
      <c r="G37" s="12"/>
      <c r="H37" s="12"/>
      <c r="I37" s="13"/>
      <c r="M37" s="73"/>
      <c r="N37" s="48"/>
      <c r="O37" s="38"/>
      <c r="R37" s="80"/>
    </row>
    <row r="38" spans="2:18" x14ac:dyDescent="0.3">
      <c r="M38" s="73"/>
      <c r="O38" s="38"/>
      <c r="R38" s="80"/>
    </row>
    <row r="39" spans="2:18" x14ac:dyDescent="0.3">
      <c r="M39" s="73"/>
      <c r="N39" s="48"/>
      <c r="O39" s="38"/>
      <c r="R39" s="80"/>
    </row>
    <row r="40" spans="2:18" x14ac:dyDescent="0.3">
      <c r="M40" s="73"/>
      <c r="N40" s="48"/>
      <c r="O40" s="38"/>
      <c r="R40" s="80"/>
    </row>
    <row r="41" spans="2:18" x14ac:dyDescent="0.3">
      <c r="B41" s="545"/>
      <c r="M41" s="73"/>
      <c r="N41" s="48"/>
      <c r="O41" s="38"/>
      <c r="R41" s="80"/>
    </row>
    <row r="42" spans="2:18" x14ac:dyDescent="0.3">
      <c r="B42" s="546"/>
      <c r="M42" s="73"/>
      <c r="N42" s="48"/>
      <c r="O42" s="38"/>
      <c r="R42" s="80"/>
    </row>
    <row r="43" spans="2:18" x14ac:dyDescent="0.3">
      <c r="B43" s="546"/>
      <c r="M43" s="73"/>
    </row>
    <row r="44" spans="2:18" x14ac:dyDescent="0.3">
      <c r="B44" s="546"/>
      <c r="M44" s="73"/>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7"/>
  <dimension ref="G48"/>
  <sheetViews>
    <sheetView view="pageBreakPreview" zoomScaleNormal="100" zoomScaleSheetLayoutView="100" workbookViewId="0"/>
  </sheetViews>
  <sheetFormatPr defaultRowHeight="13.5" x14ac:dyDescent="0.3"/>
  <cols>
    <col min="1" max="1" width="2" customWidth="1"/>
    <col min="10" max="10" width="10" customWidth="1"/>
    <col min="11" max="11" width="2" customWidth="1"/>
    <col min="21" max="21" width="2" customWidth="1"/>
  </cols>
  <sheetData>
    <row r="48" spans="7:7" x14ac:dyDescent="0.3">
      <c r="G48" t="s">
        <v>517</v>
      </c>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0040FB-B755-4B48-BA49-11E4CB45A685}">
  <sheetPr codeName="Sheet38">
    <tabColor theme="7"/>
  </sheetPr>
  <dimension ref="A1:AL48"/>
  <sheetViews>
    <sheetView view="pageBreakPreview" zoomScaleNormal="100" zoomScaleSheetLayoutView="100" workbookViewId="0"/>
  </sheetViews>
  <sheetFormatPr defaultColWidth="9" defaultRowHeight="14" x14ac:dyDescent="0.3"/>
  <cols>
    <col min="1" max="1" width="2" style="2" customWidth="1"/>
    <col min="2" max="3" width="10.58203125" style="1" customWidth="1"/>
    <col min="4" max="7" width="8.08203125" style="1" customWidth="1"/>
    <col min="8" max="8" width="1.5" style="1" customWidth="1"/>
    <col min="9" max="10" width="8.08203125" style="1" customWidth="1"/>
    <col min="11" max="11" width="1.25" style="1" customWidth="1"/>
    <col min="12" max="13" width="1.25" customWidth="1"/>
    <col min="14" max="20" width="8.08203125" style="1" customWidth="1"/>
    <col min="21" max="21" width="9.08203125" style="1" customWidth="1"/>
    <col min="22" max="22" width="2" style="1" customWidth="1"/>
    <col min="23" max="23" width="13.58203125" style="1" customWidth="1"/>
    <col min="24" max="24" width="10.83203125" style="1" customWidth="1"/>
    <col min="25" max="25" width="9" style="1" hidden="1" customWidth="1"/>
    <col min="26" max="26" width="9.83203125" style="1" bestFit="1" customWidth="1"/>
    <col min="27" max="34" width="9.25" style="1" bestFit="1" customWidth="1"/>
    <col min="35" max="35" width="9" style="1"/>
    <col min="36" max="36" width="9.75" style="1" bestFit="1" customWidth="1"/>
    <col min="37" max="38" width="9.58203125" style="1" bestFit="1" customWidth="1"/>
    <col min="39" max="16384" width="9" style="1"/>
  </cols>
  <sheetData>
    <row r="1" spans="1:38" x14ac:dyDescent="0.3">
      <c r="A1" s="2" t="s">
        <v>71</v>
      </c>
    </row>
    <row r="3" spans="1:38" ht="14.25" customHeight="1" x14ac:dyDescent="0.3">
      <c r="A3" s="165"/>
      <c r="B3" s="338"/>
    </row>
    <row r="4" spans="1:38" ht="14.25" customHeight="1" thickBot="1" x14ac:dyDescent="0.35">
      <c r="C4" s="242"/>
      <c r="D4" s="38"/>
      <c r="G4" s="39" t="s">
        <v>565</v>
      </c>
      <c r="I4" s="39"/>
      <c r="P4" s="39"/>
      <c r="R4" s="39"/>
      <c r="S4" s="39"/>
      <c r="T4" s="39" t="s">
        <v>565</v>
      </c>
      <c r="W4" s="1" t="s">
        <v>153</v>
      </c>
    </row>
    <row r="5" spans="1:38" ht="28.5" customHeight="1" x14ac:dyDescent="0.3">
      <c r="B5" s="41" t="s">
        <v>513</v>
      </c>
      <c r="C5" s="42" t="s">
        <v>566</v>
      </c>
      <c r="D5" s="827">
        <v>41640</v>
      </c>
      <c r="E5" s="827">
        <v>42005</v>
      </c>
      <c r="F5" s="827">
        <v>42370</v>
      </c>
      <c r="G5" s="855">
        <v>42736</v>
      </c>
      <c r="I5" s="887" t="s">
        <v>856</v>
      </c>
      <c r="J5" s="1139" t="s">
        <v>855</v>
      </c>
      <c r="K5" s="38"/>
      <c r="N5" s="887" t="s">
        <v>845</v>
      </c>
      <c r="O5" s="860">
        <v>43101</v>
      </c>
      <c r="P5" s="970" t="s">
        <v>567</v>
      </c>
      <c r="Q5" s="541">
        <v>43831</v>
      </c>
      <c r="R5" s="827">
        <v>44197</v>
      </c>
      <c r="S5" s="827">
        <v>44562</v>
      </c>
      <c r="T5" s="850">
        <v>44927</v>
      </c>
      <c r="X5" s="1" t="s">
        <v>568</v>
      </c>
    </row>
    <row r="6" spans="1:38" ht="14.25" customHeight="1" x14ac:dyDescent="0.3">
      <c r="B6" s="1247" t="s">
        <v>442</v>
      </c>
      <c r="C6" s="540" t="s">
        <v>569</v>
      </c>
      <c r="D6" s="171">
        <v>3086541</v>
      </c>
      <c r="E6" s="171">
        <v>2969363</v>
      </c>
      <c r="F6" s="171">
        <v>2068800</v>
      </c>
      <c r="G6" s="172">
        <v>2258315</v>
      </c>
      <c r="I6" s="888"/>
      <c r="J6" s="1140"/>
      <c r="K6" s="71"/>
      <c r="N6" s="888"/>
      <c r="O6" s="861"/>
      <c r="P6" s="521"/>
      <c r="Q6" s="521"/>
      <c r="R6" s="521"/>
      <c r="S6" s="521"/>
      <c r="T6" s="851"/>
      <c r="V6" s="52"/>
      <c r="X6" s="1" t="s">
        <v>570</v>
      </c>
    </row>
    <row r="7" spans="1:38" ht="14.25" customHeight="1" x14ac:dyDescent="0.3">
      <c r="B7" s="1248"/>
      <c r="C7" s="14" t="s">
        <v>571</v>
      </c>
      <c r="D7" s="511">
        <v>2479459</v>
      </c>
      <c r="E7" s="511">
        <v>2637637</v>
      </c>
      <c r="F7" s="511">
        <v>2531200</v>
      </c>
      <c r="G7" s="512">
        <v>2759685</v>
      </c>
      <c r="I7" s="889">
        <f>Z37</f>
        <v>2523857.5118430299</v>
      </c>
      <c r="J7" s="512">
        <f>AA37</f>
        <v>2657723.8926101122</v>
      </c>
      <c r="K7" s="885"/>
      <c r="N7" s="889">
        <f t="shared" ref="N7:T7" si="0">AB37</f>
        <v>3066628.4196398375</v>
      </c>
      <c r="O7" s="862">
        <f t="shared" si="0"/>
        <v>3076364.023870673</v>
      </c>
      <c r="P7" s="511">
        <f t="shared" si="0"/>
        <v>2989045</v>
      </c>
      <c r="Q7" s="511">
        <f t="shared" si="0"/>
        <v>1731771.4143968809</v>
      </c>
      <c r="R7" s="511">
        <f t="shared" si="0"/>
        <v>1756864.9897050359</v>
      </c>
      <c r="S7" s="511">
        <f t="shared" si="0"/>
        <v>2569427.6081612585</v>
      </c>
      <c r="T7" s="863">
        <f t="shared" si="0"/>
        <v>3624373.8804119155</v>
      </c>
      <c r="V7" s="52"/>
      <c r="X7" s="1" t="s">
        <v>572</v>
      </c>
    </row>
    <row r="8" spans="1:38" ht="14.25" customHeight="1" x14ac:dyDescent="0.3">
      <c r="B8" s="1249"/>
      <c r="C8" s="16" t="s">
        <v>573</v>
      </c>
      <c r="D8" s="513">
        <v>5566000</v>
      </c>
      <c r="E8" s="513">
        <v>5607000</v>
      </c>
      <c r="F8" s="513">
        <v>4600000</v>
      </c>
      <c r="G8" s="514">
        <v>5018000</v>
      </c>
      <c r="I8" s="890"/>
      <c r="J8" s="1141"/>
      <c r="K8" s="886"/>
      <c r="N8" s="890"/>
      <c r="O8" s="864"/>
      <c r="P8" s="522"/>
      <c r="Q8" s="522"/>
      <c r="R8" s="522"/>
      <c r="S8" s="522"/>
      <c r="T8" s="852"/>
      <c r="V8" s="52"/>
    </row>
    <row r="9" spans="1:38" ht="14.25" customHeight="1" x14ac:dyDescent="0.3">
      <c r="B9" s="1247" t="s">
        <v>444</v>
      </c>
      <c r="C9" s="540" t="s">
        <v>569</v>
      </c>
      <c r="D9" s="171">
        <v>13826188</v>
      </c>
      <c r="E9" s="171">
        <v>13895061</v>
      </c>
      <c r="F9" s="171">
        <v>8535441</v>
      </c>
      <c r="G9" s="172">
        <v>9920099</v>
      </c>
      <c r="I9" s="888"/>
      <c r="J9" s="1140"/>
      <c r="K9" s="71"/>
      <c r="N9" s="888"/>
      <c r="O9" s="861"/>
      <c r="P9" s="521"/>
      <c r="Q9" s="521"/>
      <c r="R9" s="521"/>
      <c r="S9" s="521"/>
      <c r="T9" s="851"/>
      <c r="V9" s="52"/>
      <c r="X9" s="1" t="s">
        <v>574</v>
      </c>
    </row>
    <row r="10" spans="1:38" ht="14.25" customHeight="1" x14ac:dyDescent="0.3">
      <c r="B10" s="1248"/>
      <c r="C10" s="14" t="s">
        <v>571</v>
      </c>
      <c r="D10" s="511">
        <v>1965667</v>
      </c>
      <c r="E10" s="511">
        <v>1960469</v>
      </c>
      <c r="F10" s="511">
        <v>1340544</v>
      </c>
      <c r="G10" s="512">
        <v>1761464</v>
      </c>
      <c r="I10" s="889">
        <f>Z38</f>
        <v>1862935.6645525682</v>
      </c>
      <c r="J10" s="512">
        <f>AA38</f>
        <v>1661898.0434632718</v>
      </c>
      <c r="K10" s="885"/>
      <c r="N10" s="889">
        <f t="shared" ref="N10:T10" si="1">AB38</f>
        <v>1734909.9445158227</v>
      </c>
      <c r="O10" s="862">
        <f t="shared" si="1"/>
        <v>1849200.4832980961</v>
      </c>
      <c r="P10" s="511">
        <f t="shared" si="1"/>
        <v>1629159</v>
      </c>
      <c r="Q10" s="511">
        <f t="shared" si="1"/>
        <v>884898.26452578604</v>
      </c>
      <c r="R10" s="511">
        <f t="shared" si="1"/>
        <v>829321.23920433735</v>
      </c>
      <c r="S10" s="511">
        <f t="shared" si="1"/>
        <v>1283404.6515938165</v>
      </c>
      <c r="T10" s="863">
        <f t="shared" si="1"/>
        <v>1740532.1594394001</v>
      </c>
      <c r="V10" s="52"/>
      <c r="X10" s="24" t="s">
        <v>513</v>
      </c>
      <c r="Y10" s="24" t="s">
        <v>566</v>
      </c>
      <c r="Z10" s="221">
        <v>39814</v>
      </c>
      <c r="AA10" s="222">
        <v>40179</v>
      </c>
      <c r="AB10" s="222">
        <v>40544</v>
      </c>
      <c r="AC10" s="222">
        <v>40909</v>
      </c>
      <c r="AD10" s="222">
        <v>41275</v>
      </c>
      <c r="AE10" s="222">
        <v>41640</v>
      </c>
      <c r="AF10" s="222">
        <v>42005</v>
      </c>
      <c r="AG10" s="222">
        <v>42370</v>
      </c>
      <c r="AH10" s="223">
        <v>42736</v>
      </c>
    </row>
    <row r="11" spans="1:38" ht="14.25" customHeight="1" x14ac:dyDescent="0.3">
      <c r="B11" s="1248"/>
      <c r="C11" s="525" t="s">
        <v>573</v>
      </c>
      <c r="D11" s="513">
        <v>15791855</v>
      </c>
      <c r="E11" s="513">
        <v>15855530</v>
      </c>
      <c r="F11" s="513">
        <v>9875985</v>
      </c>
      <c r="G11" s="514">
        <v>11681563</v>
      </c>
      <c r="I11" s="890"/>
      <c r="J11" s="1141"/>
      <c r="K11" s="886"/>
      <c r="N11" s="890"/>
      <c r="O11" s="864"/>
      <c r="P11" s="522"/>
      <c r="Q11" s="522"/>
      <c r="R11" s="522"/>
      <c r="S11" s="522"/>
      <c r="T11" s="852"/>
      <c r="V11" s="52"/>
      <c r="X11" s="55" t="s">
        <v>442</v>
      </c>
      <c r="Y11" s="55" t="s">
        <v>575</v>
      </c>
      <c r="Z11" s="138">
        <v>3574569</v>
      </c>
      <c r="AA11" s="139">
        <v>3230955</v>
      </c>
      <c r="AB11" s="139">
        <v>3239788</v>
      </c>
      <c r="AC11" s="139">
        <v>2883078</v>
      </c>
      <c r="AD11" s="139">
        <v>3010766</v>
      </c>
      <c r="AE11" s="139">
        <v>3086541</v>
      </c>
      <c r="AF11" s="139">
        <v>2969363</v>
      </c>
      <c r="AG11" s="139">
        <v>2068800</v>
      </c>
      <c r="AH11" s="231">
        <v>2258315</v>
      </c>
    </row>
    <row r="12" spans="1:38" ht="14.25" customHeight="1" x14ac:dyDescent="0.3">
      <c r="B12" s="1247" t="s">
        <v>445</v>
      </c>
      <c r="C12" s="540" t="s">
        <v>569</v>
      </c>
      <c r="D12" s="171">
        <v>3898055</v>
      </c>
      <c r="E12" s="171">
        <v>4052312</v>
      </c>
      <c r="F12" s="171">
        <v>3824222</v>
      </c>
      <c r="G12" s="172">
        <v>3924781</v>
      </c>
      <c r="I12" s="888"/>
      <c r="J12" s="1140"/>
      <c r="K12" s="71"/>
      <c r="N12" s="888"/>
      <c r="O12" s="861"/>
      <c r="P12" s="521"/>
      <c r="Q12" s="521"/>
      <c r="R12" s="521"/>
      <c r="S12" s="521"/>
      <c r="T12" s="851"/>
      <c r="V12" s="52"/>
      <c r="X12" s="67"/>
      <c r="Y12" s="67" t="s">
        <v>576</v>
      </c>
      <c r="Z12" s="232">
        <v>1907431</v>
      </c>
      <c r="AA12" s="233">
        <v>2096045</v>
      </c>
      <c r="AB12" s="233">
        <v>2228212</v>
      </c>
      <c r="AC12" s="233">
        <v>2345922</v>
      </c>
      <c r="AD12" s="233">
        <v>2430234</v>
      </c>
      <c r="AE12" s="233">
        <v>2479459</v>
      </c>
      <c r="AF12" s="233">
        <v>2637637</v>
      </c>
      <c r="AG12" s="233">
        <v>2531200</v>
      </c>
      <c r="AH12" s="234">
        <v>2759685</v>
      </c>
      <c r="AJ12" s="1">
        <v>2637637</v>
      </c>
      <c r="AK12" s="1">
        <v>2531200</v>
      </c>
      <c r="AL12" s="1">
        <v>2759685</v>
      </c>
    </row>
    <row r="13" spans="1:38" ht="14.25" customHeight="1" x14ac:dyDescent="0.3">
      <c r="B13" s="1248"/>
      <c r="C13" s="14" t="s">
        <v>571</v>
      </c>
      <c r="D13" s="511">
        <v>520592</v>
      </c>
      <c r="E13" s="511">
        <v>539489</v>
      </c>
      <c r="F13" s="511">
        <v>601690</v>
      </c>
      <c r="G13" s="512">
        <v>513856</v>
      </c>
      <c r="I13" s="889">
        <f>Z39</f>
        <v>530201.26620255713</v>
      </c>
      <c r="J13" s="512">
        <f>AA39</f>
        <v>599862.82632453297</v>
      </c>
      <c r="K13" s="885"/>
      <c r="N13" s="889">
        <f t="shared" ref="N13:T13" si="2">AB39</f>
        <v>515122.64869185392</v>
      </c>
      <c r="O13" s="862">
        <f t="shared" si="2"/>
        <v>593756.37270676147</v>
      </c>
      <c r="P13" s="511">
        <f t="shared" si="2"/>
        <v>589480</v>
      </c>
      <c r="Q13" s="511">
        <f t="shared" si="2"/>
        <v>483830.14803440694</v>
      </c>
      <c r="R13" s="511">
        <f t="shared" si="2"/>
        <v>414292.34583488142</v>
      </c>
      <c r="S13" s="511">
        <f t="shared" si="2"/>
        <v>561240.10987865692</v>
      </c>
      <c r="T13" s="863">
        <f t="shared" si="2"/>
        <v>590655.13942523289</v>
      </c>
      <c r="V13" s="52"/>
      <c r="X13" s="55" t="s">
        <v>444</v>
      </c>
      <c r="Y13" s="55" t="s">
        <v>575</v>
      </c>
      <c r="Z13" s="138">
        <v>15350625</v>
      </c>
      <c r="AA13" s="139">
        <v>15463288</v>
      </c>
      <c r="AB13" s="139">
        <v>15154378</v>
      </c>
      <c r="AC13" s="139">
        <v>14707171</v>
      </c>
      <c r="AD13" s="139">
        <v>15655787</v>
      </c>
      <c r="AE13" s="139">
        <v>13826188</v>
      </c>
      <c r="AF13" s="139">
        <v>13895061</v>
      </c>
      <c r="AG13" s="139">
        <v>8535441</v>
      </c>
      <c r="AH13" s="231">
        <v>9920099</v>
      </c>
      <c r="AJ13" s="1">
        <v>1960469</v>
      </c>
      <c r="AK13" s="1">
        <v>1340544</v>
      </c>
      <c r="AL13" s="1">
        <v>1761464</v>
      </c>
    </row>
    <row r="14" spans="1:38" ht="14.25" customHeight="1" x14ac:dyDescent="0.3">
      <c r="B14" s="1249"/>
      <c r="C14" s="16" t="s">
        <v>573</v>
      </c>
      <c r="D14" s="513">
        <v>4418647</v>
      </c>
      <c r="E14" s="513">
        <v>4591801</v>
      </c>
      <c r="F14" s="513">
        <v>4425912</v>
      </c>
      <c r="G14" s="514">
        <v>4438637</v>
      </c>
      <c r="I14" s="890"/>
      <c r="J14" s="1141"/>
      <c r="K14" s="886"/>
      <c r="N14" s="890"/>
      <c r="O14" s="864"/>
      <c r="P14" s="522"/>
      <c r="Q14" s="522"/>
      <c r="R14" s="522"/>
      <c r="S14" s="522"/>
      <c r="T14" s="852"/>
      <c r="V14" s="52"/>
      <c r="X14" s="56"/>
      <c r="Y14" s="56" t="s">
        <v>576</v>
      </c>
      <c r="Z14" s="232">
        <v>2012076</v>
      </c>
      <c r="AA14" s="233">
        <v>2064891</v>
      </c>
      <c r="AB14" s="233">
        <v>1963263</v>
      </c>
      <c r="AC14" s="233">
        <v>1852442</v>
      </c>
      <c r="AD14" s="233">
        <v>1963425</v>
      </c>
      <c r="AE14" s="233">
        <v>1965667</v>
      </c>
      <c r="AF14" s="233">
        <v>1960469</v>
      </c>
      <c r="AG14" s="233">
        <v>1340544</v>
      </c>
      <c r="AH14" s="234">
        <v>1761464</v>
      </c>
      <c r="AJ14" s="1">
        <v>539489</v>
      </c>
      <c r="AK14" s="1">
        <v>601690</v>
      </c>
      <c r="AL14" s="1">
        <v>513856</v>
      </c>
    </row>
    <row r="15" spans="1:38" ht="14.25" customHeight="1" x14ac:dyDescent="0.3">
      <c r="B15" s="1247" t="s">
        <v>446</v>
      </c>
      <c r="C15" s="540" t="s">
        <v>569</v>
      </c>
      <c r="D15" s="171">
        <v>3603285</v>
      </c>
      <c r="E15" s="171">
        <v>3757243</v>
      </c>
      <c r="F15" s="171">
        <v>3629748</v>
      </c>
      <c r="G15" s="172">
        <v>3662139</v>
      </c>
      <c r="I15" s="888"/>
      <c r="J15" s="1140"/>
      <c r="K15" s="71"/>
      <c r="N15" s="888"/>
      <c r="O15" s="861"/>
      <c r="P15" s="521"/>
      <c r="Q15" s="521"/>
      <c r="R15" s="521"/>
      <c r="S15" s="521"/>
      <c r="T15" s="851"/>
      <c r="V15" s="52"/>
      <c r="X15" s="55" t="s">
        <v>445</v>
      </c>
      <c r="Y15" s="55" t="s">
        <v>575</v>
      </c>
      <c r="Z15" s="138">
        <v>3430893</v>
      </c>
      <c r="AA15" s="139">
        <v>3826505</v>
      </c>
      <c r="AB15" s="139">
        <v>3790518</v>
      </c>
      <c r="AC15" s="139">
        <v>3858616</v>
      </c>
      <c r="AD15" s="139">
        <v>3890996</v>
      </c>
      <c r="AE15" s="139">
        <v>3898055</v>
      </c>
      <c r="AF15" s="139">
        <v>4052312</v>
      </c>
      <c r="AG15" s="139">
        <v>3824222</v>
      </c>
      <c r="AH15" s="231">
        <v>3924781</v>
      </c>
      <c r="AJ15" s="1">
        <v>284659</v>
      </c>
      <c r="AK15" s="1">
        <v>314091</v>
      </c>
      <c r="AL15" s="1">
        <v>306569</v>
      </c>
    </row>
    <row r="16" spans="1:38" ht="14.25" customHeight="1" x14ac:dyDescent="0.3">
      <c r="B16" s="1248"/>
      <c r="C16" s="14" t="s">
        <v>571</v>
      </c>
      <c r="D16" s="511">
        <v>275387</v>
      </c>
      <c r="E16" s="511">
        <v>284659</v>
      </c>
      <c r="F16" s="511">
        <v>314091</v>
      </c>
      <c r="G16" s="512">
        <v>306569</v>
      </c>
      <c r="I16" s="889">
        <f>Z40</f>
        <v>227714.0709485331</v>
      </c>
      <c r="J16" s="512">
        <f>AA40</f>
        <v>210104.74414938776</v>
      </c>
      <c r="K16" s="885"/>
      <c r="N16" s="889">
        <f t="shared" ref="N16:T16" si="3">AB40</f>
        <v>251244.65967273124</v>
      </c>
      <c r="O16" s="862">
        <f t="shared" si="3"/>
        <v>257781.63520054385</v>
      </c>
      <c r="P16" s="511">
        <f t="shared" si="3"/>
        <v>244423</v>
      </c>
      <c r="Q16" s="511">
        <f t="shared" si="3"/>
        <v>159104.85705428061</v>
      </c>
      <c r="R16" s="511">
        <f t="shared" si="3"/>
        <v>158590.36982402633</v>
      </c>
      <c r="S16" s="511">
        <f t="shared" si="3"/>
        <v>208051.93725177305</v>
      </c>
      <c r="T16" s="863">
        <f t="shared" si="3"/>
        <v>242183.42957527802</v>
      </c>
      <c r="V16" s="52"/>
      <c r="X16" s="56"/>
      <c r="Y16" s="56" t="s">
        <v>576</v>
      </c>
      <c r="Z16" s="232">
        <v>545414</v>
      </c>
      <c r="AA16" s="233">
        <v>513421</v>
      </c>
      <c r="AB16" s="233">
        <v>525288</v>
      </c>
      <c r="AC16" s="233">
        <v>561240</v>
      </c>
      <c r="AD16" s="233">
        <v>543380</v>
      </c>
      <c r="AE16" s="233">
        <v>520592</v>
      </c>
      <c r="AF16" s="233">
        <v>539489</v>
      </c>
      <c r="AG16" s="233">
        <v>601690</v>
      </c>
      <c r="AH16" s="234">
        <v>513856</v>
      </c>
      <c r="AJ16" s="1">
        <v>390763</v>
      </c>
      <c r="AK16" s="1">
        <v>460302</v>
      </c>
      <c r="AL16" s="1">
        <v>392088</v>
      </c>
    </row>
    <row r="17" spans="2:38" ht="14.25" customHeight="1" x14ac:dyDescent="0.3">
      <c r="B17" s="1249"/>
      <c r="C17" s="16" t="s">
        <v>573</v>
      </c>
      <c r="D17" s="513">
        <v>3878672</v>
      </c>
      <c r="E17" s="513">
        <v>4041902</v>
      </c>
      <c r="F17" s="513">
        <v>3943839</v>
      </c>
      <c r="G17" s="514">
        <v>3968708</v>
      </c>
      <c r="I17" s="890"/>
      <c r="J17" s="1141"/>
      <c r="K17" s="886"/>
      <c r="N17" s="890"/>
      <c r="O17" s="864"/>
      <c r="P17" s="522"/>
      <c r="Q17" s="522"/>
      <c r="R17" s="522"/>
      <c r="S17" s="522"/>
      <c r="T17" s="852"/>
      <c r="V17" s="52"/>
      <c r="X17" s="55" t="s">
        <v>446</v>
      </c>
      <c r="Y17" s="55" t="s">
        <v>575</v>
      </c>
      <c r="Z17" s="138">
        <v>3372489</v>
      </c>
      <c r="AA17" s="139">
        <v>3268469</v>
      </c>
      <c r="AB17" s="139">
        <v>3453575</v>
      </c>
      <c r="AC17" s="139">
        <v>3508322</v>
      </c>
      <c r="AD17" s="139">
        <v>3535636</v>
      </c>
      <c r="AE17" s="139">
        <v>3603285</v>
      </c>
      <c r="AF17" s="139">
        <v>3757243</v>
      </c>
      <c r="AG17" s="139">
        <v>3629748</v>
      </c>
      <c r="AH17" s="231">
        <v>3662139</v>
      </c>
      <c r="AJ17" s="1">
        <v>561846</v>
      </c>
      <c r="AK17" s="1">
        <v>639806</v>
      </c>
      <c r="AL17" s="1">
        <v>629394</v>
      </c>
    </row>
    <row r="18" spans="2:38" ht="14.25" customHeight="1" x14ac:dyDescent="0.3">
      <c r="B18" s="1314" t="s">
        <v>577</v>
      </c>
      <c r="C18" s="540" t="s">
        <v>569</v>
      </c>
      <c r="D18" s="171">
        <v>6185595</v>
      </c>
      <c r="E18" s="171">
        <v>6180630</v>
      </c>
      <c r="F18" s="171">
        <v>5141321</v>
      </c>
      <c r="G18" s="172">
        <v>5207688</v>
      </c>
      <c r="I18" s="888"/>
      <c r="J18" s="1140"/>
      <c r="K18" s="71"/>
      <c r="N18" s="888"/>
      <c r="O18" s="861"/>
      <c r="P18" s="521"/>
      <c r="Q18" s="521"/>
      <c r="R18" s="521"/>
      <c r="S18" s="521"/>
      <c r="T18" s="851"/>
      <c r="V18" s="52"/>
      <c r="X18" s="56"/>
      <c r="Y18" s="56" t="s">
        <v>576</v>
      </c>
      <c r="Z18" s="232">
        <v>449400</v>
      </c>
      <c r="AA18" s="233">
        <v>309432</v>
      </c>
      <c r="AB18" s="233">
        <v>315653</v>
      </c>
      <c r="AC18" s="233">
        <v>311610</v>
      </c>
      <c r="AD18" s="233">
        <v>288364</v>
      </c>
      <c r="AE18" s="233">
        <v>275387</v>
      </c>
      <c r="AF18" s="233">
        <v>284659</v>
      </c>
      <c r="AG18" s="233">
        <v>314091</v>
      </c>
      <c r="AH18" s="234">
        <v>306569</v>
      </c>
      <c r="AJ18" s="1">
        <v>273682</v>
      </c>
      <c r="AK18" s="1">
        <v>344412</v>
      </c>
      <c r="AL18" s="1">
        <v>308497</v>
      </c>
    </row>
    <row r="19" spans="2:38" ht="14.25" customHeight="1" x14ac:dyDescent="0.3">
      <c r="B19" s="1315"/>
      <c r="C19" s="14" t="s">
        <v>571</v>
      </c>
      <c r="D19" s="511">
        <v>364771</v>
      </c>
      <c r="E19" s="511">
        <v>390763</v>
      </c>
      <c r="F19" s="511">
        <v>460302</v>
      </c>
      <c r="G19" s="512">
        <v>392088</v>
      </c>
      <c r="I19" s="889">
        <f>Z41</f>
        <v>506447.86166239332</v>
      </c>
      <c r="J19" s="512">
        <f>AA41</f>
        <v>562404.46165236586</v>
      </c>
      <c r="K19" s="885"/>
      <c r="N19" s="889">
        <f t="shared" ref="N19:T19" si="4">AB41</f>
        <v>515484.01093420608</v>
      </c>
      <c r="O19" s="862">
        <f t="shared" si="4"/>
        <v>500893.9366635753</v>
      </c>
      <c r="P19" s="511">
        <f t="shared" si="4"/>
        <v>459939</v>
      </c>
      <c r="Q19" s="511">
        <f t="shared" si="4"/>
        <v>289637.3867993211</v>
      </c>
      <c r="R19" s="511">
        <f t="shared" si="4"/>
        <v>254431.18727764933</v>
      </c>
      <c r="S19" s="511">
        <f t="shared" si="4"/>
        <v>337013.64907008351</v>
      </c>
      <c r="T19" s="863">
        <f t="shared" si="4"/>
        <v>427074.69027440762</v>
      </c>
      <c r="V19" s="52"/>
      <c r="X19" s="55" t="s">
        <v>447</v>
      </c>
      <c r="Y19" s="55" t="s">
        <v>575</v>
      </c>
      <c r="Z19" s="138">
        <v>6206357</v>
      </c>
      <c r="AA19" s="139">
        <v>5672115</v>
      </c>
      <c r="AB19" s="139">
        <v>5706481</v>
      </c>
      <c r="AC19" s="139">
        <v>6300729</v>
      </c>
      <c r="AD19" s="139">
        <v>6402594</v>
      </c>
      <c r="AE19" s="139">
        <v>6185595</v>
      </c>
      <c r="AF19" s="139">
        <v>6180630</v>
      </c>
      <c r="AG19" s="139">
        <v>5141321</v>
      </c>
      <c r="AH19" s="231">
        <v>5207688</v>
      </c>
      <c r="AJ19" s="1">
        <v>247325</v>
      </c>
      <c r="AK19" s="1">
        <v>247927</v>
      </c>
      <c r="AL19" s="1">
        <v>250220</v>
      </c>
    </row>
    <row r="20" spans="2:38" ht="14.25" customHeight="1" x14ac:dyDescent="0.3">
      <c r="B20" s="1316"/>
      <c r="C20" s="16" t="s">
        <v>573</v>
      </c>
      <c r="D20" s="513">
        <v>6550366</v>
      </c>
      <c r="E20" s="513">
        <v>6571393</v>
      </c>
      <c r="F20" s="513">
        <v>5601623</v>
      </c>
      <c r="G20" s="514">
        <v>5599776</v>
      </c>
      <c r="I20" s="890"/>
      <c r="J20" s="1141"/>
      <c r="K20" s="886"/>
      <c r="N20" s="890"/>
      <c r="O20" s="864"/>
      <c r="P20" s="522"/>
      <c r="Q20" s="522"/>
      <c r="R20" s="522"/>
      <c r="S20" s="522"/>
      <c r="T20" s="852"/>
      <c r="V20" s="52"/>
      <c r="X20" s="56"/>
      <c r="Y20" s="56" t="s">
        <v>576</v>
      </c>
      <c r="Z20" s="232">
        <v>297096</v>
      </c>
      <c r="AA20" s="233">
        <v>327161</v>
      </c>
      <c r="AB20" s="233">
        <v>348102</v>
      </c>
      <c r="AC20" s="233">
        <v>319354</v>
      </c>
      <c r="AD20" s="233">
        <v>362290</v>
      </c>
      <c r="AE20" s="233">
        <v>364771</v>
      </c>
      <c r="AF20" s="233">
        <v>390763</v>
      </c>
      <c r="AG20" s="233">
        <v>460302</v>
      </c>
      <c r="AH20" s="234">
        <v>392088</v>
      </c>
      <c r="AJ20" s="1">
        <v>140431</v>
      </c>
      <c r="AK20" s="1">
        <v>149296</v>
      </c>
      <c r="AL20" s="1">
        <v>153508</v>
      </c>
    </row>
    <row r="21" spans="2:38" ht="14.25" customHeight="1" x14ac:dyDescent="0.3">
      <c r="B21" s="1247" t="s">
        <v>448</v>
      </c>
      <c r="C21" s="540" t="s">
        <v>569</v>
      </c>
      <c r="D21" s="171">
        <v>6538414</v>
      </c>
      <c r="E21" s="171">
        <v>6636793</v>
      </c>
      <c r="F21" s="171">
        <v>6370310</v>
      </c>
      <c r="G21" s="172">
        <v>6270580</v>
      </c>
      <c r="I21" s="888"/>
      <c r="J21" s="1140"/>
      <c r="K21" s="71"/>
      <c r="N21" s="888"/>
      <c r="O21" s="861"/>
      <c r="P21" s="521"/>
      <c r="Q21" s="521"/>
      <c r="R21" s="521"/>
      <c r="S21" s="521"/>
      <c r="T21" s="851"/>
      <c r="V21" s="52"/>
      <c r="X21" s="55" t="s">
        <v>448</v>
      </c>
      <c r="Y21" s="55" t="s">
        <v>575</v>
      </c>
      <c r="Z21" s="138">
        <v>7546459</v>
      </c>
      <c r="AA21" s="139">
        <v>6306375</v>
      </c>
      <c r="AB21" s="139">
        <v>6722027</v>
      </c>
      <c r="AC21" s="139">
        <v>6318594</v>
      </c>
      <c r="AD21" s="139">
        <v>6545397</v>
      </c>
      <c r="AE21" s="139">
        <v>6538414</v>
      </c>
      <c r="AF21" s="139">
        <v>6636793</v>
      </c>
      <c r="AG21" s="139">
        <v>6370310</v>
      </c>
      <c r="AH21" s="231">
        <v>6270580</v>
      </c>
      <c r="AJ21" s="1">
        <v>82938</v>
      </c>
      <c r="AK21" s="1">
        <v>67904</v>
      </c>
      <c r="AL21" s="1">
        <v>86083</v>
      </c>
    </row>
    <row r="22" spans="2:38" ht="14.25" customHeight="1" x14ac:dyDescent="0.3">
      <c r="B22" s="1248"/>
      <c r="C22" s="14" t="s">
        <v>571</v>
      </c>
      <c r="D22" s="511">
        <v>512397</v>
      </c>
      <c r="E22" s="511">
        <v>561846</v>
      </c>
      <c r="F22" s="511">
        <v>639806</v>
      </c>
      <c r="G22" s="512">
        <v>629394</v>
      </c>
      <c r="I22" s="889">
        <f>Z42</f>
        <v>597022.92812512559</v>
      </c>
      <c r="J22" s="512">
        <f>AA42</f>
        <v>619866.79472152994</v>
      </c>
      <c r="K22" s="885"/>
      <c r="N22" s="889">
        <f t="shared" ref="N22:T22" si="5">AB42</f>
        <v>670489.38049650565</v>
      </c>
      <c r="O22" s="862">
        <f t="shared" si="5"/>
        <v>713087.70949291752</v>
      </c>
      <c r="P22" s="511">
        <f t="shared" si="5"/>
        <v>672891</v>
      </c>
      <c r="Q22" s="511">
        <f t="shared" si="5"/>
        <v>492972.77422921866</v>
      </c>
      <c r="R22" s="511">
        <f t="shared" si="5"/>
        <v>446773.90066991939</v>
      </c>
      <c r="S22" s="511">
        <f t="shared" si="5"/>
        <v>506390.12233155745</v>
      </c>
      <c r="T22" s="863">
        <f t="shared" si="5"/>
        <v>701878.73800550797</v>
      </c>
      <c r="V22" s="52"/>
      <c r="X22" s="56"/>
      <c r="Y22" s="56" t="s">
        <v>576</v>
      </c>
      <c r="Z22" s="232">
        <v>435274</v>
      </c>
      <c r="AA22" s="233">
        <v>413279</v>
      </c>
      <c r="AB22" s="233">
        <v>484781</v>
      </c>
      <c r="AC22" s="233">
        <v>461891</v>
      </c>
      <c r="AD22" s="233">
        <v>475962</v>
      </c>
      <c r="AE22" s="233">
        <v>512397</v>
      </c>
      <c r="AF22" s="233">
        <v>561846</v>
      </c>
      <c r="AG22" s="233">
        <v>639806</v>
      </c>
      <c r="AH22" s="234">
        <v>629394</v>
      </c>
      <c r="AJ22" s="1">
        <v>82975</v>
      </c>
      <c r="AK22" s="1">
        <v>74360</v>
      </c>
      <c r="AL22" s="1">
        <v>80613</v>
      </c>
    </row>
    <row r="23" spans="2:38" ht="14.25" customHeight="1" x14ac:dyDescent="0.3">
      <c r="B23" s="1249"/>
      <c r="C23" s="16" t="s">
        <v>573</v>
      </c>
      <c r="D23" s="513">
        <v>7050811</v>
      </c>
      <c r="E23" s="513">
        <v>7198639</v>
      </c>
      <c r="F23" s="513">
        <v>7010116</v>
      </c>
      <c r="G23" s="514">
        <v>6899974</v>
      </c>
      <c r="I23" s="890"/>
      <c r="J23" s="1141"/>
      <c r="K23" s="886"/>
      <c r="N23" s="890"/>
      <c r="O23" s="864"/>
      <c r="P23" s="522"/>
      <c r="Q23" s="522"/>
      <c r="R23" s="522"/>
      <c r="S23" s="522"/>
      <c r="T23" s="852"/>
      <c r="V23" s="52"/>
      <c r="X23" s="55" t="s">
        <v>449</v>
      </c>
      <c r="Y23" s="55" t="s">
        <v>575</v>
      </c>
      <c r="Z23" s="138">
        <v>3135838</v>
      </c>
      <c r="AA23" s="139">
        <v>3118480</v>
      </c>
      <c r="AB23" s="139">
        <v>3049101</v>
      </c>
      <c r="AC23" s="139">
        <v>3243123</v>
      </c>
      <c r="AD23" s="139">
        <v>3409204</v>
      </c>
      <c r="AE23" s="139">
        <v>3148283</v>
      </c>
      <c r="AF23" s="139">
        <v>3250711</v>
      </c>
      <c r="AG23" s="139">
        <v>2820534</v>
      </c>
      <c r="AH23" s="231">
        <v>3459551</v>
      </c>
    </row>
    <row r="24" spans="2:38" ht="14.25" customHeight="1" x14ac:dyDescent="0.3">
      <c r="B24" s="1247" t="s">
        <v>449</v>
      </c>
      <c r="C24" s="540" t="s">
        <v>569</v>
      </c>
      <c r="D24" s="171">
        <v>3148283</v>
      </c>
      <c r="E24" s="171">
        <v>3250711</v>
      </c>
      <c r="F24" s="171">
        <v>2820534</v>
      </c>
      <c r="G24" s="172">
        <v>3459551</v>
      </c>
      <c r="I24" s="888"/>
      <c r="J24" s="1140"/>
      <c r="K24" s="71"/>
      <c r="N24" s="888"/>
      <c r="O24" s="861"/>
      <c r="P24" s="521"/>
      <c r="Q24" s="521"/>
      <c r="R24" s="521"/>
      <c r="S24" s="521"/>
      <c r="T24" s="851"/>
      <c r="V24" s="52"/>
      <c r="X24" s="56"/>
      <c r="Y24" s="56" t="s">
        <v>576</v>
      </c>
      <c r="Z24" s="232">
        <v>199058</v>
      </c>
      <c r="AA24" s="233">
        <v>221916</v>
      </c>
      <c r="AB24" s="233">
        <v>208408</v>
      </c>
      <c r="AC24" s="233">
        <v>226380</v>
      </c>
      <c r="AD24" s="233">
        <v>219419</v>
      </c>
      <c r="AE24" s="233">
        <v>267837</v>
      </c>
      <c r="AF24" s="233">
        <v>273682</v>
      </c>
      <c r="AG24" s="233">
        <v>344412</v>
      </c>
      <c r="AH24" s="234">
        <v>308497</v>
      </c>
    </row>
    <row r="25" spans="2:38" ht="14.25" customHeight="1" x14ac:dyDescent="0.3">
      <c r="B25" s="1248"/>
      <c r="C25" s="14" t="s">
        <v>571</v>
      </c>
      <c r="D25" s="511">
        <v>267837</v>
      </c>
      <c r="E25" s="511">
        <v>273682</v>
      </c>
      <c r="F25" s="511">
        <v>344412</v>
      </c>
      <c r="G25" s="512">
        <v>308497</v>
      </c>
      <c r="I25" s="889">
        <f>Z43</f>
        <v>252622.52027654854</v>
      </c>
      <c r="J25" s="512">
        <f>AA43</f>
        <v>320743.07159664365</v>
      </c>
      <c r="K25" s="885"/>
      <c r="N25" s="889">
        <f t="shared" ref="N25:T25" si="6">AB43</f>
        <v>463003.23255380016</v>
      </c>
      <c r="O25" s="862">
        <f t="shared" si="6"/>
        <v>401519.20890852937</v>
      </c>
      <c r="P25" s="511">
        <f t="shared" si="6"/>
        <v>394516</v>
      </c>
      <c r="Q25" s="511">
        <f t="shared" si="6"/>
        <v>294088.38704985846</v>
      </c>
      <c r="R25" s="511">
        <f t="shared" si="6"/>
        <v>400177.38834452629</v>
      </c>
      <c r="S25" s="511">
        <f t="shared" si="6"/>
        <v>314857.13002334634</v>
      </c>
      <c r="T25" s="863">
        <f t="shared" si="6"/>
        <v>402751.48744803597</v>
      </c>
      <c r="V25" s="52"/>
      <c r="X25" s="55" t="s">
        <v>450</v>
      </c>
      <c r="Y25" s="55" t="s">
        <v>575</v>
      </c>
      <c r="Z25" s="138">
        <v>2860089</v>
      </c>
      <c r="AA25" s="139">
        <v>2710634</v>
      </c>
      <c r="AB25" s="139">
        <v>3001108</v>
      </c>
      <c r="AC25" s="139">
        <v>3108191</v>
      </c>
      <c r="AD25" s="139">
        <v>3012394</v>
      </c>
      <c r="AE25" s="139">
        <v>2874447</v>
      </c>
      <c r="AF25" s="139">
        <v>2928065</v>
      </c>
      <c r="AG25" s="139">
        <v>2803406</v>
      </c>
      <c r="AH25" s="231">
        <v>3089455</v>
      </c>
    </row>
    <row r="26" spans="2:38" ht="14.25" customHeight="1" x14ac:dyDescent="0.3">
      <c r="B26" s="1249"/>
      <c r="C26" s="16" t="s">
        <v>573</v>
      </c>
      <c r="D26" s="513">
        <v>3416120</v>
      </c>
      <c r="E26" s="513">
        <v>3524393</v>
      </c>
      <c r="F26" s="513">
        <v>3164946</v>
      </c>
      <c r="G26" s="514">
        <v>3768048</v>
      </c>
      <c r="I26" s="890"/>
      <c r="J26" s="1141"/>
      <c r="K26" s="886"/>
      <c r="N26" s="890"/>
      <c r="O26" s="864"/>
      <c r="P26" s="522"/>
      <c r="Q26" s="522"/>
      <c r="R26" s="522"/>
      <c r="S26" s="522"/>
      <c r="T26" s="852"/>
      <c r="V26" s="52"/>
      <c r="X26" s="56"/>
      <c r="Y26" s="56" t="s">
        <v>576</v>
      </c>
      <c r="Z26" s="232">
        <v>260793</v>
      </c>
      <c r="AA26" s="233">
        <v>236479</v>
      </c>
      <c r="AB26" s="233">
        <v>247029</v>
      </c>
      <c r="AC26" s="233">
        <v>244504</v>
      </c>
      <c r="AD26" s="233">
        <v>253756</v>
      </c>
      <c r="AE26" s="233">
        <v>244133</v>
      </c>
      <c r="AF26" s="233">
        <v>247325</v>
      </c>
      <c r="AG26" s="233">
        <v>247927</v>
      </c>
      <c r="AH26" s="234">
        <v>250220</v>
      </c>
    </row>
    <row r="27" spans="2:38" ht="14.25" customHeight="1" x14ac:dyDescent="0.3">
      <c r="B27" s="1314" t="s">
        <v>578</v>
      </c>
      <c r="C27" s="540" t="s">
        <v>569</v>
      </c>
      <c r="D27" s="171">
        <v>2874447</v>
      </c>
      <c r="E27" s="171">
        <v>2928065</v>
      </c>
      <c r="F27" s="171">
        <v>2803406</v>
      </c>
      <c r="G27" s="172">
        <v>3089455</v>
      </c>
      <c r="I27" s="888"/>
      <c r="J27" s="1140"/>
      <c r="K27" s="71"/>
      <c r="N27" s="888"/>
      <c r="O27" s="861"/>
      <c r="P27" s="521"/>
      <c r="Q27" s="521"/>
      <c r="R27" s="521"/>
      <c r="S27" s="521"/>
      <c r="T27" s="851"/>
      <c r="V27" s="52"/>
      <c r="X27" s="55" t="s">
        <v>451</v>
      </c>
      <c r="Y27" s="55" t="s">
        <v>575</v>
      </c>
      <c r="Z27" s="138">
        <v>1812733</v>
      </c>
      <c r="AA27" s="139">
        <v>1751451</v>
      </c>
      <c r="AB27" s="139">
        <v>1682422</v>
      </c>
      <c r="AC27" s="139">
        <v>2610099</v>
      </c>
      <c r="AD27" s="139">
        <v>2656440</v>
      </c>
      <c r="AE27" s="139">
        <v>2558307</v>
      </c>
      <c r="AF27" s="139">
        <v>2584513</v>
      </c>
      <c r="AG27" s="139">
        <v>1849731</v>
      </c>
      <c r="AH27" s="231">
        <v>1815325</v>
      </c>
    </row>
    <row r="28" spans="2:38" ht="14.25" customHeight="1" x14ac:dyDescent="0.3">
      <c r="B28" s="1315"/>
      <c r="C28" s="14" t="s">
        <v>571</v>
      </c>
      <c r="D28" s="511">
        <v>244133</v>
      </c>
      <c r="E28" s="511">
        <v>247325</v>
      </c>
      <c r="F28" s="511">
        <v>247927</v>
      </c>
      <c r="G28" s="512">
        <v>250220</v>
      </c>
      <c r="I28" s="889">
        <f>Z44</f>
        <v>266454.37189314142</v>
      </c>
      <c r="J28" s="512">
        <f>AA44</f>
        <v>293854.95373851078</v>
      </c>
      <c r="K28" s="885"/>
      <c r="N28" s="889">
        <f t="shared" ref="N28:T28" si="7">AB44</f>
        <v>336922.12926265149</v>
      </c>
      <c r="O28" s="862">
        <f t="shared" si="7"/>
        <v>304900.02962595673</v>
      </c>
      <c r="P28" s="511">
        <f t="shared" si="7"/>
        <v>300170</v>
      </c>
      <c r="Q28" s="511">
        <f t="shared" si="7"/>
        <v>160777.87468181353</v>
      </c>
      <c r="R28" s="511">
        <f t="shared" si="7"/>
        <v>220630.63873871535</v>
      </c>
      <c r="S28" s="511">
        <f t="shared" si="7"/>
        <v>213956.63765559319</v>
      </c>
      <c r="T28" s="863">
        <f t="shared" si="7"/>
        <v>274996.89424083079</v>
      </c>
      <c r="V28" s="52"/>
      <c r="X28" s="56"/>
      <c r="Y28" s="56" t="s">
        <v>576</v>
      </c>
      <c r="Z28" s="232">
        <v>128745</v>
      </c>
      <c r="AA28" s="233">
        <v>113849</v>
      </c>
      <c r="AB28" s="233">
        <v>113970</v>
      </c>
      <c r="AC28" s="233">
        <v>157350</v>
      </c>
      <c r="AD28" s="233">
        <v>143781</v>
      </c>
      <c r="AE28" s="233">
        <v>144100</v>
      </c>
      <c r="AF28" s="233">
        <v>140431</v>
      </c>
      <c r="AG28" s="233">
        <v>149296</v>
      </c>
      <c r="AH28" s="234">
        <v>153508</v>
      </c>
    </row>
    <row r="29" spans="2:38" ht="14.25" customHeight="1" x14ac:dyDescent="0.3">
      <c r="B29" s="1316"/>
      <c r="C29" s="16" t="s">
        <v>573</v>
      </c>
      <c r="D29" s="513">
        <v>3118580</v>
      </c>
      <c r="E29" s="513">
        <v>3175390</v>
      </c>
      <c r="F29" s="513">
        <v>3051333</v>
      </c>
      <c r="G29" s="514">
        <v>3339675</v>
      </c>
      <c r="I29" s="890"/>
      <c r="J29" s="1141"/>
      <c r="K29" s="886"/>
      <c r="N29" s="890"/>
      <c r="O29" s="864"/>
      <c r="P29" s="522"/>
      <c r="Q29" s="522"/>
      <c r="R29" s="522"/>
      <c r="S29" s="522"/>
      <c r="T29" s="852"/>
      <c r="V29" s="52"/>
      <c r="X29" s="55" t="s">
        <v>452</v>
      </c>
      <c r="Y29" s="55" t="s">
        <v>575</v>
      </c>
      <c r="Z29" s="138">
        <v>3444862</v>
      </c>
      <c r="AA29" s="139">
        <v>3530242</v>
      </c>
      <c r="AB29" s="139">
        <v>3603659</v>
      </c>
      <c r="AC29" s="139">
        <v>3883568</v>
      </c>
      <c r="AD29" s="139">
        <v>4045997</v>
      </c>
      <c r="AE29" s="139">
        <v>3958077</v>
      </c>
      <c r="AF29" s="139">
        <v>4009344</v>
      </c>
      <c r="AG29" s="139">
        <v>3518576</v>
      </c>
      <c r="AH29" s="231">
        <v>3419046</v>
      </c>
    </row>
    <row r="30" spans="2:38" ht="14.25" customHeight="1" x14ac:dyDescent="0.3">
      <c r="B30" s="1314" t="s">
        <v>579</v>
      </c>
      <c r="C30" s="540" t="s">
        <v>569</v>
      </c>
      <c r="D30" s="171">
        <v>2558307</v>
      </c>
      <c r="E30" s="171">
        <v>2584513</v>
      </c>
      <c r="F30" s="171">
        <v>1849731</v>
      </c>
      <c r="G30" s="172">
        <v>1815325</v>
      </c>
      <c r="I30" s="888"/>
      <c r="J30" s="1140"/>
      <c r="K30" s="71"/>
      <c r="N30" s="888"/>
      <c r="O30" s="861"/>
      <c r="P30" s="521"/>
      <c r="Q30" s="521"/>
      <c r="R30" s="521"/>
      <c r="S30" s="521"/>
      <c r="T30" s="851"/>
      <c r="V30" s="52"/>
      <c r="X30" s="56"/>
      <c r="Y30" s="56" t="s">
        <v>576</v>
      </c>
      <c r="Z30" s="232">
        <v>79866</v>
      </c>
      <c r="AA30" s="233">
        <v>95787</v>
      </c>
      <c r="AB30" s="233">
        <v>77443</v>
      </c>
      <c r="AC30" s="233">
        <v>76637</v>
      </c>
      <c r="AD30" s="233">
        <v>80178</v>
      </c>
      <c r="AE30" s="233">
        <v>75524</v>
      </c>
      <c r="AF30" s="233">
        <v>82938</v>
      </c>
      <c r="AG30" s="233">
        <v>67904</v>
      </c>
      <c r="AH30" s="234">
        <v>86083</v>
      </c>
    </row>
    <row r="31" spans="2:38" ht="14.25" customHeight="1" x14ac:dyDescent="0.3">
      <c r="B31" s="1315"/>
      <c r="C31" s="14" t="s">
        <v>571</v>
      </c>
      <c r="D31" s="511">
        <v>144100</v>
      </c>
      <c r="E31" s="511">
        <v>140431</v>
      </c>
      <c r="F31" s="511">
        <v>149296</v>
      </c>
      <c r="G31" s="512">
        <v>153508</v>
      </c>
      <c r="I31" s="889">
        <f>Z45</f>
        <v>184133.07919683511</v>
      </c>
      <c r="J31" s="512">
        <f>AA45</f>
        <v>173311.94638910383</v>
      </c>
      <c r="K31" s="885"/>
      <c r="N31" s="889">
        <f t="shared" ref="N31:T31" si="8">AB45</f>
        <v>179351.12272500151</v>
      </c>
      <c r="O31" s="862">
        <f t="shared" si="8"/>
        <v>170111.27965747149</v>
      </c>
      <c r="P31" s="511">
        <f t="shared" si="8"/>
        <v>169421</v>
      </c>
      <c r="Q31" s="511">
        <f t="shared" si="8"/>
        <v>95229.171532241366</v>
      </c>
      <c r="R31" s="511">
        <f t="shared" si="8"/>
        <v>126052.84679448891</v>
      </c>
      <c r="S31" s="511">
        <f t="shared" si="8"/>
        <v>126782.23796837265</v>
      </c>
      <c r="T31" s="863">
        <f t="shared" si="8"/>
        <v>174074.86336359405</v>
      </c>
      <c r="V31" s="52"/>
      <c r="X31" s="55" t="s">
        <v>453</v>
      </c>
      <c r="Y31" s="55" t="s">
        <v>575</v>
      </c>
      <c r="Z31" s="138">
        <v>2022492</v>
      </c>
      <c r="AA31" s="139">
        <v>1891980</v>
      </c>
      <c r="AB31" s="139">
        <v>2065973</v>
      </c>
      <c r="AC31" s="139">
        <v>2061317</v>
      </c>
      <c r="AD31" s="139">
        <v>2185359</v>
      </c>
      <c r="AE31" s="139">
        <v>2387637</v>
      </c>
      <c r="AF31" s="139">
        <v>2257396</v>
      </c>
      <c r="AG31" s="139">
        <v>1211217</v>
      </c>
      <c r="AH31" s="231">
        <v>1918031</v>
      </c>
    </row>
    <row r="32" spans="2:38" ht="14.25" customHeight="1" x14ac:dyDescent="0.3">
      <c r="B32" s="1316"/>
      <c r="C32" s="16" t="s">
        <v>573</v>
      </c>
      <c r="D32" s="513">
        <v>2702407</v>
      </c>
      <c r="E32" s="513">
        <v>2724944</v>
      </c>
      <c r="F32" s="513">
        <v>1999027</v>
      </c>
      <c r="G32" s="514">
        <v>1968833</v>
      </c>
      <c r="I32" s="890"/>
      <c r="J32" s="1141"/>
      <c r="K32" s="886"/>
      <c r="N32" s="890"/>
      <c r="O32" s="864"/>
      <c r="P32" s="522"/>
      <c r="Q32" s="522"/>
      <c r="R32" s="522"/>
      <c r="S32" s="522"/>
      <c r="T32" s="852"/>
      <c r="V32" s="52"/>
      <c r="X32" s="56"/>
      <c r="Y32" s="56" t="s">
        <v>576</v>
      </c>
      <c r="Z32" s="218">
        <v>66070</v>
      </c>
      <c r="AA32" s="219">
        <v>74809</v>
      </c>
      <c r="AB32" s="219">
        <v>80618</v>
      </c>
      <c r="AC32" s="219">
        <v>76743</v>
      </c>
      <c r="AD32" s="219">
        <v>77976</v>
      </c>
      <c r="AE32" s="219">
        <v>74370</v>
      </c>
      <c r="AF32" s="219">
        <v>82975</v>
      </c>
      <c r="AG32" s="219">
        <v>74360</v>
      </c>
      <c r="AH32" s="235">
        <v>80613</v>
      </c>
    </row>
    <row r="33" spans="2:34" ht="14.25" customHeight="1" x14ac:dyDescent="0.3">
      <c r="B33" s="1247" t="s">
        <v>452</v>
      </c>
      <c r="C33" s="540" t="s">
        <v>569</v>
      </c>
      <c r="D33" s="171">
        <v>3958077</v>
      </c>
      <c r="E33" s="171">
        <v>4009344</v>
      </c>
      <c r="F33" s="171">
        <v>3518576</v>
      </c>
      <c r="G33" s="172">
        <v>3419046</v>
      </c>
      <c r="I33" s="888"/>
      <c r="J33" s="1140"/>
      <c r="K33" s="71"/>
      <c r="N33" s="888"/>
      <c r="O33" s="861"/>
      <c r="P33" s="521"/>
      <c r="Q33" s="521"/>
      <c r="R33" s="521"/>
      <c r="S33" s="521"/>
      <c r="T33" s="851"/>
      <c r="V33" s="52"/>
    </row>
    <row r="34" spans="2:34" ht="14.25" customHeight="1" x14ac:dyDescent="0.3">
      <c r="B34" s="1248"/>
      <c r="C34" s="14" t="s">
        <v>571</v>
      </c>
      <c r="D34" s="511">
        <v>75524</v>
      </c>
      <c r="E34" s="511">
        <v>82938</v>
      </c>
      <c r="F34" s="511">
        <v>67904</v>
      </c>
      <c r="G34" s="512">
        <v>86083</v>
      </c>
      <c r="I34" s="889">
        <f>Z46</f>
        <v>91632.113665922632</v>
      </c>
      <c r="J34" s="512">
        <f>AA46</f>
        <v>85352.632904497907</v>
      </c>
      <c r="K34" s="885"/>
      <c r="N34" s="889">
        <f t="shared" ref="N34:T34" si="9">AB46</f>
        <v>82919.19306594407</v>
      </c>
      <c r="O34" s="862">
        <f t="shared" si="9"/>
        <v>96260.698418467713</v>
      </c>
      <c r="P34" s="511">
        <f t="shared" si="9"/>
        <v>100335</v>
      </c>
      <c r="Q34" s="511">
        <f t="shared" si="9"/>
        <v>84762.095905957452</v>
      </c>
      <c r="R34" s="511">
        <f t="shared" si="9"/>
        <v>65983.549302599073</v>
      </c>
      <c r="S34" s="511">
        <f t="shared" si="9"/>
        <v>84498.474975304314</v>
      </c>
      <c r="T34" s="863">
        <f t="shared" si="9"/>
        <v>107102.19543951021</v>
      </c>
      <c r="V34" s="52"/>
    </row>
    <row r="35" spans="2:34" ht="14.25" customHeight="1" x14ac:dyDescent="0.3">
      <c r="B35" s="1249"/>
      <c r="C35" s="16" t="s">
        <v>573</v>
      </c>
      <c r="D35" s="513">
        <v>4033601</v>
      </c>
      <c r="E35" s="513">
        <v>4092282</v>
      </c>
      <c r="F35" s="513">
        <v>3586480</v>
      </c>
      <c r="G35" s="514">
        <v>3505129</v>
      </c>
      <c r="I35" s="890"/>
      <c r="J35" s="1141"/>
      <c r="K35" s="886"/>
      <c r="N35" s="890"/>
      <c r="O35" s="864"/>
      <c r="P35" s="522"/>
      <c r="Q35" s="522"/>
      <c r="R35" s="522"/>
      <c r="S35" s="522"/>
      <c r="T35" s="852"/>
      <c r="V35" s="52"/>
      <c r="X35" s="1" t="s">
        <v>580</v>
      </c>
    </row>
    <row r="36" spans="2:34" ht="14.25" customHeight="1" thickBot="1" x14ac:dyDescent="0.35">
      <c r="B36" s="1310" t="s">
        <v>581</v>
      </c>
      <c r="C36" s="540" t="s">
        <v>569</v>
      </c>
      <c r="D36" s="171">
        <v>2387637</v>
      </c>
      <c r="E36" s="171">
        <v>2257396</v>
      </c>
      <c r="F36" s="171">
        <v>1211217</v>
      </c>
      <c r="G36" s="172">
        <v>1918031</v>
      </c>
      <c r="I36" s="888"/>
      <c r="J36" s="1140"/>
      <c r="K36" s="71"/>
      <c r="N36" s="888"/>
      <c r="O36" s="861"/>
      <c r="P36" s="521"/>
      <c r="Q36" s="521"/>
      <c r="R36" s="521"/>
      <c r="S36" s="521"/>
      <c r="T36" s="851"/>
      <c r="V36" s="52"/>
      <c r="X36" s="272" t="s">
        <v>472</v>
      </c>
      <c r="Y36" s="400"/>
      <c r="Z36" s="221">
        <v>42369</v>
      </c>
      <c r="AA36" s="222">
        <v>42370</v>
      </c>
      <c r="AB36" s="222">
        <v>42736</v>
      </c>
      <c r="AC36" s="222">
        <v>43101</v>
      </c>
      <c r="AD36" s="222">
        <v>43466</v>
      </c>
      <c r="AE36" s="222">
        <v>43831</v>
      </c>
      <c r="AF36" s="222">
        <v>44197</v>
      </c>
      <c r="AG36" s="458">
        <v>44562</v>
      </c>
      <c r="AH36" s="223">
        <v>44927</v>
      </c>
    </row>
    <row r="37" spans="2:34" ht="14.25" customHeight="1" thickTop="1" thickBot="1" x14ac:dyDescent="0.35">
      <c r="B37" s="1311"/>
      <c r="C37" s="14" t="s">
        <v>571</v>
      </c>
      <c r="D37" s="511">
        <v>74370</v>
      </c>
      <c r="E37" s="511">
        <v>82975</v>
      </c>
      <c r="F37" s="511">
        <v>74360</v>
      </c>
      <c r="G37" s="512">
        <v>80613</v>
      </c>
      <c r="I37" s="889">
        <f>Z47</f>
        <v>87518.611633342269</v>
      </c>
      <c r="J37" s="512">
        <f>AA47</f>
        <v>90056.632450045203</v>
      </c>
      <c r="K37" s="885"/>
      <c r="N37" s="889">
        <f t="shared" ref="N37:T37" si="10">AB47</f>
        <v>82475.258441649203</v>
      </c>
      <c r="O37" s="862">
        <f t="shared" si="10"/>
        <v>89294.622157007252</v>
      </c>
      <c r="P37" s="511">
        <f t="shared" si="10"/>
        <v>84091</v>
      </c>
      <c r="Q37" s="511">
        <f t="shared" si="10"/>
        <v>54427.625790234568</v>
      </c>
      <c r="R37" s="511">
        <f t="shared" si="10"/>
        <v>63831.54430382049</v>
      </c>
      <c r="S37" s="511">
        <f t="shared" si="10"/>
        <v>95217.441090236243</v>
      </c>
      <c r="T37" s="863">
        <f t="shared" si="10"/>
        <v>114296.52237628543</v>
      </c>
      <c r="V37" s="52"/>
      <c r="X37" s="437" t="s">
        <v>442</v>
      </c>
      <c r="Y37" s="440"/>
      <c r="Z37" s="699">
        <v>2523857.5118430299</v>
      </c>
      <c r="AA37" s="700">
        <v>2657723.8926101122</v>
      </c>
      <c r="AB37" s="700">
        <v>3066628.4196398375</v>
      </c>
      <c r="AC37" s="408">
        <f>'【本】2.地域別の延べ宿泊者数（ALL）10年グラフ2_P17'!Z46</f>
        <v>3076364.023870673</v>
      </c>
      <c r="AD37" s="408">
        <f>'【本】2.地域別の延べ宿泊者数（ALL）10年グラフ2_P17'!AA46</f>
        <v>2989045</v>
      </c>
      <c r="AE37" s="408">
        <f>'【本】2.地域別の延べ宿泊者数（ALL）10年グラフ2_P17'!AB46</f>
        <v>1731771.4143968809</v>
      </c>
      <c r="AF37" s="408">
        <f>'【本】2.地域別の延べ宿泊者数（ALL）10年グラフ2_P17'!AC46</f>
        <v>1756864.9897050359</v>
      </c>
      <c r="AG37" s="408">
        <f>'【本】2.地域別の延べ宿泊者数（ALL）10年グラフ2_P17'!AD46</f>
        <v>2569427.6081612585</v>
      </c>
      <c r="AH37" s="858">
        <f>'【本】2.地域別の延べ宿泊者数（ALL）10年グラフ2_P17'!AE46</f>
        <v>3624373.8804119155</v>
      </c>
    </row>
    <row r="38" spans="2:34" ht="14.25" customHeight="1" thickTop="1" thickBot="1" x14ac:dyDescent="0.35">
      <c r="B38" s="1311"/>
      <c r="C38" s="18" t="s">
        <v>573</v>
      </c>
      <c r="D38" s="515">
        <v>2462007</v>
      </c>
      <c r="E38" s="515">
        <v>2340371</v>
      </c>
      <c r="F38" s="515">
        <v>1285577</v>
      </c>
      <c r="G38" s="516">
        <v>1998644</v>
      </c>
      <c r="I38" s="890"/>
      <c r="J38" s="1141"/>
      <c r="K38" s="886"/>
      <c r="N38" s="890"/>
      <c r="O38" s="864"/>
      <c r="P38" s="522"/>
      <c r="Q38" s="522"/>
      <c r="R38" s="522"/>
      <c r="S38" s="522"/>
      <c r="T38" s="852"/>
      <c r="V38" s="52"/>
      <c r="X38" s="438" t="s">
        <v>444</v>
      </c>
      <c r="Y38" s="441"/>
      <c r="Z38" s="702">
        <v>1862935.6645525682</v>
      </c>
      <c r="AA38" s="703">
        <v>1661898.0434632718</v>
      </c>
      <c r="AB38" s="703">
        <v>1734909.9445158227</v>
      </c>
      <c r="AC38" s="410">
        <f>'【本】2.地域別の延べ宿泊者数（ALL）10年グラフ2_P17'!Z47</f>
        <v>1849200.4832980961</v>
      </c>
      <c r="AD38" s="410">
        <f>'【本】2.地域別の延べ宿泊者数（ALL）10年グラフ2_P17'!AA47</f>
        <v>1629159</v>
      </c>
      <c r="AE38" s="410">
        <f>'【本】2.地域別の延べ宿泊者数（ALL）10年グラフ2_P17'!AB47</f>
        <v>884898.26452578604</v>
      </c>
      <c r="AF38" s="410">
        <f>'【本】2.地域別の延べ宿泊者数（ALL）10年グラフ2_P17'!AC47</f>
        <v>829321.23920433735</v>
      </c>
      <c r="AG38" s="410">
        <f>'【本】2.地域別の延べ宿泊者数（ALL）10年グラフ2_P17'!AD47</f>
        <v>1283404.6515938165</v>
      </c>
      <c r="AH38" s="859">
        <f>'【本】2.地域別の延べ宿泊者数（ALL）10年グラフ2_P17'!AE47</f>
        <v>1740532.1594394001</v>
      </c>
    </row>
    <row r="39" spans="2:34" ht="14.25" customHeight="1" thickTop="1" thickBot="1" x14ac:dyDescent="0.35">
      <c r="B39" s="1312" t="s">
        <v>455</v>
      </c>
      <c r="C39" s="539" t="s">
        <v>569</v>
      </c>
      <c r="D39" s="517">
        <v>52064829</v>
      </c>
      <c r="E39" s="517">
        <v>52521431</v>
      </c>
      <c r="F39" s="517">
        <v>41773306</v>
      </c>
      <c r="G39" s="518">
        <v>44945010</v>
      </c>
      <c r="I39" s="891"/>
      <c r="J39" s="1142"/>
      <c r="K39" s="71"/>
      <c r="N39" s="891"/>
      <c r="O39" s="865"/>
      <c r="P39" s="523"/>
      <c r="Q39" s="523"/>
      <c r="R39" s="523"/>
      <c r="S39" s="523"/>
      <c r="T39" s="853"/>
      <c r="V39" s="52"/>
      <c r="X39" s="438" t="s">
        <v>445</v>
      </c>
      <c r="Y39" s="441"/>
      <c r="Z39" s="702">
        <v>530201.26620255713</v>
      </c>
      <c r="AA39" s="703">
        <v>599862.82632453297</v>
      </c>
      <c r="AB39" s="703">
        <v>515122.64869185392</v>
      </c>
      <c r="AC39" s="410">
        <f>'【本】2.地域別の延べ宿泊者数（ALL）10年グラフ2_P17'!Z48</f>
        <v>593756.37270676147</v>
      </c>
      <c r="AD39" s="410">
        <f>'【本】2.地域別の延べ宿泊者数（ALL）10年グラフ2_P17'!AA48</f>
        <v>589480</v>
      </c>
      <c r="AE39" s="410">
        <f>'【本】2.地域別の延べ宿泊者数（ALL）10年グラフ2_P17'!AB48</f>
        <v>483830.14803440694</v>
      </c>
      <c r="AF39" s="410">
        <f>'【本】2.地域別の延べ宿泊者数（ALL）10年グラフ2_P17'!AC48</f>
        <v>414292.34583488142</v>
      </c>
      <c r="AG39" s="410">
        <f>'【本】2.地域別の延べ宿泊者数（ALL）10年グラフ2_P17'!AD48</f>
        <v>561240.10987865692</v>
      </c>
      <c r="AH39" s="859">
        <f>'【本】2.地域別の延べ宿泊者数（ALL）10年グラフ2_P17'!AE48</f>
        <v>590655.13942523289</v>
      </c>
    </row>
    <row r="40" spans="2:34" ht="14.25" customHeight="1" thickTop="1" thickBot="1" x14ac:dyDescent="0.35">
      <c r="B40" s="1311"/>
      <c r="C40" s="14" t="s">
        <v>571</v>
      </c>
      <c r="D40" s="511">
        <v>6924237</v>
      </c>
      <c r="E40" s="511">
        <v>7202214</v>
      </c>
      <c r="F40" s="511">
        <v>6771532</v>
      </c>
      <c r="G40" s="512">
        <v>7241977</v>
      </c>
      <c r="I40" s="889">
        <f>Z48</f>
        <v>7130539.9999999963</v>
      </c>
      <c r="J40" s="512">
        <f>AA48</f>
        <v>7275180.0000000019</v>
      </c>
      <c r="K40" s="885"/>
      <c r="N40" s="889">
        <f t="shared" ref="N40:T40" si="11">AB48</f>
        <v>7898550.0000000037</v>
      </c>
      <c r="O40" s="862">
        <f t="shared" si="11"/>
        <v>8053170</v>
      </c>
      <c r="P40" s="511">
        <f t="shared" si="11"/>
        <v>7633470</v>
      </c>
      <c r="Q40" s="511">
        <f t="shared" si="11"/>
        <v>4731500</v>
      </c>
      <c r="R40" s="511">
        <f t="shared" si="11"/>
        <v>4736950</v>
      </c>
      <c r="S40" s="511">
        <f t="shared" si="11"/>
        <v>6300839.9999999991</v>
      </c>
      <c r="T40" s="863">
        <f t="shared" si="11"/>
        <v>8399919.9999999981</v>
      </c>
      <c r="V40" s="52"/>
      <c r="X40" s="438" t="s">
        <v>446</v>
      </c>
      <c r="Y40" s="441"/>
      <c r="Z40" s="702">
        <v>227714.0709485331</v>
      </c>
      <c r="AA40" s="703">
        <v>210104.74414938776</v>
      </c>
      <c r="AB40" s="703">
        <v>251244.65967273124</v>
      </c>
      <c r="AC40" s="410">
        <f>'【本】2.地域別の延べ宿泊者数（ALL）10年グラフ2_P17'!Z49</f>
        <v>257781.63520054385</v>
      </c>
      <c r="AD40" s="410">
        <f>'【本】2.地域別の延べ宿泊者数（ALL）10年グラフ2_P17'!AA49</f>
        <v>244423</v>
      </c>
      <c r="AE40" s="410">
        <f>'【本】2.地域別の延べ宿泊者数（ALL）10年グラフ2_P17'!AB49</f>
        <v>159104.85705428061</v>
      </c>
      <c r="AF40" s="410">
        <f>'【本】2.地域別の延べ宿泊者数（ALL）10年グラフ2_P17'!AC49</f>
        <v>158590.36982402633</v>
      </c>
      <c r="AG40" s="410">
        <f>'【本】2.地域別の延べ宿泊者数（ALL）10年グラフ2_P17'!AD49</f>
        <v>208051.93725177305</v>
      </c>
      <c r="AH40" s="859">
        <f>'【本】2.地域別の延べ宿泊者数（ALL）10年グラフ2_P17'!AE49</f>
        <v>242183.42957527802</v>
      </c>
    </row>
    <row r="41" spans="2:34" ht="14.25" customHeight="1" thickTop="1" thickBot="1" x14ac:dyDescent="0.35">
      <c r="B41" s="1313"/>
      <c r="C41" s="15" t="s">
        <v>573</v>
      </c>
      <c r="D41" s="519">
        <v>58989066</v>
      </c>
      <c r="E41" s="519">
        <v>59723645</v>
      </c>
      <c r="F41" s="519">
        <v>48544838</v>
      </c>
      <c r="G41" s="520">
        <v>52186987</v>
      </c>
      <c r="I41" s="892"/>
      <c r="J41" s="1143"/>
      <c r="K41" s="886"/>
      <c r="N41" s="892"/>
      <c r="O41" s="866"/>
      <c r="P41" s="524"/>
      <c r="Q41" s="524"/>
      <c r="R41" s="524"/>
      <c r="S41" s="524"/>
      <c r="T41" s="854"/>
      <c r="V41" s="52"/>
      <c r="X41" s="438" t="s">
        <v>447</v>
      </c>
      <c r="Y41" s="441"/>
      <c r="Z41" s="702">
        <v>506447.86166239332</v>
      </c>
      <c r="AA41" s="703">
        <v>562404.46165236586</v>
      </c>
      <c r="AB41" s="703">
        <v>515484.01093420608</v>
      </c>
      <c r="AC41" s="410">
        <f>'【本】2.地域別の延べ宿泊者数（ALL）10年グラフ2_P17'!Z50</f>
        <v>500893.9366635753</v>
      </c>
      <c r="AD41" s="410">
        <f>'【本】2.地域別の延べ宿泊者数（ALL）10年グラフ2_P17'!AA50</f>
        <v>459939</v>
      </c>
      <c r="AE41" s="410">
        <f>'【本】2.地域別の延べ宿泊者数（ALL）10年グラフ2_P17'!AB50</f>
        <v>289637.3867993211</v>
      </c>
      <c r="AF41" s="410">
        <f>'【本】2.地域別の延べ宿泊者数（ALL）10年グラフ2_P17'!AC50</f>
        <v>254431.18727764933</v>
      </c>
      <c r="AG41" s="410">
        <f>'【本】2.地域別の延べ宿泊者数（ALL）10年グラフ2_P17'!AD50</f>
        <v>337013.64907008351</v>
      </c>
      <c r="AH41" s="859">
        <f>'【本】2.地域別の延べ宿泊者数（ALL）10年グラフ2_P17'!AE50</f>
        <v>427074.69027440762</v>
      </c>
    </row>
    <row r="42" spans="2:34" ht="17.149999999999999" customHeight="1" x14ac:dyDescent="0.15">
      <c r="B42" s="19" t="s">
        <v>857</v>
      </c>
      <c r="N42" s="19" t="s">
        <v>873</v>
      </c>
      <c r="X42" s="438" t="s">
        <v>448</v>
      </c>
      <c r="Y42" s="441"/>
      <c r="Z42" s="702">
        <v>597022.92812512559</v>
      </c>
      <c r="AA42" s="703">
        <v>619866.79472152994</v>
      </c>
      <c r="AB42" s="703">
        <v>670489.38049650565</v>
      </c>
      <c r="AC42" s="410">
        <f>'【本】2.地域別の延べ宿泊者数（ALL）10年グラフ2_P17'!Z51</f>
        <v>713087.70949291752</v>
      </c>
      <c r="AD42" s="410">
        <f>'【本】2.地域別の延べ宿泊者数（ALL）10年グラフ2_P17'!AA51</f>
        <v>672891</v>
      </c>
      <c r="AE42" s="410">
        <f>'【本】2.地域別の延べ宿泊者数（ALL）10年グラフ2_P17'!AB51</f>
        <v>492972.77422921866</v>
      </c>
      <c r="AF42" s="410">
        <f>'【本】2.地域別の延べ宿泊者数（ALL）10年グラフ2_P17'!AC51</f>
        <v>446773.90066991939</v>
      </c>
      <c r="AG42" s="410">
        <f>'【本】2.地域別の延べ宿泊者数（ALL）10年グラフ2_P17'!AD51</f>
        <v>506390.12233155745</v>
      </c>
      <c r="AH42" s="859">
        <f>'【本】2.地域別の延べ宿泊者数（ALL）10年グラフ2_P17'!AE51</f>
        <v>701878.73800550797</v>
      </c>
    </row>
    <row r="43" spans="2:34" ht="17.149999999999999" customHeight="1" x14ac:dyDescent="0.15">
      <c r="B43" s="19" t="s">
        <v>582</v>
      </c>
      <c r="N43" s="141" t="s">
        <v>458</v>
      </c>
      <c r="X43" s="438" t="s">
        <v>449</v>
      </c>
      <c r="Y43" s="441"/>
      <c r="Z43" s="702">
        <v>252622.52027654854</v>
      </c>
      <c r="AA43" s="703">
        <v>320743.07159664365</v>
      </c>
      <c r="AB43" s="703">
        <v>463003.23255380016</v>
      </c>
      <c r="AC43" s="410">
        <f>'【本】2.地域別の延べ宿泊者数（ALL）10年グラフ2_P17'!Z52</f>
        <v>401519.20890852937</v>
      </c>
      <c r="AD43" s="410">
        <f>'【本】2.地域別の延べ宿泊者数（ALL）10年グラフ2_P17'!AA52</f>
        <v>394516</v>
      </c>
      <c r="AE43" s="410">
        <f>'【本】2.地域別の延べ宿泊者数（ALL）10年グラフ2_P17'!AB52</f>
        <v>294088.38704985846</v>
      </c>
      <c r="AF43" s="410">
        <f>'【本】2.地域別の延べ宿泊者数（ALL）10年グラフ2_P17'!AC52</f>
        <v>400177.38834452629</v>
      </c>
      <c r="AG43" s="410">
        <f>'【本】2.地域別の延べ宿泊者数（ALL）10年グラフ2_P17'!AD52</f>
        <v>314857.13002334634</v>
      </c>
      <c r="AH43" s="859">
        <f>'【本】2.地域別の延べ宿泊者数（ALL）10年グラフ2_P17'!AE52</f>
        <v>402751.48744803597</v>
      </c>
    </row>
    <row r="44" spans="2:34" x14ac:dyDescent="0.15">
      <c r="N44" s="141" t="s">
        <v>876</v>
      </c>
      <c r="X44" s="438" t="s">
        <v>450</v>
      </c>
      <c r="Y44" s="441"/>
      <c r="Z44" s="702">
        <v>266454.37189314142</v>
      </c>
      <c r="AA44" s="703">
        <v>293854.95373851078</v>
      </c>
      <c r="AB44" s="703">
        <v>336922.12926265149</v>
      </c>
      <c r="AC44" s="410">
        <f>'【本】2.地域別の延べ宿泊者数（ALL）10年グラフ2_P17'!Z53</f>
        <v>304900.02962595673</v>
      </c>
      <c r="AD44" s="410">
        <f>'【本】2.地域別の延べ宿泊者数（ALL）10年グラフ2_P17'!AA53</f>
        <v>300170</v>
      </c>
      <c r="AE44" s="410">
        <f>'【本】2.地域別の延べ宿泊者数（ALL）10年グラフ2_P17'!AB53</f>
        <v>160777.87468181353</v>
      </c>
      <c r="AF44" s="410">
        <f>'【本】2.地域別の延べ宿泊者数（ALL）10年グラフ2_P17'!AC53</f>
        <v>220630.63873871535</v>
      </c>
      <c r="AG44" s="410">
        <f>'【本】2.地域別の延べ宿泊者数（ALL）10年グラフ2_P17'!AD53</f>
        <v>213956.63765559319</v>
      </c>
      <c r="AH44" s="859">
        <f>'【本】2.地域別の延べ宿泊者数（ALL）10年グラフ2_P17'!AE53</f>
        <v>274996.89424083079</v>
      </c>
    </row>
    <row r="45" spans="2:34" x14ac:dyDescent="0.3">
      <c r="B45" s="867" t="s">
        <v>890</v>
      </c>
      <c r="N45" s="3" t="s">
        <v>877</v>
      </c>
      <c r="X45" s="438" t="s">
        <v>451</v>
      </c>
      <c r="Y45" s="441"/>
      <c r="Z45" s="702">
        <v>184133.07919683511</v>
      </c>
      <c r="AA45" s="703">
        <v>173311.94638910383</v>
      </c>
      <c r="AB45" s="703">
        <v>179351.12272500151</v>
      </c>
      <c r="AC45" s="410">
        <f>'【本】2.地域別の延べ宿泊者数（ALL）10年グラフ2_P17'!Z54</f>
        <v>170111.27965747149</v>
      </c>
      <c r="AD45" s="410">
        <f>'【本】2.地域別の延べ宿泊者数（ALL）10年グラフ2_P17'!AA54</f>
        <v>169421</v>
      </c>
      <c r="AE45" s="410">
        <f>'【本】2.地域別の延べ宿泊者数（ALL）10年グラフ2_P17'!AB54</f>
        <v>95229.171532241366</v>
      </c>
      <c r="AF45" s="410">
        <f>'【本】2.地域別の延べ宿泊者数（ALL）10年グラフ2_P17'!AC54</f>
        <v>126052.84679448891</v>
      </c>
      <c r="AG45" s="410">
        <f>'【本】2.地域別の延べ宿泊者数（ALL）10年グラフ2_P17'!AD54</f>
        <v>126782.23796837265</v>
      </c>
      <c r="AH45" s="859">
        <f>'【本】2.地域別の延べ宿泊者数（ALL）10年グラフ2_P17'!AE54</f>
        <v>174074.86336359405</v>
      </c>
    </row>
    <row r="46" spans="2:34" x14ac:dyDescent="0.3">
      <c r="B46" s="867"/>
      <c r="X46" s="438" t="s">
        <v>452</v>
      </c>
      <c r="Y46" s="441"/>
      <c r="Z46" s="702">
        <v>91632.113665922632</v>
      </c>
      <c r="AA46" s="703">
        <v>85352.632904497907</v>
      </c>
      <c r="AB46" s="703">
        <v>82919.19306594407</v>
      </c>
      <c r="AC46" s="410">
        <f>'【本】2.地域別の延べ宿泊者数（ALL）10年グラフ2_P17'!Z55</f>
        <v>96260.698418467713</v>
      </c>
      <c r="AD46" s="410">
        <f>'【本】2.地域別の延べ宿泊者数（ALL）10年グラフ2_P17'!AA55</f>
        <v>100335</v>
      </c>
      <c r="AE46" s="410">
        <f>'【本】2.地域別の延べ宿泊者数（ALL）10年グラフ2_P17'!AB55</f>
        <v>84762.095905957452</v>
      </c>
      <c r="AF46" s="410">
        <f>'【本】2.地域別の延べ宿泊者数（ALL）10年グラフ2_P17'!AC55</f>
        <v>65983.549302599073</v>
      </c>
      <c r="AG46" s="410">
        <f>'【本】2.地域別の延べ宿泊者数（ALL）10年グラフ2_P17'!AD55</f>
        <v>84498.474975304314</v>
      </c>
      <c r="AH46" s="859">
        <f>'【本】2.地域別の延べ宿泊者数（ALL）10年グラフ2_P17'!AE55</f>
        <v>107102.19543951021</v>
      </c>
    </row>
    <row r="47" spans="2:34" x14ac:dyDescent="0.3">
      <c r="N47" s="867" t="s">
        <v>874</v>
      </c>
      <c r="X47" s="438" t="s">
        <v>453</v>
      </c>
      <c r="Y47" s="441"/>
      <c r="Z47" s="702">
        <v>87518.611633342269</v>
      </c>
      <c r="AA47" s="703">
        <v>90056.632450045203</v>
      </c>
      <c r="AB47" s="703">
        <v>82475.258441649203</v>
      </c>
      <c r="AC47" s="410">
        <f>'【本】2.地域別の延べ宿泊者数（ALL）10年グラフ2_P17'!Z56</f>
        <v>89294.622157007252</v>
      </c>
      <c r="AD47" s="410">
        <f>'【本】2.地域別の延べ宿泊者数（ALL）10年グラフ2_P17'!AA56</f>
        <v>84091</v>
      </c>
      <c r="AE47" s="410">
        <f>'【本】2.地域別の延べ宿泊者数（ALL）10年グラフ2_P17'!AB56</f>
        <v>54427.625790234568</v>
      </c>
      <c r="AF47" s="410">
        <f>'【本】2.地域別の延べ宿泊者数（ALL）10年グラフ2_P17'!AC56</f>
        <v>63831.54430382049</v>
      </c>
      <c r="AG47" s="410">
        <f>'【本】2.地域別の延べ宿泊者数（ALL）10年グラフ2_P17'!AD56</f>
        <v>95217.441090236243</v>
      </c>
      <c r="AH47" s="859">
        <f>'【本】2.地域別の延べ宿泊者数（ALL）10年グラフ2_P17'!AE56</f>
        <v>114296.52237628543</v>
      </c>
    </row>
    <row r="48" spans="2:34" x14ac:dyDescent="0.3">
      <c r="N48" s="867" t="s">
        <v>875</v>
      </c>
      <c r="X48" s="439" t="s">
        <v>475</v>
      </c>
      <c r="Y48" s="442"/>
      <c r="Z48" s="412">
        <f t="shared" ref="Z48" si="12">SUM(Z37:Z47)</f>
        <v>7130539.9999999963</v>
      </c>
      <c r="AA48" s="413">
        <f t="shared" ref="AA48:AG48" si="13">SUM(AA37:AA47)</f>
        <v>7275180.0000000019</v>
      </c>
      <c r="AB48" s="413">
        <f t="shared" si="13"/>
        <v>7898550.0000000037</v>
      </c>
      <c r="AC48" s="868">
        <f t="shared" si="13"/>
        <v>8053170</v>
      </c>
      <c r="AD48" s="868">
        <f t="shared" si="13"/>
        <v>7633470</v>
      </c>
      <c r="AE48" s="868">
        <f>SUM(AE37:AE47)</f>
        <v>4731500</v>
      </c>
      <c r="AF48" s="868">
        <f t="shared" si="13"/>
        <v>4736950</v>
      </c>
      <c r="AG48" s="869">
        <f t="shared" si="13"/>
        <v>6300839.9999999991</v>
      </c>
      <c r="AH48" s="870">
        <f>SUM(AH37:AH47)</f>
        <v>8399919.9999999981</v>
      </c>
    </row>
  </sheetData>
  <mergeCells count="12">
    <mergeCell ref="B15:B17"/>
    <mergeCell ref="B18:B20"/>
    <mergeCell ref="B21:B23"/>
    <mergeCell ref="B6:B8"/>
    <mergeCell ref="B9:B11"/>
    <mergeCell ref="B12:B14"/>
    <mergeCell ref="B33:B35"/>
    <mergeCell ref="B36:B38"/>
    <mergeCell ref="B39:B41"/>
    <mergeCell ref="B24:B26"/>
    <mergeCell ref="B27:B29"/>
    <mergeCell ref="B30:B3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colBreaks count="1" manualBreakCount="1">
    <brk id="12" max="1048575" man="1"/>
  </col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46">
    <tabColor theme="7"/>
  </sheetPr>
  <dimension ref="A1:AD66"/>
  <sheetViews>
    <sheetView view="pageBreakPreview" zoomScaleNormal="100" zoomScaleSheetLayoutView="100" workbookViewId="0"/>
  </sheetViews>
  <sheetFormatPr defaultColWidth="9" defaultRowHeight="14" x14ac:dyDescent="0.3"/>
  <cols>
    <col min="1" max="1" width="3.08203125" style="2" customWidth="1"/>
    <col min="2" max="2" width="10.58203125" style="1" customWidth="1"/>
    <col min="3" max="13" width="11.08203125" style="1" customWidth="1"/>
    <col min="14" max="14" width="3.08203125" style="1" customWidth="1"/>
    <col min="15" max="16" width="9" style="1"/>
    <col min="17" max="17" width="10.08203125" style="1" bestFit="1" customWidth="1"/>
    <col min="18" max="18" width="9.83203125" style="1" bestFit="1" customWidth="1"/>
    <col min="19" max="24" width="10.08203125" style="1" bestFit="1" customWidth="1"/>
    <col min="25" max="25" width="9.83203125" style="1" bestFit="1" customWidth="1"/>
    <col min="26" max="26" width="9.08203125" style="1" bestFit="1" customWidth="1"/>
    <col min="27" max="16384" width="9" style="1"/>
  </cols>
  <sheetData>
    <row r="1" spans="1:30" ht="14.25" customHeight="1" x14ac:dyDescent="0.3">
      <c r="A1" s="4" t="s">
        <v>72</v>
      </c>
    </row>
    <row r="2" spans="1:30" ht="14.25" customHeight="1" x14ac:dyDescent="0.3">
      <c r="P2" s="1" t="s">
        <v>229</v>
      </c>
    </row>
    <row r="3" spans="1:30" ht="14.25" customHeight="1" x14ac:dyDescent="0.3">
      <c r="A3" s="2" t="s">
        <v>73</v>
      </c>
      <c r="P3" s="1" t="s">
        <v>583</v>
      </c>
    </row>
    <row r="4" spans="1:30" ht="14.25" customHeight="1" thickBot="1" x14ac:dyDescent="0.35">
      <c r="L4" s="39" t="s">
        <v>426</v>
      </c>
      <c r="Q4" s="1">
        <v>10</v>
      </c>
      <c r="R4" s="1">
        <v>9</v>
      </c>
      <c r="S4" s="1">
        <v>8</v>
      </c>
      <c r="T4" s="1">
        <v>7</v>
      </c>
      <c r="U4" s="1">
        <v>6</v>
      </c>
      <c r="V4" s="1">
        <v>5</v>
      </c>
      <c r="W4" s="1">
        <v>4</v>
      </c>
      <c r="X4" s="1">
        <v>3</v>
      </c>
      <c r="Y4" s="1">
        <v>2</v>
      </c>
      <c r="Z4" s="1">
        <v>1</v>
      </c>
    </row>
    <row r="5" spans="1:30" ht="20.149999999999999" customHeight="1" x14ac:dyDescent="0.3">
      <c r="B5" s="1317" t="s">
        <v>584</v>
      </c>
      <c r="C5" s="1325">
        <f t="shared" ref="C5:L5" si="0">Q44</f>
        <v>41640</v>
      </c>
      <c r="D5" s="1325">
        <f t="shared" si="0"/>
        <v>42005</v>
      </c>
      <c r="E5" s="1325">
        <f t="shared" si="0"/>
        <v>42370</v>
      </c>
      <c r="F5" s="1325">
        <f t="shared" si="0"/>
        <v>42736</v>
      </c>
      <c r="G5" s="1327">
        <f t="shared" si="0"/>
        <v>43101</v>
      </c>
      <c r="H5" s="1319" t="str">
        <f t="shared" si="0"/>
        <v>平成31年
（令和元年）</v>
      </c>
      <c r="I5" s="1325">
        <f t="shared" si="0"/>
        <v>43831</v>
      </c>
      <c r="J5" s="1325">
        <f t="shared" si="0"/>
        <v>44197</v>
      </c>
      <c r="K5" s="1323">
        <f t="shared" si="0"/>
        <v>44562</v>
      </c>
      <c r="L5" s="1321">
        <f t="shared" si="0"/>
        <v>44927</v>
      </c>
      <c r="M5" s="1322"/>
      <c r="Q5" s="526">
        <f t="shared" ref="Q5:Z5" si="1">INDEX($Q17:$AG17,1,MATCH(Q$43,$Q$16:$AG$16,0))</f>
        <v>41640</v>
      </c>
      <c r="R5" s="526">
        <f t="shared" si="1"/>
        <v>42005</v>
      </c>
      <c r="S5" s="526">
        <f t="shared" si="1"/>
        <v>42370</v>
      </c>
      <c r="T5" s="526">
        <f t="shared" si="1"/>
        <v>42736</v>
      </c>
      <c r="U5" s="526">
        <f t="shared" si="1"/>
        <v>43101</v>
      </c>
      <c r="V5" s="526" t="str">
        <f t="shared" si="1"/>
        <v>H31・R1</v>
      </c>
      <c r="W5" s="526">
        <f t="shared" si="1"/>
        <v>43831</v>
      </c>
      <c r="X5" s="526">
        <f t="shared" si="1"/>
        <v>44197</v>
      </c>
      <c r="Y5" s="526">
        <f t="shared" si="1"/>
        <v>44562</v>
      </c>
      <c r="Z5" s="526">
        <f t="shared" si="1"/>
        <v>44927</v>
      </c>
    </row>
    <row r="6" spans="1:30" ht="20.149999999999999" customHeight="1" x14ac:dyDescent="0.3">
      <c r="B6" s="1318"/>
      <c r="C6" s="1326"/>
      <c r="D6" s="1326"/>
      <c r="E6" s="1326"/>
      <c r="F6" s="1326"/>
      <c r="G6" s="1328"/>
      <c r="H6" s="1320"/>
      <c r="I6" s="1326"/>
      <c r="J6" s="1326"/>
      <c r="K6" s="1324"/>
      <c r="L6" s="58" t="s">
        <v>239</v>
      </c>
      <c r="M6" s="57" t="s">
        <v>585</v>
      </c>
      <c r="P6" s="1" t="s">
        <v>352</v>
      </c>
      <c r="Q6" s="738">
        <f t="shared" ref="Q6:Z9" si="2">C7</f>
        <v>191430</v>
      </c>
      <c r="R6" s="738">
        <f t="shared" si="2"/>
        <v>257460</v>
      </c>
      <c r="S6" s="738">
        <f t="shared" si="2"/>
        <v>146320</v>
      </c>
      <c r="T6" s="738">
        <f t="shared" si="2"/>
        <v>221930</v>
      </c>
      <c r="U6" s="48">
        <f t="shared" si="2"/>
        <v>330120</v>
      </c>
      <c r="V6" s="48">
        <f t="shared" si="2"/>
        <v>249360</v>
      </c>
      <c r="W6" s="48">
        <f t="shared" si="2"/>
        <v>10940</v>
      </c>
      <c r="X6" s="48">
        <f t="shared" si="2"/>
        <v>390</v>
      </c>
      <c r="Y6" s="48">
        <f t="shared" si="2"/>
        <v>23100</v>
      </c>
      <c r="Z6" s="48">
        <f t="shared" si="2"/>
        <v>261180</v>
      </c>
      <c r="AA6" s="230">
        <f t="shared" ref="AA6:AA12" si="3">Z6/Z$13</f>
        <v>0.29274033557874446</v>
      </c>
    </row>
    <row r="7" spans="1:30" ht="20.149999999999999" customHeight="1" x14ac:dyDescent="0.3">
      <c r="B7" s="75" t="s">
        <v>586</v>
      </c>
      <c r="C7" s="742">
        <f>Q45</f>
        <v>191430</v>
      </c>
      <c r="D7" s="742">
        <f t="shared" ref="D7:D28" si="4">R45</f>
        <v>257460</v>
      </c>
      <c r="E7" s="742">
        <f t="shared" ref="E7:E28" si="5">S45</f>
        <v>146320</v>
      </c>
      <c r="F7" s="742">
        <f t="shared" ref="F7:F28" si="6">T45</f>
        <v>221930</v>
      </c>
      <c r="G7" s="816">
        <f t="shared" ref="G7:G28" si="7">U45</f>
        <v>330120</v>
      </c>
      <c r="H7" s="820">
        <f t="shared" ref="H7:H28" si="8">V45</f>
        <v>249360</v>
      </c>
      <c r="I7" s="742">
        <f t="shared" ref="I7:I28" si="9">W45</f>
        <v>10940</v>
      </c>
      <c r="J7" s="742">
        <f t="shared" ref="J7:J28" si="10">X45</f>
        <v>390</v>
      </c>
      <c r="K7" s="743">
        <f t="shared" ref="K7:K28" si="11">Y45</f>
        <v>23100</v>
      </c>
      <c r="L7" s="143">
        <f>Z45</f>
        <v>261180</v>
      </c>
      <c r="M7" s="144">
        <f>L7/L$28</f>
        <v>0.29274033557874446</v>
      </c>
      <c r="P7" s="1" t="s">
        <v>353</v>
      </c>
      <c r="Q7" s="738">
        <f t="shared" si="2"/>
        <v>34890</v>
      </c>
      <c r="R7" s="738">
        <f t="shared" si="2"/>
        <v>106180</v>
      </c>
      <c r="S7" s="738">
        <f t="shared" si="2"/>
        <v>80270</v>
      </c>
      <c r="T7" s="738">
        <f t="shared" si="2"/>
        <v>86710</v>
      </c>
      <c r="U7" s="48">
        <f t="shared" si="2"/>
        <v>110020</v>
      </c>
      <c r="V7" s="48">
        <f t="shared" si="2"/>
        <v>133170</v>
      </c>
      <c r="W7" s="48">
        <f t="shared" si="2"/>
        <v>19730</v>
      </c>
      <c r="X7" s="48">
        <f t="shared" si="2"/>
        <v>1100</v>
      </c>
      <c r="Y7" s="48">
        <f t="shared" si="2"/>
        <v>3100</v>
      </c>
      <c r="Z7" s="48">
        <f t="shared" si="2"/>
        <v>59130</v>
      </c>
      <c r="AA7" s="230">
        <f t="shared" si="3"/>
        <v>6.6275120770239518E-2</v>
      </c>
    </row>
    <row r="8" spans="1:30" ht="20.149999999999999" customHeight="1" x14ac:dyDescent="0.3">
      <c r="B8" s="76" t="s">
        <v>587</v>
      </c>
      <c r="C8" s="744">
        <f t="shared" ref="C8:C28" si="12">Q46</f>
        <v>34890</v>
      </c>
      <c r="D8" s="744">
        <f t="shared" si="4"/>
        <v>106180</v>
      </c>
      <c r="E8" s="744">
        <f t="shared" si="5"/>
        <v>80270</v>
      </c>
      <c r="F8" s="744">
        <f t="shared" si="6"/>
        <v>86710</v>
      </c>
      <c r="G8" s="817">
        <f t="shared" si="7"/>
        <v>110020</v>
      </c>
      <c r="H8" s="821">
        <f t="shared" si="8"/>
        <v>133170</v>
      </c>
      <c r="I8" s="744">
        <f t="shared" si="9"/>
        <v>19730</v>
      </c>
      <c r="J8" s="744">
        <f t="shared" si="10"/>
        <v>1100</v>
      </c>
      <c r="K8" s="745">
        <f t="shared" si="11"/>
        <v>3100</v>
      </c>
      <c r="L8" s="146">
        <f t="shared" ref="L8:L28" si="13">Z46</f>
        <v>59130</v>
      </c>
      <c r="M8" s="147">
        <f t="shared" ref="M8:M26" si="14">L8/L$28</f>
        <v>6.6275120770239518E-2</v>
      </c>
      <c r="P8" s="1" t="s">
        <v>354</v>
      </c>
      <c r="Q8" s="738">
        <f t="shared" si="2"/>
        <v>46320</v>
      </c>
      <c r="R8" s="738">
        <f t="shared" si="2"/>
        <v>82120</v>
      </c>
      <c r="S8" s="738">
        <f t="shared" si="2"/>
        <v>61330</v>
      </c>
      <c r="T8" s="738">
        <f t="shared" si="2"/>
        <v>86230</v>
      </c>
      <c r="U8" s="48">
        <f t="shared" si="2"/>
        <v>121710</v>
      </c>
      <c r="V8" s="48">
        <f t="shared" si="2"/>
        <v>100370</v>
      </c>
      <c r="W8" s="48">
        <f t="shared" si="2"/>
        <v>17430</v>
      </c>
      <c r="X8" s="48">
        <f t="shared" si="2"/>
        <v>70</v>
      </c>
      <c r="Y8" s="48">
        <f t="shared" si="2"/>
        <v>7220</v>
      </c>
      <c r="Z8" s="48">
        <f t="shared" si="2"/>
        <v>101000</v>
      </c>
      <c r="AA8" s="230">
        <f t="shared" si="3"/>
        <v>0.11320458646700815</v>
      </c>
    </row>
    <row r="9" spans="1:30" ht="20.149999999999999" customHeight="1" x14ac:dyDescent="0.3">
      <c r="B9" s="76" t="s">
        <v>588</v>
      </c>
      <c r="C9" s="744">
        <f t="shared" si="12"/>
        <v>46320</v>
      </c>
      <c r="D9" s="744">
        <f t="shared" si="4"/>
        <v>82120</v>
      </c>
      <c r="E9" s="744">
        <f t="shared" si="5"/>
        <v>61330</v>
      </c>
      <c r="F9" s="744">
        <f t="shared" si="6"/>
        <v>86230</v>
      </c>
      <c r="G9" s="817">
        <f t="shared" si="7"/>
        <v>121710</v>
      </c>
      <c r="H9" s="821">
        <f t="shared" si="8"/>
        <v>100370</v>
      </c>
      <c r="I9" s="744">
        <f t="shared" si="9"/>
        <v>17430</v>
      </c>
      <c r="J9" s="744">
        <f t="shared" si="10"/>
        <v>70</v>
      </c>
      <c r="K9" s="745">
        <f t="shared" si="11"/>
        <v>7220</v>
      </c>
      <c r="L9" s="146">
        <f t="shared" si="13"/>
        <v>101000</v>
      </c>
      <c r="M9" s="147">
        <f t="shared" si="14"/>
        <v>0.11320458646700815</v>
      </c>
      <c r="P9" s="1" t="s">
        <v>355</v>
      </c>
      <c r="Q9" s="738">
        <f t="shared" si="2"/>
        <v>95520</v>
      </c>
      <c r="R9" s="738">
        <f t="shared" si="2"/>
        <v>149320</v>
      </c>
      <c r="S9" s="738">
        <f t="shared" si="2"/>
        <v>122840</v>
      </c>
      <c r="T9" s="738">
        <f t="shared" si="2"/>
        <v>214920</v>
      </c>
      <c r="U9" s="48">
        <f t="shared" si="2"/>
        <v>219020</v>
      </c>
      <c r="V9" s="48">
        <f t="shared" si="2"/>
        <v>210230</v>
      </c>
      <c r="W9" s="48">
        <f t="shared" si="2"/>
        <v>24130</v>
      </c>
      <c r="X9" s="48">
        <f t="shared" si="2"/>
        <v>130</v>
      </c>
      <c r="Y9" s="48">
        <f t="shared" si="2"/>
        <v>10330</v>
      </c>
      <c r="Z9" s="48">
        <f t="shared" si="2"/>
        <v>242650</v>
      </c>
      <c r="AA9" s="230">
        <f t="shared" si="3"/>
        <v>0.27197121689326265</v>
      </c>
    </row>
    <row r="10" spans="1:30" ht="20.149999999999999" customHeight="1" x14ac:dyDescent="0.3">
      <c r="B10" s="76" t="s">
        <v>589</v>
      </c>
      <c r="C10" s="744">
        <f t="shared" si="12"/>
        <v>95520</v>
      </c>
      <c r="D10" s="744">
        <f t="shared" si="4"/>
        <v>149320</v>
      </c>
      <c r="E10" s="744">
        <f t="shared" si="5"/>
        <v>122840</v>
      </c>
      <c r="F10" s="744">
        <f t="shared" si="6"/>
        <v>214920</v>
      </c>
      <c r="G10" s="817">
        <f t="shared" si="7"/>
        <v>219020</v>
      </c>
      <c r="H10" s="821">
        <f t="shared" si="8"/>
        <v>210230</v>
      </c>
      <c r="I10" s="744">
        <f t="shared" si="9"/>
        <v>24130</v>
      </c>
      <c r="J10" s="744">
        <f t="shared" si="10"/>
        <v>130</v>
      </c>
      <c r="K10" s="745">
        <f t="shared" si="11"/>
        <v>10330</v>
      </c>
      <c r="L10" s="146">
        <f t="shared" si="13"/>
        <v>242650</v>
      </c>
      <c r="M10" s="147">
        <f t="shared" si="14"/>
        <v>0.27197121689326265</v>
      </c>
      <c r="P10" s="1" t="s">
        <v>590</v>
      </c>
      <c r="Q10" s="738">
        <f t="shared" ref="Q10:Z10" si="15">SUM(C11:C16,C21,C25,C26)</f>
        <v>24220</v>
      </c>
      <c r="R10" s="738">
        <f t="shared" si="15"/>
        <v>29440</v>
      </c>
      <c r="S10" s="738">
        <f t="shared" si="15"/>
        <v>26590</v>
      </c>
      <c r="T10" s="738">
        <f t="shared" si="15"/>
        <v>36890</v>
      </c>
      <c r="U10" s="48">
        <f t="shared" si="15"/>
        <v>38040</v>
      </c>
      <c r="V10" s="48">
        <f t="shared" si="15"/>
        <v>65550</v>
      </c>
      <c r="W10" s="48">
        <f t="shared" si="15"/>
        <v>10200</v>
      </c>
      <c r="X10" s="48">
        <f t="shared" si="15"/>
        <v>1920</v>
      </c>
      <c r="Y10" s="48">
        <f t="shared" si="15"/>
        <v>9500</v>
      </c>
      <c r="Z10" s="48">
        <f t="shared" si="15"/>
        <v>61410</v>
      </c>
      <c r="AA10" s="230">
        <f t="shared" si="3"/>
        <v>6.8830630246920502E-2</v>
      </c>
    </row>
    <row r="11" spans="1:30" ht="20.149999999999999" customHeight="1" x14ac:dyDescent="0.3">
      <c r="B11" s="76" t="s">
        <v>591</v>
      </c>
      <c r="C11" s="744">
        <f t="shared" si="12"/>
        <v>11820</v>
      </c>
      <c r="D11" s="744">
        <f t="shared" si="4"/>
        <v>13050</v>
      </c>
      <c r="E11" s="744">
        <f t="shared" si="5"/>
        <v>12780</v>
      </c>
      <c r="F11" s="744">
        <f t="shared" si="6"/>
        <v>16140</v>
      </c>
      <c r="G11" s="817">
        <f t="shared" si="7"/>
        <v>15120</v>
      </c>
      <c r="H11" s="821">
        <f t="shared" si="8"/>
        <v>18580</v>
      </c>
      <c r="I11" s="744">
        <f t="shared" si="9"/>
        <v>5830</v>
      </c>
      <c r="J11" s="744">
        <f t="shared" si="10"/>
        <v>910</v>
      </c>
      <c r="K11" s="745">
        <f t="shared" si="11"/>
        <v>5720</v>
      </c>
      <c r="L11" s="146">
        <f t="shared" si="13"/>
        <v>28830</v>
      </c>
      <c r="M11" s="147">
        <f t="shared" si="14"/>
        <v>3.2313744830137076E-2</v>
      </c>
      <c r="P11" s="1" t="s">
        <v>592</v>
      </c>
      <c r="Q11" s="738">
        <f t="shared" ref="Q11:Z11" si="16">SUM(C17,C18,C19,C20,C22,C23,C24)</f>
        <v>31610</v>
      </c>
      <c r="R11" s="738">
        <f t="shared" si="16"/>
        <v>40840</v>
      </c>
      <c r="S11" s="738">
        <f t="shared" si="16"/>
        <v>32440</v>
      </c>
      <c r="T11" s="738">
        <f t="shared" si="16"/>
        <v>36190</v>
      </c>
      <c r="U11" s="48">
        <f t="shared" si="16"/>
        <v>41550</v>
      </c>
      <c r="V11" s="48">
        <f t="shared" si="16"/>
        <v>55480</v>
      </c>
      <c r="W11" s="48">
        <f t="shared" si="16"/>
        <v>12220</v>
      </c>
      <c r="X11" s="48">
        <f t="shared" si="16"/>
        <v>7310</v>
      </c>
      <c r="Y11" s="48">
        <f t="shared" si="16"/>
        <v>15630</v>
      </c>
      <c r="Z11" s="48">
        <f t="shared" si="16"/>
        <v>70130</v>
      </c>
      <c r="AA11" s="230">
        <f t="shared" si="3"/>
        <v>7.8604333157735462E-2</v>
      </c>
    </row>
    <row r="12" spans="1:30" ht="20.149999999999999" customHeight="1" x14ac:dyDescent="0.3">
      <c r="B12" s="76" t="s">
        <v>377</v>
      </c>
      <c r="C12" s="744">
        <f t="shared" si="12"/>
        <v>2060</v>
      </c>
      <c r="D12" s="744">
        <f t="shared" si="4"/>
        <v>2290</v>
      </c>
      <c r="E12" s="744">
        <f t="shared" si="5"/>
        <v>1870</v>
      </c>
      <c r="F12" s="744">
        <f t="shared" si="6"/>
        <v>2860</v>
      </c>
      <c r="G12" s="817">
        <f t="shared" si="7"/>
        <v>3200</v>
      </c>
      <c r="H12" s="821">
        <f t="shared" si="8"/>
        <v>4380</v>
      </c>
      <c r="I12" s="744">
        <f t="shared" si="9"/>
        <v>650</v>
      </c>
      <c r="J12" s="744">
        <f t="shared" si="10"/>
        <v>20</v>
      </c>
      <c r="K12" s="745">
        <f t="shared" si="11"/>
        <v>520</v>
      </c>
      <c r="L12" s="146">
        <f t="shared" si="13"/>
        <v>4940</v>
      </c>
      <c r="M12" s="147">
        <f t="shared" si="14"/>
        <v>5.5369371994754479E-3</v>
      </c>
      <c r="P12" s="1" t="s">
        <v>350</v>
      </c>
      <c r="Q12" s="738">
        <f t="shared" ref="Q12:Z12" si="17">C27</f>
        <v>43630</v>
      </c>
      <c r="R12" s="738">
        <f t="shared" si="17"/>
        <v>31960</v>
      </c>
      <c r="S12" s="738">
        <f t="shared" si="17"/>
        <v>34560</v>
      </c>
      <c r="T12" s="738">
        <f t="shared" si="17"/>
        <v>45850</v>
      </c>
      <c r="U12" s="48">
        <f t="shared" si="17"/>
        <v>38410</v>
      </c>
      <c r="V12" s="48">
        <f t="shared" si="17"/>
        <v>48550</v>
      </c>
      <c r="W12" s="48">
        <f t="shared" si="17"/>
        <v>8730</v>
      </c>
      <c r="X12" s="48">
        <f t="shared" si="17"/>
        <v>5860</v>
      </c>
      <c r="Y12" s="48">
        <f t="shared" si="17"/>
        <v>13000</v>
      </c>
      <c r="Z12" s="48">
        <f t="shared" si="17"/>
        <v>96690</v>
      </c>
      <c r="AA12" s="230">
        <f t="shared" si="3"/>
        <v>0.10837377688608929</v>
      </c>
    </row>
    <row r="13" spans="1:30" ht="20.149999999999999" customHeight="1" x14ac:dyDescent="0.3">
      <c r="B13" s="76" t="s">
        <v>593</v>
      </c>
      <c r="C13" s="744">
        <f t="shared" si="12"/>
        <v>1820</v>
      </c>
      <c r="D13" s="744">
        <f t="shared" si="4"/>
        <v>2580</v>
      </c>
      <c r="E13" s="744">
        <f t="shared" si="5"/>
        <v>2100</v>
      </c>
      <c r="F13" s="744">
        <f t="shared" si="6"/>
        <v>3250</v>
      </c>
      <c r="G13" s="817">
        <f t="shared" si="7"/>
        <v>3630</v>
      </c>
      <c r="H13" s="821">
        <f t="shared" si="8"/>
        <v>11440</v>
      </c>
      <c r="I13" s="744">
        <f t="shared" si="9"/>
        <v>1140</v>
      </c>
      <c r="J13" s="744">
        <f t="shared" si="10"/>
        <v>660</v>
      </c>
      <c r="K13" s="745">
        <f t="shared" si="11"/>
        <v>480</v>
      </c>
      <c r="L13" s="146">
        <f t="shared" si="13"/>
        <v>5250</v>
      </c>
      <c r="M13" s="147">
        <f t="shared" si="14"/>
        <v>5.8843968213048792E-3</v>
      </c>
      <c r="Q13" s="738">
        <f t="shared" ref="Q13:Y13" si="18">SUM(Q6:Q12)</f>
        <v>467620</v>
      </c>
      <c r="R13" s="738">
        <f t="shared" si="18"/>
        <v>697320</v>
      </c>
      <c r="S13" s="738">
        <f t="shared" si="18"/>
        <v>504350</v>
      </c>
      <c r="T13" s="738">
        <f t="shared" si="18"/>
        <v>728720</v>
      </c>
      <c r="U13" s="48">
        <f t="shared" si="18"/>
        <v>898870</v>
      </c>
      <c r="V13" s="48">
        <f t="shared" si="18"/>
        <v>862710</v>
      </c>
      <c r="W13" s="48">
        <f t="shared" si="18"/>
        <v>103380</v>
      </c>
      <c r="X13" s="48">
        <f t="shared" si="18"/>
        <v>16780</v>
      </c>
      <c r="Y13" s="48">
        <f t="shared" si="18"/>
        <v>81880</v>
      </c>
      <c r="Z13" s="48">
        <f>SUM(Z6:Z12)</f>
        <v>892190</v>
      </c>
    </row>
    <row r="14" spans="1:30" ht="20.149999999999999" customHeight="1" x14ac:dyDescent="0.3">
      <c r="B14" s="76" t="s">
        <v>594</v>
      </c>
      <c r="C14" s="744">
        <f t="shared" si="12"/>
        <v>3050</v>
      </c>
      <c r="D14" s="744">
        <f t="shared" si="4"/>
        <v>2820</v>
      </c>
      <c r="E14" s="744">
        <f t="shared" si="5"/>
        <v>2800</v>
      </c>
      <c r="F14" s="744">
        <f t="shared" si="6"/>
        <v>3230</v>
      </c>
      <c r="G14" s="817">
        <f t="shared" si="7"/>
        <v>4300</v>
      </c>
      <c r="H14" s="821">
        <f t="shared" si="8"/>
        <v>6250</v>
      </c>
      <c r="I14" s="744">
        <f t="shared" si="9"/>
        <v>700</v>
      </c>
      <c r="J14" s="744">
        <f t="shared" si="10"/>
        <v>60</v>
      </c>
      <c r="K14" s="745">
        <f t="shared" si="11"/>
        <v>830</v>
      </c>
      <c r="L14" s="146">
        <f t="shared" si="13"/>
        <v>5220</v>
      </c>
      <c r="M14" s="147">
        <f t="shared" si="14"/>
        <v>5.8507716966117087E-3</v>
      </c>
      <c r="Q14" s="48">
        <f t="shared" ref="Q14:Z14" si="19">C28</f>
        <v>467620</v>
      </c>
      <c r="R14" s="48">
        <f t="shared" si="19"/>
        <v>697320</v>
      </c>
      <c r="S14" s="48">
        <f t="shared" si="19"/>
        <v>504350</v>
      </c>
      <c r="T14" s="48">
        <f t="shared" si="19"/>
        <v>728720</v>
      </c>
      <c r="U14" s="48">
        <f t="shared" si="19"/>
        <v>898870</v>
      </c>
      <c r="V14" s="48">
        <f t="shared" si="19"/>
        <v>862710</v>
      </c>
      <c r="W14" s="48">
        <f t="shared" si="19"/>
        <v>103380</v>
      </c>
      <c r="X14" s="48">
        <f t="shared" si="19"/>
        <v>16780</v>
      </c>
      <c r="Y14" s="48">
        <f t="shared" si="19"/>
        <v>81880</v>
      </c>
      <c r="Z14" s="48">
        <f t="shared" si="19"/>
        <v>892190</v>
      </c>
    </row>
    <row r="15" spans="1:30" ht="20.149999999999999" customHeight="1" x14ac:dyDescent="0.3">
      <c r="B15" s="76" t="s">
        <v>595</v>
      </c>
      <c r="C15" s="744">
        <f t="shared" si="12"/>
        <v>2480</v>
      </c>
      <c r="D15" s="744">
        <f t="shared" si="4"/>
        <v>3730</v>
      </c>
      <c r="E15" s="744">
        <f t="shared" si="5"/>
        <v>1910</v>
      </c>
      <c r="F15" s="744">
        <f t="shared" si="6"/>
        <v>3040</v>
      </c>
      <c r="G15" s="817">
        <f t="shared" si="7"/>
        <v>4090</v>
      </c>
      <c r="H15" s="821">
        <f t="shared" si="8"/>
        <v>13560</v>
      </c>
      <c r="I15" s="744">
        <f t="shared" si="9"/>
        <v>620</v>
      </c>
      <c r="J15" s="744">
        <f t="shared" si="10"/>
        <v>90</v>
      </c>
      <c r="K15" s="745">
        <f t="shared" si="11"/>
        <v>440</v>
      </c>
      <c r="L15" s="146">
        <f t="shared" si="13"/>
        <v>5690</v>
      </c>
      <c r="M15" s="147">
        <f t="shared" si="14"/>
        <v>6.3775653168047161E-3</v>
      </c>
    </row>
    <row r="16" spans="1:30" ht="20.149999999999999" customHeight="1" x14ac:dyDescent="0.3">
      <c r="B16" s="76" t="s">
        <v>596</v>
      </c>
      <c r="C16" s="744">
        <f t="shared" si="12"/>
        <v>250</v>
      </c>
      <c r="D16" s="744">
        <f t="shared" si="4"/>
        <v>250</v>
      </c>
      <c r="E16" s="744">
        <f t="shared" si="5"/>
        <v>580</v>
      </c>
      <c r="F16" s="744">
        <f t="shared" si="6"/>
        <v>910</v>
      </c>
      <c r="G16" s="817">
        <f t="shared" si="7"/>
        <v>570</v>
      </c>
      <c r="H16" s="821">
        <f t="shared" si="8"/>
        <v>960</v>
      </c>
      <c r="I16" s="744">
        <f t="shared" si="9"/>
        <v>160</v>
      </c>
      <c r="J16" s="744">
        <f t="shared" si="10"/>
        <v>110</v>
      </c>
      <c r="K16" s="745">
        <f t="shared" si="11"/>
        <v>310</v>
      </c>
      <c r="L16" s="146">
        <f t="shared" si="13"/>
        <v>420</v>
      </c>
      <c r="M16" s="147">
        <f t="shared" si="14"/>
        <v>4.7075174570439032E-4</v>
      </c>
      <c r="P16" s="526"/>
      <c r="Q16" s="1">
        <f t="shared" ref="Q16:AD16" si="20">IF(R16="",1,R16+1)</f>
        <v>14</v>
      </c>
      <c r="R16" s="1">
        <f t="shared" si="20"/>
        <v>13</v>
      </c>
      <c r="S16" s="1">
        <f t="shared" si="20"/>
        <v>12</v>
      </c>
      <c r="T16" s="1">
        <f t="shared" si="20"/>
        <v>11</v>
      </c>
      <c r="U16" s="1">
        <f t="shared" si="20"/>
        <v>10</v>
      </c>
      <c r="V16" s="1">
        <f t="shared" si="20"/>
        <v>9</v>
      </c>
      <c r="W16" s="1">
        <f t="shared" si="20"/>
        <v>8</v>
      </c>
      <c r="X16" s="1">
        <f t="shared" si="20"/>
        <v>7</v>
      </c>
      <c r="Y16" s="1">
        <f t="shared" si="20"/>
        <v>6</v>
      </c>
      <c r="Z16" s="1">
        <f t="shared" si="20"/>
        <v>5</v>
      </c>
      <c r="AA16" s="1">
        <f t="shared" si="20"/>
        <v>4</v>
      </c>
      <c r="AB16" s="1">
        <f t="shared" si="20"/>
        <v>3</v>
      </c>
      <c r="AC16" s="1">
        <f t="shared" si="20"/>
        <v>2</v>
      </c>
      <c r="AD16" s="1">
        <f t="shared" si="20"/>
        <v>1</v>
      </c>
    </row>
    <row r="17" spans="2:30" ht="20.149999999999999" customHeight="1" x14ac:dyDescent="0.3">
      <c r="B17" s="76" t="s">
        <v>597</v>
      </c>
      <c r="C17" s="744">
        <f t="shared" si="12"/>
        <v>8980</v>
      </c>
      <c r="D17" s="744">
        <f t="shared" si="4"/>
        <v>13880</v>
      </c>
      <c r="E17" s="744">
        <f t="shared" si="5"/>
        <v>9530</v>
      </c>
      <c r="F17" s="744">
        <f t="shared" si="6"/>
        <v>13680</v>
      </c>
      <c r="G17" s="817">
        <f t="shared" si="7"/>
        <v>15220</v>
      </c>
      <c r="H17" s="821">
        <f t="shared" si="8"/>
        <v>14710</v>
      </c>
      <c r="I17" s="744">
        <f t="shared" si="9"/>
        <v>2160</v>
      </c>
      <c r="J17" s="744">
        <f t="shared" si="10"/>
        <v>50</v>
      </c>
      <c r="K17" s="745">
        <f t="shared" si="11"/>
        <v>3900</v>
      </c>
      <c r="L17" s="146">
        <f t="shared" si="13"/>
        <v>25230</v>
      </c>
      <c r="M17" s="147">
        <f t="shared" si="14"/>
        <v>2.8278729866956589E-2</v>
      </c>
      <c r="P17" s="526"/>
      <c r="Q17" s="526">
        <v>40179</v>
      </c>
      <c r="R17" s="526">
        <v>40544</v>
      </c>
      <c r="S17" s="526">
        <v>40909</v>
      </c>
      <c r="T17" s="526">
        <v>41275</v>
      </c>
      <c r="U17" s="526">
        <v>41640</v>
      </c>
      <c r="V17" s="526">
        <v>42005</v>
      </c>
      <c r="W17" s="526">
        <v>42370</v>
      </c>
      <c r="X17" s="526">
        <v>42736</v>
      </c>
      <c r="Y17" s="526">
        <v>43101</v>
      </c>
      <c r="Z17" s="741" t="s">
        <v>227</v>
      </c>
      <c r="AA17" s="526">
        <v>43831</v>
      </c>
      <c r="AB17" s="526">
        <v>44197</v>
      </c>
      <c r="AC17" s="526">
        <v>44562</v>
      </c>
      <c r="AD17" s="526">
        <v>44927</v>
      </c>
    </row>
    <row r="18" spans="2:30" ht="20.149999999999999" customHeight="1" x14ac:dyDescent="0.3">
      <c r="B18" s="76" t="s">
        <v>598</v>
      </c>
      <c r="C18" s="744">
        <f t="shared" si="12"/>
        <v>14340</v>
      </c>
      <c r="D18" s="744">
        <f t="shared" si="4"/>
        <v>19850</v>
      </c>
      <c r="E18" s="744">
        <f t="shared" si="5"/>
        <v>14470</v>
      </c>
      <c r="F18" s="744">
        <f t="shared" si="6"/>
        <v>11340</v>
      </c>
      <c r="G18" s="817">
        <f t="shared" si="7"/>
        <v>13360</v>
      </c>
      <c r="H18" s="821">
        <f t="shared" si="8"/>
        <v>14920</v>
      </c>
      <c r="I18" s="744">
        <f t="shared" si="9"/>
        <v>2320</v>
      </c>
      <c r="J18" s="744">
        <f t="shared" si="10"/>
        <v>80</v>
      </c>
      <c r="K18" s="745">
        <f t="shared" si="11"/>
        <v>5540</v>
      </c>
      <c r="L18" s="146">
        <f t="shared" si="13"/>
        <v>25280</v>
      </c>
      <c r="M18" s="147">
        <f t="shared" si="14"/>
        <v>2.8334771741445209E-2</v>
      </c>
      <c r="Q18" s="740">
        <f>Q17</f>
        <v>40179</v>
      </c>
      <c r="R18" s="740">
        <f t="shared" ref="R18:AD18" si="21">R17</f>
        <v>40544</v>
      </c>
      <c r="S18" s="740">
        <f t="shared" si="21"/>
        <v>40909</v>
      </c>
      <c r="T18" s="740">
        <f t="shared" si="21"/>
        <v>41275</v>
      </c>
      <c r="U18" s="740">
        <f t="shared" si="21"/>
        <v>41640</v>
      </c>
      <c r="V18" s="740">
        <f t="shared" si="21"/>
        <v>42005</v>
      </c>
      <c r="W18" s="740">
        <f t="shared" si="21"/>
        <v>42370</v>
      </c>
      <c r="X18" s="740">
        <f t="shared" si="21"/>
        <v>42736</v>
      </c>
      <c r="Y18" s="740">
        <f t="shared" si="21"/>
        <v>43101</v>
      </c>
      <c r="Z18" s="826" t="s">
        <v>567</v>
      </c>
      <c r="AA18" s="740">
        <f t="shared" si="21"/>
        <v>43831</v>
      </c>
      <c r="AB18" s="740">
        <f t="shared" si="21"/>
        <v>44197</v>
      </c>
      <c r="AC18" s="740">
        <f t="shared" si="21"/>
        <v>44562</v>
      </c>
      <c r="AD18" s="740">
        <f t="shared" si="21"/>
        <v>44927</v>
      </c>
    </row>
    <row r="19" spans="2:30" ht="20.149999999999999" customHeight="1" x14ac:dyDescent="0.3">
      <c r="B19" s="77" t="s">
        <v>385</v>
      </c>
      <c r="C19" s="744">
        <f t="shared" si="12"/>
        <v>2160</v>
      </c>
      <c r="D19" s="744">
        <f t="shared" si="4"/>
        <v>2810</v>
      </c>
      <c r="E19" s="744">
        <f t="shared" si="5"/>
        <v>1960</v>
      </c>
      <c r="F19" s="744">
        <f t="shared" si="6"/>
        <v>2970</v>
      </c>
      <c r="G19" s="817">
        <f t="shared" si="7"/>
        <v>4820</v>
      </c>
      <c r="H19" s="821">
        <f t="shared" si="8"/>
        <v>14280</v>
      </c>
      <c r="I19" s="744">
        <f t="shared" si="9"/>
        <v>1980</v>
      </c>
      <c r="J19" s="744">
        <f t="shared" si="10"/>
        <v>300</v>
      </c>
      <c r="K19" s="745">
        <f t="shared" si="11"/>
        <v>610</v>
      </c>
      <c r="L19" s="146">
        <f t="shared" si="13"/>
        <v>6420</v>
      </c>
      <c r="M19" s="147">
        <f t="shared" si="14"/>
        <v>7.1957766843385382E-3</v>
      </c>
      <c r="P19" s="1" t="s">
        <v>599</v>
      </c>
      <c r="Q19" s="444">
        <v>331320</v>
      </c>
      <c r="R19" s="444">
        <v>242140</v>
      </c>
      <c r="S19" s="444">
        <v>294450</v>
      </c>
      <c r="T19" s="444">
        <v>412090</v>
      </c>
      <c r="U19" s="444">
        <v>467620</v>
      </c>
      <c r="V19" s="444">
        <v>697320</v>
      </c>
      <c r="W19" s="444">
        <v>504350</v>
      </c>
      <c r="X19" s="444">
        <v>728720</v>
      </c>
      <c r="Y19" s="444">
        <v>898870</v>
      </c>
      <c r="Z19" s="444">
        <v>862710</v>
      </c>
      <c r="AA19" s="444">
        <v>103380</v>
      </c>
      <c r="AB19" s="444">
        <v>16780</v>
      </c>
      <c r="AC19" s="444">
        <v>81880</v>
      </c>
      <c r="AD19" s="444">
        <v>892190</v>
      </c>
    </row>
    <row r="20" spans="2:30" ht="20.149999999999999" customHeight="1" x14ac:dyDescent="0.3">
      <c r="B20" s="76" t="s">
        <v>384</v>
      </c>
      <c r="C20" s="744">
        <f t="shared" si="12"/>
        <v>950</v>
      </c>
      <c r="D20" s="744">
        <f t="shared" si="4"/>
        <v>650</v>
      </c>
      <c r="E20" s="744">
        <f t="shared" si="5"/>
        <v>1350</v>
      </c>
      <c r="F20" s="744">
        <f t="shared" si="6"/>
        <v>2560</v>
      </c>
      <c r="G20" s="817">
        <f t="shared" si="7"/>
        <v>1600</v>
      </c>
      <c r="H20" s="821">
        <f t="shared" si="8"/>
        <v>3180</v>
      </c>
      <c r="I20" s="744">
        <f t="shared" si="9"/>
        <v>370</v>
      </c>
      <c r="J20" s="744">
        <f t="shared" si="10"/>
        <v>340</v>
      </c>
      <c r="K20" s="745">
        <f t="shared" si="11"/>
        <v>490</v>
      </c>
      <c r="L20" s="146">
        <f t="shared" si="13"/>
        <v>1100</v>
      </c>
      <c r="M20" s="147">
        <f t="shared" si="14"/>
        <v>1.2329212387495938E-3</v>
      </c>
      <c r="P20" s="1" t="s">
        <v>352</v>
      </c>
      <c r="Q20" s="560">
        <v>244100</v>
      </c>
      <c r="R20" s="444">
        <v>155300</v>
      </c>
      <c r="S20" s="444">
        <v>157710</v>
      </c>
      <c r="T20" s="444">
        <v>221570</v>
      </c>
      <c r="U20" s="444">
        <v>191430</v>
      </c>
      <c r="V20" s="444">
        <v>257460</v>
      </c>
      <c r="W20" s="444">
        <v>146320</v>
      </c>
      <c r="X20" s="444">
        <v>221930</v>
      </c>
      <c r="Y20" s="444">
        <v>330120</v>
      </c>
      <c r="Z20" s="444">
        <v>249360</v>
      </c>
      <c r="AA20" s="444">
        <v>10940</v>
      </c>
      <c r="AB20" s="444">
        <v>390</v>
      </c>
      <c r="AC20" s="444">
        <v>23100</v>
      </c>
      <c r="AD20" s="444">
        <v>261180</v>
      </c>
    </row>
    <row r="21" spans="2:30" ht="20.149999999999999" customHeight="1" x14ac:dyDescent="0.3">
      <c r="B21" s="76" t="s">
        <v>379</v>
      </c>
      <c r="C21" s="744">
        <f t="shared" si="12"/>
        <v>2740</v>
      </c>
      <c r="D21" s="744">
        <f t="shared" si="4"/>
        <v>3710</v>
      </c>
      <c r="E21" s="744">
        <f t="shared" si="5"/>
        <v>3540</v>
      </c>
      <c r="F21" s="744">
        <f t="shared" si="6"/>
        <v>4440</v>
      </c>
      <c r="G21" s="817">
        <f t="shared" si="7"/>
        <v>5130</v>
      </c>
      <c r="H21" s="821">
        <f t="shared" si="8"/>
        <v>7060</v>
      </c>
      <c r="I21" s="744">
        <f t="shared" si="9"/>
        <v>930</v>
      </c>
      <c r="J21" s="744">
        <f t="shared" si="10"/>
        <v>40</v>
      </c>
      <c r="K21" s="745">
        <f t="shared" si="11"/>
        <v>830</v>
      </c>
      <c r="L21" s="146">
        <f t="shared" si="13"/>
        <v>8800</v>
      </c>
      <c r="M21" s="147">
        <f t="shared" si="14"/>
        <v>9.8633699099967501E-3</v>
      </c>
      <c r="P21" s="1" t="s">
        <v>353</v>
      </c>
      <c r="Q21" s="560">
        <v>11530</v>
      </c>
      <c r="R21" s="444">
        <v>14450</v>
      </c>
      <c r="S21" s="444">
        <v>24960</v>
      </c>
      <c r="T21" s="444">
        <v>25210</v>
      </c>
      <c r="U21" s="444">
        <v>34890</v>
      </c>
      <c r="V21" s="444">
        <v>106180</v>
      </c>
      <c r="W21" s="444">
        <v>80270</v>
      </c>
      <c r="X21" s="444">
        <v>86710</v>
      </c>
      <c r="Y21" s="444">
        <v>110020</v>
      </c>
      <c r="Z21" s="444">
        <v>133170</v>
      </c>
      <c r="AA21" s="444">
        <v>19730</v>
      </c>
      <c r="AB21" s="444">
        <v>1100</v>
      </c>
      <c r="AC21" s="444">
        <v>3100</v>
      </c>
      <c r="AD21" s="444">
        <v>59130</v>
      </c>
    </row>
    <row r="22" spans="2:30" ht="20.149999999999999" customHeight="1" x14ac:dyDescent="0.3">
      <c r="B22" s="76" t="s">
        <v>376</v>
      </c>
      <c r="C22" s="893">
        <f t="shared" si="12"/>
        <v>1090</v>
      </c>
      <c r="D22" s="744">
        <f t="shared" si="4"/>
        <v>1460</v>
      </c>
      <c r="E22" s="744">
        <f t="shared" si="5"/>
        <v>1010</v>
      </c>
      <c r="F22" s="744">
        <f t="shared" si="6"/>
        <v>2770</v>
      </c>
      <c r="G22" s="817">
        <f t="shared" si="7"/>
        <v>2130</v>
      </c>
      <c r="H22" s="821">
        <f t="shared" si="8"/>
        <v>2320</v>
      </c>
      <c r="I22" s="744">
        <f t="shared" si="9"/>
        <v>1070</v>
      </c>
      <c r="J22" s="744">
        <f t="shared" si="10"/>
        <v>970</v>
      </c>
      <c r="K22" s="745">
        <f t="shared" si="11"/>
        <v>950</v>
      </c>
      <c r="L22" s="146">
        <f t="shared" si="13"/>
        <v>2950</v>
      </c>
      <c r="M22" s="147">
        <f t="shared" si="14"/>
        <v>3.3064705948284557E-3</v>
      </c>
      <c r="P22" s="1" t="s">
        <v>354</v>
      </c>
      <c r="Q22" s="560">
        <v>6650</v>
      </c>
      <c r="R22" s="444">
        <v>8010</v>
      </c>
      <c r="S22" s="444">
        <v>16290</v>
      </c>
      <c r="T22" s="444">
        <v>29470</v>
      </c>
      <c r="U22" s="444">
        <v>46320</v>
      </c>
      <c r="V22" s="444">
        <v>82120</v>
      </c>
      <c r="W22" s="444">
        <v>61330</v>
      </c>
      <c r="X22" s="444">
        <v>86230</v>
      </c>
      <c r="Y22" s="444">
        <v>121710</v>
      </c>
      <c r="Z22" s="444">
        <v>100370</v>
      </c>
      <c r="AA22" s="444">
        <v>17430</v>
      </c>
      <c r="AB22" s="444">
        <v>70</v>
      </c>
      <c r="AC22" s="444">
        <v>7220</v>
      </c>
      <c r="AD22" s="444">
        <v>101000</v>
      </c>
    </row>
    <row r="23" spans="2:30" ht="20.149999999999999" customHeight="1" x14ac:dyDescent="0.3">
      <c r="B23" s="76" t="s">
        <v>600</v>
      </c>
      <c r="C23" s="893">
        <f t="shared" si="12"/>
        <v>1200</v>
      </c>
      <c r="D23" s="744">
        <f t="shared" si="4"/>
        <v>790</v>
      </c>
      <c r="E23" s="744">
        <f t="shared" si="5"/>
        <v>1270</v>
      </c>
      <c r="F23" s="744">
        <f t="shared" si="6"/>
        <v>840</v>
      </c>
      <c r="G23" s="817">
        <f t="shared" si="7"/>
        <v>1090</v>
      </c>
      <c r="H23" s="821">
        <f t="shared" si="8"/>
        <v>2670</v>
      </c>
      <c r="I23" s="744">
        <f t="shared" si="9"/>
        <v>2580</v>
      </c>
      <c r="J23" s="744">
        <f t="shared" si="10"/>
        <v>3330</v>
      </c>
      <c r="K23" s="745">
        <f t="shared" si="11"/>
        <v>1790</v>
      </c>
      <c r="L23" s="146">
        <f t="shared" si="13"/>
        <v>2840</v>
      </c>
      <c r="M23" s="147">
        <f t="shared" si="14"/>
        <v>3.1831784709534963E-3</v>
      </c>
      <c r="P23" s="1" t="s">
        <v>355</v>
      </c>
      <c r="Q23" s="560">
        <v>28820</v>
      </c>
      <c r="R23" s="444">
        <v>21940</v>
      </c>
      <c r="S23" s="444">
        <v>54990</v>
      </c>
      <c r="T23" s="444">
        <v>79280</v>
      </c>
      <c r="U23" s="444">
        <v>95520</v>
      </c>
      <c r="V23" s="444">
        <v>149320</v>
      </c>
      <c r="W23" s="444">
        <v>122840</v>
      </c>
      <c r="X23" s="444">
        <v>214920</v>
      </c>
      <c r="Y23" s="444">
        <v>219020</v>
      </c>
      <c r="Z23" s="444">
        <v>210230</v>
      </c>
      <c r="AA23" s="444">
        <v>24130</v>
      </c>
      <c r="AB23" s="444">
        <v>130</v>
      </c>
      <c r="AC23" s="444">
        <v>10330</v>
      </c>
      <c r="AD23" s="444">
        <v>242650</v>
      </c>
    </row>
    <row r="24" spans="2:30" ht="20.149999999999999" customHeight="1" x14ac:dyDescent="0.3">
      <c r="B24" s="76" t="s">
        <v>601</v>
      </c>
      <c r="C24" s="893">
        <f t="shared" si="12"/>
        <v>2890</v>
      </c>
      <c r="D24" s="744">
        <f t="shared" si="4"/>
        <v>1400</v>
      </c>
      <c r="E24" s="744">
        <f t="shared" si="5"/>
        <v>2850</v>
      </c>
      <c r="F24" s="744">
        <f t="shared" si="6"/>
        <v>2030</v>
      </c>
      <c r="G24" s="817">
        <f t="shared" si="7"/>
        <v>3330</v>
      </c>
      <c r="H24" s="821">
        <f t="shared" si="8"/>
        <v>3400</v>
      </c>
      <c r="I24" s="744">
        <f t="shared" si="9"/>
        <v>1740</v>
      </c>
      <c r="J24" s="744">
        <f t="shared" si="10"/>
        <v>2240</v>
      </c>
      <c r="K24" s="745">
        <f t="shared" si="11"/>
        <v>2350</v>
      </c>
      <c r="L24" s="146">
        <f t="shared" si="13"/>
        <v>6310</v>
      </c>
      <c r="M24" s="147">
        <f t="shared" si="14"/>
        <v>7.0724845604635787E-3</v>
      </c>
      <c r="P24" s="1" t="s">
        <v>356</v>
      </c>
      <c r="Q24" s="560">
        <v>8870</v>
      </c>
      <c r="R24" s="444">
        <v>12810</v>
      </c>
      <c r="S24" s="444">
        <v>8500</v>
      </c>
      <c r="T24" s="444">
        <v>10770</v>
      </c>
      <c r="U24" s="444">
        <v>11820</v>
      </c>
      <c r="V24" s="444">
        <v>13050</v>
      </c>
      <c r="W24" s="444">
        <v>12780</v>
      </c>
      <c r="X24" s="444">
        <v>16140</v>
      </c>
      <c r="Y24" s="444">
        <v>15120</v>
      </c>
      <c r="Z24" s="444">
        <v>18580</v>
      </c>
      <c r="AA24" s="444">
        <v>5830</v>
      </c>
      <c r="AB24" s="444">
        <v>910</v>
      </c>
      <c r="AC24" s="444">
        <v>5720</v>
      </c>
      <c r="AD24" s="444">
        <v>28830</v>
      </c>
    </row>
    <row r="25" spans="2:30" ht="20.149999999999999" customHeight="1" x14ac:dyDescent="0.3">
      <c r="B25" s="76" t="s">
        <v>602</v>
      </c>
      <c r="C25" s="828" t="str">
        <f t="shared" si="12"/>
        <v>-</v>
      </c>
      <c r="D25" s="893">
        <f t="shared" si="4"/>
        <v>530</v>
      </c>
      <c r="E25" s="893">
        <f t="shared" si="5"/>
        <v>520</v>
      </c>
      <c r="F25" s="744">
        <f t="shared" si="6"/>
        <v>1050</v>
      </c>
      <c r="G25" s="817">
        <f t="shared" si="7"/>
        <v>920</v>
      </c>
      <c r="H25" s="821">
        <f t="shared" si="8"/>
        <v>1490</v>
      </c>
      <c r="I25" s="744">
        <f t="shared" si="9"/>
        <v>100</v>
      </c>
      <c r="J25" s="744">
        <f t="shared" si="10"/>
        <v>10</v>
      </c>
      <c r="K25" s="745">
        <f t="shared" si="11"/>
        <v>240</v>
      </c>
      <c r="L25" s="146">
        <f t="shared" si="13"/>
        <v>1370</v>
      </c>
      <c r="M25" s="147">
        <f t="shared" si="14"/>
        <v>1.5355473609881304E-3</v>
      </c>
      <c r="P25" s="1" t="s">
        <v>357</v>
      </c>
      <c r="Q25" s="560">
        <v>1750</v>
      </c>
      <c r="R25" s="444">
        <v>830</v>
      </c>
      <c r="S25" s="444">
        <v>850</v>
      </c>
      <c r="T25" s="444">
        <v>1110</v>
      </c>
      <c r="U25" s="444">
        <v>2060</v>
      </c>
      <c r="V25" s="444">
        <v>2290</v>
      </c>
      <c r="W25" s="444">
        <v>1870</v>
      </c>
      <c r="X25" s="444">
        <v>2860</v>
      </c>
      <c r="Y25" s="444">
        <v>3200</v>
      </c>
      <c r="Z25" s="444">
        <v>4380</v>
      </c>
      <c r="AA25" s="444">
        <v>650</v>
      </c>
      <c r="AB25" s="444">
        <v>20</v>
      </c>
      <c r="AC25" s="444">
        <v>520</v>
      </c>
      <c r="AD25" s="444">
        <v>4940</v>
      </c>
    </row>
    <row r="26" spans="2:30" ht="20.149999999999999" customHeight="1" x14ac:dyDescent="0.3">
      <c r="B26" s="76" t="s">
        <v>603</v>
      </c>
      <c r="C26" s="828" t="str">
        <f t="shared" si="12"/>
        <v>-</v>
      </c>
      <c r="D26" s="893">
        <f t="shared" si="4"/>
        <v>480</v>
      </c>
      <c r="E26" s="893">
        <f t="shared" si="5"/>
        <v>490</v>
      </c>
      <c r="F26" s="744">
        <f t="shared" si="6"/>
        <v>1970</v>
      </c>
      <c r="G26" s="817">
        <f t="shared" si="7"/>
        <v>1080</v>
      </c>
      <c r="H26" s="821">
        <f t="shared" si="8"/>
        <v>1830</v>
      </c>
      <c r="I26" s="744">
        <f t="shared" si="9"/>
        <v>70</v>
      </c>
      <c r="J26" s="744">
        <f t="shared" si="10"/>
        <v>20</v>
      </c>
      <c r="K26" s="745">
        <f t="shared" si="11"/>
        <v>130</v>
      </c>
      <c r="L26" s="146">
        <f t="shared" si="13"/>
        <v>890</v>
      </c>
      <c r="M26" s="147">
        <f t="shared" si="14"/>
        <v>9.9754536589739861E-4</v>
      </c>
      <c r="P26" s="1" t="s">
        <v>358</v>
      </c>
      <c r="Q26" s="560">
        <v>880</v>
      </c>
      <c r="R26" s="444">
        <v>1680</v>
      </c>
      <c r="S26" s="444">
        <v>1410</v>
      </c>
      <c r="T26" s="444">
        <v>1320</v>
      </c>
      <c r="U26" s="444">
        <v>1820</v>
      </c>
      <c r="V26" s="444">
        <v>2580</v>
      </c>
      <c r="W26" s="444">
        <v>2100</v>
      </c>
      <c r="X26" s="444">
        <v>3250</v>
      </c>
      <c r="Y26" s="444">
        <v>3630</v>
      </c>
      <c r="Z26" s="444">
        <v>11440</v>
      </c>
      <c r="AA26" s="444">
        <v>1140</v>
      </c>
      <c r="AB26" s="444">
        <v>660</v>
      </c>
      <c r="AC26" s="444">
        <v>480</v>
      </c>
      <c r="AD26" s="444">
        <v>5250</v>
      </c>
    </row>
    <row r="27" spans="2:30" ht="17.149999999999999" customHeight="1" x14ac:dyDescent="0.3">
      <c r="B27" s="78" t="s">
        <v>372</v>
      </c>
      <c r="C27" s="746">
        <f t="shared" si="12"/>
        <v>43630</v>
      </c>
      <c r="D27" s="746">
        <f t="shared" si="4"/>
        <v>31960</v>
      </c>
      <c r="E27" s="746">
        <f t="shared" si="5"/>
        <v>34560</v>
      </c>
      <c r="F27" s="746">
        <f t="shared" si="6"/>
        <v>45850</v>
      </c>
      <c r="G27" s="818">
        <f t="shared" si="7"/>
        <v>38410</v>
      </c>
      <c r="H27" s="822">
        <f t="shared" si="8"/>
        <v>48550</v>
      </c>
      <c r="I27" s="746">
        <f t="shared" si="9"/>
        <v>8730</v>
      </c>
      <c r="J27" s="746">
        <f t="shared" si="10"/>
        <v>5860</v>
      </c>
      <c r="K27" s="747">
        <f t="shared" si="11"/>
        <v>13000</v>
      </c>
      <c r="L27" s="149">
        <f t="shared" si="13"/>
        <v>96690</v>
      </c>
      <c r="M27" s="150">
        <f>L27/L$28</f>
        <v>0.10837377688608929</v>
      </c>
      <c r="P27" s="1" t="s">
        <v>359</v>
      </c>
      <c r="Q27" s="560">
        <v>2260</v>
      </c>
      <c r="R27" s="444">
        <v>1100</v>
      </c>
      <c r="S27" s="444">
        <v>1150</v>
      </c>
      <c r="T27" s="444">
        <v>1880</v>
      </c>
      <c r="U27" s="444">
        <v>3050</v>
      </c>
      <c r="V27" s="444">
        <v>2820</v>
      </c>
      <c r="W27" s="444">
        <v>2800</v>
      </c>
      <c r="X27" s="444">
        <v>3230</v>
      </c>
      <c r="Y27" s="444">
        <v>4300</v>
      </c>
      <c r="Z27" s="444">
        <v>6250</v>
      </c>
      <c r="AA27" s="444">
        <v>700</v>
      </c>
      <c r="AB27" s="444">
        <v>60</v>
      </c>
      <c r="AC27" s="444">
        <v>830</v>
      </c>
      <c r="AD27" s="444">
        <v>5220</v>
      </c>
    </row>
    <row r="28" spans="2:30" ht="17.149999999999999" customHeight="1" thickBot="1" x14ac:dyDescent="0.35">
      <c r="B28" s="79" t="s">
        <v>454</v>
      </c>
      <c r="C28" s="748">
        <f t="shared" si="12"/>
        <v>467620</v>
      </c>
      <c r="D28" s="748">
        <f t="shared" si="4"/>
        <v>697320</v>
      </c>
      <c r="E28" s="748">
        <f t="shared" si="5"/>
        <v>504350</v>
      </c>
      <c r="F28" s="748">
        <f t="shared" si="6"/>
        <v>728720</v>
      </c>
      <c r="G28" s="819">
        <f t="shared" si="7"/>
        <v>898870</v>
      </c>
      <c r="H28" s="823">
        <f t="shared" si="8"/>
        <v>862710</v>
      </c>
      <c r="I28" s="748">
        <f t="shared" si="9"/>
        <v>103380</v>
      </c>
      <c r="J28" s="748">
        <f t="shared" si="10"/>
        <v>16780</v>
      </c>
      <c r="K28" s="749">
        <f t="shared" si="11"/>
        <v>81880</v>
      </c>
      <c r="L28" s="683">
        <f t="shared" si="13"/>
        <v>892190</v>
      </c>
      <c r="M28" s="155">
        <v>1</v>
      </c>
      <c r="P28" s="1" t="s">
        <v>360</v>
      </c>
      <c r="Q28" s="560">
        <v>1160</v>
      </c>
      <c r="R28" s="444">
        <v>1010</v>
      </c>
      <c r="S28" s="444">
        <v>1080</v>
      </c>
      <c r="T28" s="444">
        <v>1790</v>
      </c>
      <c r="U28" s="444">
        <v>2480</v>
      </c>
      <c r="V28" s="444">
        <v>3730</v>
      </c>
      <c r="W28" s="444">
        <v>1910</v>
      </c>
      <c r="X28" s="444">
        <v>3040</v>
      </c>
      <c r="Y28" s="444">
        <v>4090</v>
      </c>
      <c r="Z28" s="444">
        <v>13560</v>
      </c>
      <c r="AA28" s="444">
        <v>620</v>
      </c>
      <c r="AB28" s="444">
        <v>90</v>
      </c>
      <c r="AC28" s="444">
        <v>440</v>
      </c>
      <c r="AD28" s="444">
        <v>5690</v>
      </c>
    </row>
    <row r="29" spans="2:30" ht="17.149999999999999" customHeight="1" x14ac:dyDescent="0.3">
      <c r="C29" s="59"/>
      <c r="D29" s="59"/>
      <c r="E29" s="59"/>
      <c r="F29" s="59"/>
      <c r="G29" s="59"/>
      <c r="H29" s="59"/>
      <c r="I29" s="59"/>
      <c r="J29" s="59"/>
      <c r="K29" s="59"/>
      <c r="L29" s="59"/>
      <c r="M29" s="60"/>
      <c r="P29" s="1" t="s">
        <v>361</v>
      </c>
      <c r="Q29" s="560">
        <v>600</v>
      </c>
      <c r="R29" s="444">
        <v>160</v>
      </c>
      <c r="S29" s="444">
        <v>540</v>
      </c>
      <c r="T29" s="444">
        <v>270</v>
      </c>
      <c r="U29" s="444">
        <v>250</v>
      </c>
      <c r="V29" s="444">
        <v>250</v>
      </c>
      <c r="W29" s="444">
        <v>580</v>
      </c>
      <c r="X29" s="444">
        <v>910</v>
      </c>
      <c r="Y29" s="444">
        <v>570</v>
      </c>
      <c r="Z29" s="444">
        <v>960</v>
      </c>
      <c r="AA29" s="444">
        <v>160</v>
      </c>
      <c r="AB29" s="444">
        <v>110</v>
      </c>
      <c r="AC29" s="444">
        <v>310</v>
      </c>
      <c r="AD29" s="444">
        <v>420</v>
      </c>
    </row>
    <row r="30" spans="2:30" ht="17.149999999999999" customHeight="1" x14ac:dyDescent="0.3">
      <c r="B30" s="3" t="s">
        <v>604</v>
      </c>
      <c r="C30" s="61"/>
      <c r="D30" s="61"/>
      <c r="E30" s="61"/>
      <c r="F30" s="61"/>
      <c r="G30" s="64"/>
      <c r="H30" s="61"/>
      <c r="I30" s="61"/>
      <c r="J30" s="61"/>
      <c r="K30" s="61"/>
      <c r="L30" s="61"/>
      <c r="M30" s="62"/>
      <c r="P30" s="1" t="s">
        <v>362</v>
      </c>
      <c r="Q30" s="560">
        <v>3470</v>
      </c>
      <c r="R30" s="444">
        <v>1800</v>
      </c>
      <c r="S30" s="444">
        <v>4570</v>
      </c>
      <c r="T30" s="444">
        <v>6740</v>
      </c>
      <c r="U30" s="444">
        <v>8980</v>
      </c>
      <c r="V30" s="444">
        <v>13880</v>
      </c>
      <c r="W30" s="444">
        <v>9530</v>
      </c>
      <c r="X30" s="444">
        <v>13680</v>
      </c>
      <c r="Y30" s="444">
        <v>15220</v>
      </c>
      <c r="Z30" s="444">
        <v>14710</v>
      </c>
      <c r="AA30" s="444">
        <v>2160</v>
      </c>
      <c r="AB30" s="444">
        <v>50</v>
      </c>
      <c r="AC30" s="444">
        <v>3900</v>
      </c>
      <c r="AD30" s="444">
        <v>25230</v>
      </c>
    </row>
    <row r="31" spans="2:30" ht="17.149999999999999" customHeight="1" x14ac:dyDescent="0.3">
      <c r="B31" s="64" t="s">
        <v>605</v>
      </c>
      <c r="C31" s="61"/>
      <c r="D31" s="61"/>
      <c r="E31" s="61"/>
      <c r="F31" s="61"/>
      <c r="H31" s="64"/>
      <c r="I31" s="61"/>
      <c r="J31" s="61"/>
      <c r="K31" s="61"/>
      <c r="L31" s="61"/>
      <c r="M31" s="62"/>
      <c r="P31" s="1" t="s">
        <v>363</v>
      </c>
      <c r="Q31" s="560">
        <v>4000</v>
      </c>
      <c r="R31" s="444">
        <v>4900</v>
      </c>
      <c r="S31" s="444">
        <v>5830</v>
      </c>
      <c r="T31" s="444">
        <v>8860</v>
      </c>
      <c r="U31" s="444">
        <v>14340</v>
      </c>
      <c r="V31" s="444">
        <v>19850</v>
      </c>
      <c r="W31" s="444">
        <v>14470</v>
      </c>
      <c r="X31" s="444">
        <v>11340</v>
      </c>
      <c r="Y31" s="444">
        <v>13360</v>
      </c>
      <c r="Z31" s="444">
        <v>14920</v>
      </c>
      <c r="AA31" s="444">
        <v>2320</v>
      </c>
      <c r="AB31" s="444">
        <v>80</v>
      </c>
      <c r="AC31" s="444">
        <v>5540</v>
      </c>
      <c r="AD31" s="444">
        <v>25280</v>
      </c>
    </row>
    <row r="32" spans="2:30" ht="17.149999999999999" customHeight="1" x14ac:dyDescent="0.3">
      <c r="B32" s="64" t="s">
        <v>606</v>
      </c>
      <c r="C32" s="61"/>
      <c r="D32" s="61"/>
      <c r="E32" s="61"/>
      <c r="F32" s="61"/>
      <c r="H32" s="64"/>
      <c r="I32" s="61"/>
      <c r="J32" s="61"/>
      <c r="K32" s="61"/>
      <c r="L32" s="61"/>
      <c r="M32" s="62"/>
      <c r="P32" s="1" t="s">
        <v>364</v>
      </c>
      <c r="Q32" s="560">
        <v>830</v>
      </c>
      <c r="R32" s="444">
        <v>2070</v>
      </c>
      <c r="S32" s="444">
        <v>1260</v>
      </c>
      <c r="T32" s="444">
        <v>1100</v>
      </c>
      <c r="U32" s="444">
        <v>2160</v>
      </c>
      <c r="V32" s="444">
        <v>2810</v>
      </c>
      <c r="W32" s="444">
        <v>1960</v>
      </c>
      <c r="X32" s="444">
        <v>2970</v>
      </c>
      <c r="Y32" s="444">
        <v>4820</v>
      </c>
      <c r="Z32" s="444">
        <v>14280</v>
      </c>
      <c r="AA32" s="444">
        <v>1980</v>
      </c>
      <c r="AB32" s="444">
        <v>300</v>
      </c>
      <c r="AC32" s="444">
        <v>610</v>
      </c>
      <c r="AD32" s="444">
        <v>6420</v>
      </c>
    </row>
    <row r="33" spans="2:30" ht="17.149999999999999" customHeight="1" x14ac:dyDescent="0.3">
      <c r="B33" s="64" t="s">
        <v>607</v>
      </c>
      <c r="C33" s="61"/>
      <c r="D33" s="61"/>
      <c r="E33" s="61"/>
      <c r="F33" s="61"/>
      <c r="H33" s="64"/>
      <c r="I33" s="61"/>
      <c r="J33" s="61"/>
      <c r="K33" s="61"/>
      <c r="L33" s="61"/>
      <c r="M33" s="62"/>
      <c r="P33" s="1" t="s">
        <v>365</v>
      </c>
      <c r="Q33" s="560">
        <v>1470</v>
      </c>
      <c r="R33" s="444">
        <v>2530</v>
      </c>
      <c r="S33" s="444">
        <v>760</v>
      </c>
      <c r="T33" s="444">
        <v>1290</v>
      </c>
      <c r="U33" s="444">
        <v>950</v>
      </c>
      <c r="V33" s="444">
        <v>650</v>
      </c>
      <c r="W33" s="444">
        <v>1350</v>
      </c>
      <c r="X33" s="444">
        <v>2560</v>
      </c>
      <c r="Y33" s="444">
        <v>1600</v>
      </c>
      <c r="Z33" s="444">
        <v>3180</v>
      </c>
      <c r="AA33" s="444">
        <v>370</v>
      </c>
      <c r="AB33" s="444">
        <v>340</v>
      </c>
      <c r="AC33" s="444">
        <v>490</v>
      </c>
      <c r="AD33" s="444">
        <v>1100</v>
      </c>
    </row>
    <row r="34" spans="2:30" ht="17.149999999999999" customHeight="1" x14ac:dyDescent="0.3">
      <c r="B34" s="907" t="s">
        <v>608</v>
      </c>
      <c r="C34" s="61"/>
      <c r="D34" s="61"/>
      <c r="E34" s="61"/>
      <c r="F34" s="61"/>
      <c r="H34" s="64"/>
      <c r="I34" s="61"/>
      <c r="J34" s="61"/>
      <c r="K34" s="61"/>
      <c r="L34" s="61"/>
      <c r="M34" s="62"/>
      <c r="P34" s="1" t="s">
        <v>366</v>
      </c>
      <c r="Q34" s="560">
        <v>1020</v>
      </c>
      <c r="R34" s="444">
        <v>1060</v>
      </c>
      <c r="S34" s="444">
        <v>1380</v>
      </c>
      <c r="T34" s="444">
        <v>1610</v>
      </c>
      <c r="U34" s="444">
        <v>2740</v>
      </c>
      <c r="V34" s="444">
        <v>3710</v>
      </c>
      <c r="W34" s="444">
        <v>3540</v>
      </c>
      <c r="X34" s="444">
        <v>4440</v>
      </c>
      <c r="Y34" s="444">
        <v>5130</v>
      </c>
      <c r="Z34" s="444">
        <v>7060</v>
      </c>
      <c r="AA34" s="444">
        <v>930</v>
      </c>
      <c r="AB34" s="444">
        <v>40</v>
      </c>
      <c r="AC34" s="444">
        <v>830</v>
      </c>
      <c r="AD34" s="444">
        <v>8800</v>
      </c>
    </row>
    <row r="35" spans="2:30" ht="17.149999999999999" customHeight="1" x14ac:dyDescent="0.3">
      <c r="C35" s="61"/>
      <c r="D35" s="61"/>
      <c r="E35" s="61"/>
      <c r="F35" s="61"/>
      <c r="G35" s="61"/>
      <c r="H35" s="64"/>
      <c r="I35" s="61"/>
      <c r="J35" s="61"/>
      <c r="K35" s="61"/>
      <c r="L35" s="61"/>
      <c r="M35" s="62"/>
      <c r="P35" s="1" t="s">
        <v>367</v>
      </c>
      <c r="Q35" s="560" t="s">
        <v>405</v>
      </c>
      <c r="R35" s="560" t="s">
        <v>405</v>
      </c>
      <c r="S35" s="560" t="s">
        <v>405</v>
      </c>
      <c r="T35" s="444">
        <v>1000</v>
      </c>
      <c r="U35" s="444">
        <v>1090</v>
      </c>
      <c r="V35" s="444">
        <v>1460</v>
      </c>
      <c r="W35" s="444">
        <v>1010</v>
      </c>
      <c r="X35" s="444">
        <v>2770</v>
      </c>
      <c r="Y35" s="444">
        <v>2130</v>
      </c>
      <c r="Z35" s="444">
        <v>2320</v>
      </c>
      <c r="AA35" s="444">
        <v>1070</v>
      </c>
      <c r="AB35" s="444">
        <v>970</v>
      </c>
      <c r="AC35" s="444">
        <v>950</v>
      </c>
      <c r="AD35" s="444">
        <v>2950</v>
      </c>
    </row>
    <row r="36" spans="2:30" x14ac:dyDescent="0.3">
      <c r="C36" s="61"/>
      <c r="D36" s="61"/>
      <c r="E36" s="61"/>
      <c r="F36" s="61"/>
      <c r="G36" s="61"/>
      <c r="H36" s="61"/>
      <c r="I36" s="61"/>
      <c r="J36" s="61"/>
      <c r="K36" s="61"/>
      <c r="L36" s="61"/>
      <c r="M36" s="62"/>
      <c r="P36" s="1" t="s">
        <v>368</v>
      </c>
      <c r="Q36" s="560" t="s">
        <v>405</v>
      </c>
      <c r="R36" s="560" t="s">
        <v>405</v>
      </c>
      <c r="S36" s="560" t="s">
        <v>405</v>
      </c>
      <c r="T36" s="444">
        <v>70</v>
      </c>
      <c r="U36" s="444">
        <v>1200</v>
      </c>
      <c r="V36" s="444">
        <v>790</v>
      </c>
      <c r="W36" s="444">
        <v>1270</v>
      </c>
      <c r="X36" s="444">
        <v>840</v>
      </c>
      <c r="Y36" s="444">
        <v>1090</v>
      </c>
      <c r="Z36" s="444">
        <v>2670</v>
      </c>
      <c r="AA36" s="444">
        <v>2580</v>
      </c>
      <c r="AB36" s="444">
        <v>3330</v>
      </c>
      <c r="AC36" s="444">
        <v>1790</v>
      </c>
      <c r="AD36" s="444">
        <v>2840</v>
      </c>
    </row>
    <row r="37" spans="2:30" x14ac:dyDescent="0.3">
      <c r="C37" s="61"/>
      <c r="D37" s="61"/>
      <c r="E37" s="61"/>
      <c r="F37" s="61"/>
      <c r="G37" s="61"/>
      <c r="H37" s="61"/>
      <c r="I37" s="61"/>
      <c r="J37" s="61"/>
      <c r="K37" s="61"/>
      <c r="L37" s="61"/>
      <c r="M37" s="62"/>
      <c r="P37" s="1" t="s">
        <v>369</v>
      </c>
      <c r="Q37" s="560" t="s">
        <v>405</v>
      </c>
      <c r="R37" s="560" t="s">
        <v>405</v>
      </c>
      <c r="S37" s="560" t="s">
        <v>405</v>
      </c>
      <c r="T37" s="444">
        <v>2800</v>
      </c>
      <c r="U37" s="444">
        <v>2890</v>
      </c>
      <c r="V37" s="444">
        <v>1400</v>
      </c>
      <c r="W37" s="444">
        <v>2850</v>
      </c>
      <c r="X37" s="444">
        <v>2030</v>
      </c>
      <c r="Y37" s="444">
        <v>3330</v>
      </c>
      <c r="Z37" s="444">
        <v>3400</v>
      </c>
      <c r="AA37" s="444">
        <v>1740</v>
      </c>
      <c r="AB37" s="444">
        <v>2240</v>
      </c>
      <c r="AC37" s="444">
        <v>2350</v>
      </c>
      <c r="AD37" s="444">
        <v>6310</v>
      </c>
    </row>
    <row r="38" spans="2:30" x14ac:dyDescent="0.15">
      <c r="B38" s="63"/>
      <c r="G38" s="63"/>
      <c r="P38" s="1" t="s">
        <v>370</v>
      </c>
      <c r="Q38" s="560" t="s">
        <v>405</v>
      </c>
      <c r="R38" s="560" t="s">
        <v>405</v>
      </c>
      <c r="S38" s="560" t="s">
        <v>405</v>
      </c>
      <c r="T38" s="560" t="s">
        <v>405</v>
      </c>
      <c r="U38" s="560" t="s">
        <v>405</v>
      </c>
      <c r="V38" s="444">
        <v>530</v>
      </c>
      <c r="W38" s="444">
        <v>520</v>
      </c>
      <c r="X38" s="444">
        <v>1050</v>
      </c>
      <c r="Y38" s="444">
        <v>920</v>
      </c>
      <c r="Z38" s="444">
        <v>1490</v>
      </c>
      <c r="AA38" s="444">
        <v>100</v>
      </c>
      <c r="AB38" s="444">
        <v>10</v>
      </c>
      <c r="AC38" s="444">
        <v>240</v>
      </c>
      <c r="AD38" s="444">
        <v>1370</v>
      </c>
    </row>
    <row r="39" spans="2:30" x14ac:dyDescent="0.15">
      <c r="B39" s="63"/>
      <c r="G39" s="63"/>
      <c r="P39" s="1" t="s">
        <v>371</v>
      </c>
      <c r="Q39" s="560" t="s">
        <v>405</v>
      </c>
      <c r="R39" s="560" t="s">
        <v>405</v>
      </c>
      <c r="S39" s="560" t="s">
        <v>405</v>
      </c>
      <c r="T39" s="560" t="s">
        <v>405</v>
      </c>
      <c r="U39" s="560" t="s">
        <v>405</v>
      </c>
      <c r="V39" s="444">
        <v>480</v>
      </c>
      <c r="W39" s="444">
        <v>490</v>
      </c>
      <c r="X39" s="444">
        <v>1970</v>
      </c>
      <c r="Y39" s="444">
        <v>1080</v>
      </c>
      <c r="Z39" s="444">
        <v>1830</v>
      </c>
      <c r="AA39" s="444">
        <v>70</v>
      </c>
      <c r="AB39" s="444">
        <v>20</v>
      </c>
      <c r="AC39" s="444">
        <v>130</v>
      </c>
      <c r="AD39" s="444">
        <v>890</v>
      </c>
    </row>
    <row r="40" spans="2:30" x14ac:dyDescent="0.15">
      <c r="B40" s="63"/>
      <c r="G40" s="63"/>
      <c r="P40" s="1" t="s">
        <v>609</v>
      </c>
      <c r="Q40" s="739">
        <f>Q19-SUM(Q20:Q39)</f>
        <v>13910</v>
      </c>
      <c r="R40" s="739">
        <f t="shared" ref="R40:AD40" si="22">R19-SUM(R20:R39)</f>
        <v>12490</v>
      </c>
      <c r="S40" s="739">
        <f t="shared" si="22"/>
        <v>13170</v>
      </c>
      <c r="T40" s="739">
        <f t="shared" si="22"/>
        <v>15950</v>
      </c>
      <c r="U40" s="739">
        <f t="shared" si="22"/>
        <v>43630</v>
      </c>
      <c r="V40" s="739">
        <f t="shared" si="22"/>
        <v>31960</v>
      </c>
      <c r="W40" s="739">
        <f t="shared" si="22"/>
        <v>34560</v>
      </c>
      <c r="X40" s="739">
        <f t="shared" si="22"/>
        <v>45850</v>
      </c>
      <c r="Y40" s="739">
        <f t="shared" si="22"/>
        <v>38410</v>
      </c>
      <c r="Z40" s="739">
        <f t="shared" si="22"/>
        <v>48550</v>
      </c>
      <c r="AA40" s="739">
        <f t="shared" si="22"/>
        <v>8730</v>
      </c>
      <c r="AB40" s="739">
        <f t="shared" si="22"/>
        <v>5860</v>
      </c>
      <c r="AC40" s="739">
        <f t="shared" si="22"/>
        <v>13000</v>
      </c>
      <c r="AD40" s="739">
        <f t="shared" si="22"/>
        <v>96690</v>
      </c>
    </row>
    <row r="41" spans="2:30" x14ac:dyDescent="0.15">
      <c r="B41" s="63"/>
      <c r="G41" s="63"/>
    </row>
    <row r="42" spans="2:30" x14ac:dyDescent="0.15">
      <c r="B42" s="63"/>
      <c r="G42" s="63"/>
    </row>
    <row r="43" spans="2:30" x14ac:dyDescent="0.15">
      <c r="B43" s="63"/>
      <c r="G43" s="63"/>
      <c r="Q43" s="1">
        <v>10</v>
      </c>
      <c r="R43" s="1">
        <v>9</v>
      </c>
      <c r="S43" s="1">
        <v>8</v>
      </c>
      <c r="T43" s="1">
        <v>7</v>
      </c>
      <c r="U43" s="1">
        <v>6</v>
      </c>
      <c r="V43" s="1">
        <v>5</v>
      </c>
      <c r="W43" s="1">
        <v>4</v>
      </c>
      <c r="X43" s="1">
        <v>3</v>
      </c>
      <c r="Y43" s="1">
        <v>2</v>
      </c>
      <c r="Z43" s="1">
        <v>1</v>
      </c>
    </row>
    <row r="44" spans="2:30" x14ac:dyDescent="0.3">
      <c r="Q44" s="740">
        <f>INDEX($Q18:$AG18,1,MATCH(Q$43,$Q$16:$AG$16,0))</f>
        <v>41640</v>
      </c>
      <c r="R44" s="740">
        <f t="shared" ref="R44:Z44" si="23">INDEX($Q18:$AG18,1,MATCH(R$43,$Q$16:$AG$16,0))</f>
        <v>42005</v>
      </c>
      <c r="S44" s="740">
        <f t="shared" si="23"/>
        <v>42370</v>
      </c>
      <c r="T44" s="740">
        <f t="shared" si="23"/>
        <v>42736</v>
      </c>
      <c r="U44" s="740">
        <f t="shared" si="23"/>
        <v>43101</v>
      </c>
      <c r="V44" s="740" t="str">
        <f t="shared" si="23"/>
        <v>平成31年
（令和元年）</v>
      </c>
      <c r="W44" s="740">
        <f t="shared" si="23"/>
        <v>43831</v>
      </c>
      <c r="X44" s="740">
        <f t="shared" si="23"/>
        <v>44197</v>
      </c>
      <c r="Y44" s="740">
        <f t="shared" si="23"/>
        <v>44562</v>
      </c>
      <c r="Z44" s="740">
        <f t="shared" si="23"/>
        <v>44927</v>
      </c>
    </row>
    <row r="45" spans="2:30" x14ac:dyDescent="0.3">
      <c r="P45" s="1" t="s">
        <v>352</v>
      </c>
      <c r="Q45" s="74">
        <f>INDEX($Q20:$AG20,1,MATCH(Q$43,$Q$16:$AG$16,0))</f>
        <v>191430</v>
      </c>
      <c r="R45" s="74">
        <f t="shared" ref="R45:Z45" si="24">INDEX($Q20:$AG20,1,MATCH(R$43,$Q$16:$AG$16,0))</f>
        <v>257460</v>
      </c>
      <c r="S45" s="74">
        <f t="shared" si="24"/>
        <v>146320</v>
      </c>
      <c r="T45" s="74">
        <f t="shared" si="24"/>
        <v>221930</v>
      </c>
      <c r="U45" s="74">
        <f t="shared" si="24"/>
        <v>330120</v>
      </c>
      <c r="V45" s="74">
        <f t="shared" si="24"/>
        <v>249360</v>
      </c>
      <c r="W45" s="74">
        <f t="shared" si="24"/>
        <v>10940</v>
      </c>
      <c r="X45" s="74">
        <f t="shared" si="24"/>
        <v>390</v>
      </c>
      <c r="Y45" s="74">
        <f t="shared" si="24"/>
        <v>23100</v>
      </c>
      <c r="Z45" s="74">
        <f t="shared" si="24"/>
        <v>261180</v>
      </c>
    </row>
    <row r="46" spans="2:30" x14ac:dyDescent="0.3">
      <c r="P46" s="1" t="s">
        <v>353</v>
      </c>
      <c r="Q46" s="74">
        <f t="shared" ref="Q46:Z46" si="25">INDEX($Q21:$AG21,1,MATCH(Q$43,$Q$16:$AG$16,0))</f>
        <v>34890</v>
      </c>
      <c r="R46" s="74">
        <f t="shared" si="25"/>
        <v>106180</v>
      </c>
      <c r="S46" s="74">
        <f t="shared" si="25"/>
        <v>80270</v>
      </c>
      <c r="T46" s="74">
        <f t="shared" si="25"/>
        <v>86710</v>
      </c>
      <c r="U46" s="74">
        <f t="shared" si="25"/>
        <v>110020</v>
      </c>
      <c r="V46" s="74">
        <f t="shared" si="25"/>
        <v>133170</v>
      </c>
      <c r="W46" s="74">
        <f t="shared" si="25"/>
        <v>19730</v>
      </c>
      <c r="X46" s="74">
        <f t="shared" si="25"/>
        <v>1100</v>
      </c>
      <c r="Y46" s="74">
        <f t="shared" si="25"/>
        <v>3100</v>
      </c>
      <c r="Z46" s="74">
        <f t="shared" si="25"/>
        <v>59130</v>
      </c>
    </row>
    <row r="47" spans="2:30" x14ac:dyDescent="0.3">
      <c r="P47" s="1" t="s">
        <v>354</v>
      </c>
      <c r="Q47" s="74">
        <f t="shared" ref="Q47:Z47" si="26">INDEX($Q22:$AG22,1,MATCH(Q$43,$Q$16:$AG$16,0))</f>
        <v>46320</v>
      </c>
      <c r="R47" s="74">
        <f t="shared" si="26"/>
        <v>82120</v>
      </c>
      <c r="S47" s="74">
        <f t="shared" si="26"/>
        <v>61330</v>
      </c>
      <c r="T47" s="74">
        <f t="shared" si="26"/>
        <v>86230</v>
      </c>
      <c r="U47" s="74">
        <f t="shared" si="26"/>
        <v>121710</v>
      </c>
      <c r="V47" s="74">
        <f t="shared" si="26"/>
        <v>100370</v>
      </c>
      <c r="W47" s="74">
        <f t="shared" si="26"/>
        <v>17430</v>
      </c>
      <c r="X47" s="74">
        <f t="shared" si="26"/>
        <v>70</v>
      </c>
      <c r="Y47" s="74">
        <f t="shared" si="26"/>
        <v>7220</v>
      </c>
      <c r="Z47" s="74">
        <f t="shared" si="26"/>
        <v>101000</v>
      </c>
    </row>
    <row r="48" spans="2:30" x14ac:dyDescent="0.3">
      <c r="P48" s="1" t="s">
        <v>355</v>
      </c>
      <c r="Q48" s="74">
        <f t="shared" ref="Q48:Z48" si="27">INDEX($Q23:$AG23,1,MATCH(Q$43,$Q$16:$AG$16,0))</f>
        <v>95520</v>
      </c>
      <c r="R48" s="74">
        <f t="shared" si="27"/>
        <v>149320</v>
      </c>
      <c r="S48" s="74">
        <f t="shared" si="27"/>
        <v>122840</v>
      </c>
      <c r="T48" s="74">
        <f t="shared" si="27"/>
        <v>214920</v>
      </c>
      <c r="U48" s="74">
        <f t="shared" si="27"/>
        <v>219020</v>
      </c>
      <c r="V48" s="74">
        <f t="shared" si="27"/>
        <v>210230</v>
      </c>
      <c r="W48" s="74">
        <f t="shared" si="27"/>
        <v>24130</v>
      </c>
      <c r="X48" s="74">
        <f t="shared" si="27"/>
        <v>130</v>
      </c>
      <c r="Y48" s="74">
        <f t="shared" si="27"/>
        <v>10330</v>
      </c>
      <c r="Z48" s="74">
        <f t="shared" si="27"/>
        <v>242650</v>
      </c>
    </row>
    <row r="49" spans="16:26" x14ac:dyDescent="0.3">
      <c r="P49" s="1" t="s">
        <v>356</v>
      </c>
      <c r="Q49" s="74">
        <f t="shared" ref="Q49:Z49" si="28">INDEX($Q24:$AG24,1,MATCH(Q$43,$Q$16:$AG$16,0))</f>
        <v>11820</v>
      </c>
      <c r="R49" s="74">
        <f t="shared" si="28"/>
        <v>13050</v>
      </c>
      <c r="S49" s="74">
        <f t="shared" si="28"/>
        <v>12780</v>
      </c>
      <c r="T49" s="74">
        <f t="shared" si="28"/>
        <v>16140</v>
      </c>
      <c r="U49" s="74">
        <f t="shared" si="28"/>
        <v>15120</v>
      </c>
      <c r="V49" s="74">
        <f t="shared" si="28"/>
        <v>18580</v>
      </c>
      <c r="W49" s="74">
        <f t="shared" si="28"/>
        <v>5830</v>
      </c>
      <c r="X49" s="74">
        <f t="shared" si="28"/>
        <v>910</v>
      </c>
      <c r="Y49" s="74">
        <f t="shared" si="28"/>
        <v>5720</v>
      </c>
      <c r="Z49" s="74">
        <f t="shared" si="28"/>
        <v>28830</v>
      </c>
    </row>
    <row r="50" spans="16:26" x14ac:dyDescent="0.3">
      <c r="P50" s="1" t="s">
        <v>357</v>
      </c>
      <c r="Q50" s="74">
        <f t="shared" ref="Q50:Z50" si="29">INDEX($Q25:$AG25,1,MATCH(Q$43,$Q$16:$AG$16,0))</f>
        <v>2060</v>
      </c>
      <c r="R50" s="74">
        <f t="shared" si="29"/>
        <v>2290</v>
      </c>
      <c r="S50" s="74">
        <f t="shared" si="29"/>
        <v>1870</v>
      </c>
      <c r="T50" s="74">
        <f t="shared" si="29"/>
        <v>2860</v>
      </c>
      <c r="U50" s="74">
        <f t="shared" si="29"/>
        <v>3200</v>
      </c>
      <c r="V50" s="74">
        <f t="shared" si="29"/>
        <v>4380</v>
      </c>
      <c r="W50" s="74">
        <f t="shared" si="29"/>
        <v>650</v>
      </c>
      <c r="X50" s="74">
        <f t="shared" si="29"/>
        <v>20</v>
      </c>
      <c r="Y50" s="74">
        <f t="shared" si="29"/>
        <v>520</v>
      </c>
      <c r="Z50" s="74">
        <f t="shared" si="29"/>
        <v>4940</v>
      </c>
    </row>
    <row r="51" spans="16:26" x14ac:dyDescent="0.3">
      <c r="P51" s="1" t="s">
        <v>358</v>
      </c>
      <c r="Q51" s="74">
        <f t="shared" ref="Q51:Z51" si="30">INDEX($Q26:$AG26,1,MATCH(Q$43,$Q$16:$AG$16,0))</f>
        <v>1820</v>
      </c>
      <c r="R51" s="74">
        <f t="shared" si="30"/>
        <v>2580</v>
      </c>
      <c r="S51" s="74">
        <f t="shared" si="30"/>
        <v>2100</v>
      </c>
      <c r="T51" s="74">
        <f t="shared" si="30"/>
        <v>3250</v>
      </c>
      <c r="U51" s="74">
        <f t="shared" si="30"/>
        <v>3630</v>
      </c>
      <c r="V51" s="74">
        <f t="shared" si="30"/>
        <v>11440</v>
      </c>
      <c r="W51" s="74">
        <f t="shared" si="30"/>
        <v>1140</v>
      </c>
      <c r="X51" s="74">
        <f t="shared" si="30"/>
        <v>660</v>
      </c>
      <c r="Y51" s="74">
        <f t="shared" si="30"/>
        <v>480</v>
      </c>
      <c r="Z51" s="74">
        <f t="shared" si="30"/>
        <v>5250</v>
      </c>
    </row>
    <row r="52" spans="16:26" x14ac:dyDescent="0.3">
      <c r="P52" s="1" t="s">
        <v>359</v>
      </c>
      <c r="Q52" s="74">
        <f t="shared" ref="Q52:Z52" si="31">INDEX($Q27:$AG27,1,MATCH(Q$43,$Q$16:$AG$16,0))</f>
        <v>3050</v>
      </c>
      <c r="R52" s="74">
        <f t="shared" si="31"/>
        <v>2820</v>
      </c>
      <c r="S52" s="74">
        <f t="shared" si="31"/>
        <v>2800</v>
      </c>
      <c r="T52" s="74">
        <f t="shared" si="31"/>
        <v>3230</v>
      </c>
      <c r="U52" s="74">
        <f t="shared" si="31"/>
        <v>4300</v>
      </c>
      <c r="V52" s="74">
        <f t="shared" si="31"/>
        <v>6250</v>
      </c>
      <c r="W52" s="74">
        <f t="shared" si="31"/>
        <v>700</v>
      </c>
      <c r="X52" s="74">
        <f t="shared" si="31"/>
        <v>60</v>
      </c>
      <c r="Y52" s="74">
        <f t="shared" si="31"/>
        <v>830</v>
      </c>
      <c r="Z52" s="74">
        <f t="shared" si="31"/>
        <v>5220</v>
      </c>
    </row>
    <row r="53" spans="16:26" x14ac:dyDescent="0.3">
      <c r="P53" s="1" t="s">
        <v>360</v>
      </c>
      <c r="Q53" s="74">
        <f t="shared" ref="Q53:Z53" si="32">INDEX($Q28:$AG28,1,MATCH(Q$43,$Q$16:$AG$16,0))</f>
        <v>2480</v>
      </c>
      <c r="R53" s="74">
        <f t="shared" si="32"/>
        <v>3730</v>
      </c>
      <c r="S53" s="74">
        <f t="shared" si="32"/>
        <v>1910</v>
      </c>
      <c r="T53" s="74">
        <f t="shared" si="32"/>
        <v>3040</v>
      </c>
      <c r="U53" s="74">
        <f t="shared" si="32"/>
        <v>4090</v>
      </c>
      <c r="V53" s="74">
        <f t="shared" si="32"/>
        <v>13560</v>
      </c>
      <c r="W53" s="74">
        <f t="shared" si="32"/>
        <v>620</v>
      </c>
      <c r="X53" s="74">
        <f t="shared" si="32"/>
        <v>90</v>
      </c>
      <c r="Y53" s="74">
        <f t="shared" si="32"/>
        <v>440</v>
      </c>
      <c r="Z53" s="74">
        <f t="shared" si="32"/>
        <v>5690</v>
      </c>
    </row>
    <row r="54" spans="16:26" x14ac:dyDescent="0.3">
      <c r="P54" s="1" t="s">
        <v>361</v>
      </c>
      <c r="Q54" s="74">
        <f t="shared" ref="Q54:Z54" si="33">INDEX($Q29:$AG29,1,MATCH(Q$43,$Q$16:$AG$16,0))</f>
        <v>250</v>
      </c>
      <c r="R54" s="74">
        <f t="shared" si="33"/>
        <v>250</v>
      </c>
      <c r="S54" s="74">
        <f t="shared" si="33"/>
        <v>580</v>
      </c>
      <c r="T54" s="74">
        <f t="shared" si="33"/>
        <v>910</v>
      </c>
      <c r="U54" s="74">
        <f t="shared" si="33"/>
        <v>570</v>
      </c>
      <c r="V54" s="74">
        <f t="shared" si="33"/>
        <v>960</v>
      </c>
      <c r="W54" s="74">
        <f t="shared" si="33"/>
        <v>160</v>
      </c>
      <c r="X54" s="74">
        <f t="shared" si="33"/>
        <v>110</v>
      </c>
      <c r="Y54" s="74">
        <f t="shared" si="33"/>
        <v>310</v>
      </c>
      <c r="Z54" s="74">
        <f t="shared" si="33"/>
        <v>420</v>
      </c>
    </row>
    <row r="55" spans="16:26" x14ac:dyDescent="0.3">
      <c r="P55" s="1" t="s">
        <v>362</v>
      </c>
      <c r="Q55" s="74">
        <f t="shared" ref="Q55:Z55" si="34">INDEX($Q30:$AG30,1,MATCH(Q$43,$Q$16:$AG$16,0))</f>
        <v>8980</v>
      </c>
      <c r="R55" s="74">
        <f t="shared" si="34"/>
        <v>13880</v>
      </c>
      <c r="S55" s="74">
        <f t="shared" si="34"/>
        <v>9530</v>
      </c>
      <c r="T55" s="74">
        <f t="shared" si="34"/>
        <v>13680</v>
      </c>
      <c r="U55" s="74">
        <f t="shared" si="34"/>
        <v>15220</v>
      </c>
      <c r="V55" s="74">
        <f t="shared" si="34"/>
        <v>14710</v>
      </c>
      <c r="W55" s="74">
        <f t="shared" si="34"/>
        <v>2160</v>
      </c>
      <c r="X55" s="74">
        <f t="shared" si="34"/>
        <v>50</v>
      </c>
      <c r="Y55" s="74">
        <f t="shared" si="34"/>
        <v>3900</v>
      </c>
      <c r="Z55" s="74">
        <f t="shared" si="34"/>
        <v>25230</v>
      </c>
    </row>
    <row r="56" spans="16:26" x14ac:dyDescent="0.3">
      <c r="P56" s="1" t="s">
        <v>363</v>
      </c>
      <c r="Q56" s="74">
        <f t="shared" ref="Q56:Z56" si="35">INDEX($Q31:$AG31,1,MATCH(Q$43,$Q$16:$AG$16,0))</f>
        <v>14340</v>
      </c>
      <c r="R56" s="74">
        <f t="shared" si="35"/>
        <v>19850</v>
      </c>
      <c r="S56" s="74">
        <f t="shared" si="35"/>
        <v>14470</v>
      </c>
      <c r="T56" s="74">
        <f t="shared" si="35"/>
        <v>11340</v>
      </c>
      <c r="U56" s="74">
        <f t="shared" si="35"/>
        <v>13360</v>
      </c>
      <c r="V56" s="74">
        <f t="shared" si="35"/>
        <v>14920</v>
      </c>
      <c r="W56" s="74">
        <f t="shared" si="35"/>
        <v>2320</v>
      </c>
      <c r="X56" s="74">
        <f t="shared" si="35"/>
        <v>80</v>
      </c>
      <c r="Y56" s="74">
        <f t="shared" si="35"/>
        <v>5540</v>
      </c>
      <c r="Z56" s="74">
        <f t="shared" si="35"/>
        <v>25280</v>
      </c>
    </row>
    <row r="57" spans="16:26" x14ac:dyDescent="0.3">
      <c r="P57" s="1" t="s">
        <v>364</v>
      </c>
      <c r="Q57" s="74">
        <f t="shared" ref="Q57:Z57" si="36">INDEX($Q32:$AG32,1,MATCH(Q$43,$Q$16:$AG$16,0))</f>
        <v>2160</v>
      </c>
      <c r="R57" s="74">
        <f t="shared" si="36"/>
        <v>2810</v>
      </c>
      <c r="S57" s="74">
        <f t="shared" si="36"/>
        <v>1960</v>
      </c>
      <c r="T57" s="74">
        <f t="shared" si="36"/>
        <v>2970</v>
      </c>
      <c r="U57" s="74">
        <f t="shared" si="36"/>
        <v>4820</v>
      </c>
      <c r="V57" s="74">
        <f t="shared" si="36"/>
        <v>14280</v>
      </c>
      <c r="W57" s="74">
        <f t="shared" si="36"/>
        <v>1980</v>
      </c>
      <c r="X57" s="74">
        <f t="shared" si="36"/>
        <v>300</v>
      </c>
      <c r="Y57" s="74">
        <f t="shared" si="36"/>
        <v>610</v>
      </c>
      <c r="Z57" s="74">
        <f t="shared" si="36"/>
        <v>6420</v>
      </c>
    </row>
    <row r="58" spans="16:26" x14ac:dyDescent="0.3">
      <c r="P58" s="1" t="s">
        <v>365</v>
      </c>
      <c r="Q58" s="74">
        <f t="shared" ref="Q58:Z58" si="37">INDEX($Q33:$AG33,1,MATCH(Q$43,$Q$16:$AG$16,0))</f>
        <v>950</v>
      </c>
      <c r="R58" s="74">
        <f t="shared" si="37"/>
        <v>650</v>
      </c>
      <c r="S58" s="74">
        <f t="shared" si="37"/>
        <v>1350</v>
      </c>
      <c r="T58" s="74">
        <f t="shared" si="37"/>
        <v>2560</v>
      </c>
      <c r="U58" s="74">
        <f t="shared" si="37"/>
        <v>1600</v>
      </c>
      <c r="V58" s="74">
        <f t="shared" si="37"/>
        <v>3180</v>
      </c>
      <c r="W58" s="74">
        <f t="shared" si="37"/>
        <v>370</v>
      </c>
      <c r="X58" s="74">
        <f t="shared" si="37"/>
        <v>340</v>
      </c>
      <c r="Y58" s="74">
        <f t="shared" si="37"/>
        <v>490</v>
      </c>
      <c r="Z58" s="74">
        <f t="shared" si="37"/>
        <v>1100</v>
      </c>
    </row>
    <row r="59" spans="16:26" x14ac:dyDescent="0.3">
      <c r="P59" s="1" t="s">
        <v>366</v>
      </c>
      <c r="Q59" s="74">
        <f t="shared" ref="Q59:Z59" si="38">INDEX($Q34:$AG34,1,MATCH(Q$43,$Q$16:$AG$16,0))</f>
        <v>2740</v>
      </c>
      <c r="R59" s="74">
        <f t="shared" si="38"/>
        <v>3710</v>
      </c>
      <c r="S59" s="74">
        <f t="shared" si="38"/>
        <v>3540</v>
      </c>
      <c r="T59" s="74">
        <f t="shared" si="38"/>
        <v>4440</v>
      </c>
      <c r="U59" s="74">
        <f t="shared" si="38"/>
        <v>5130</v>
      </c>
      <c r="V59" s="74">
        <f t="shared" si="38"/>
        <v>7060</v>
      </c>
      <c r="W59" s="74">
        <f t="shared" si="38"/>
        <v>930</v>
      </c>
      <c r="X59" s="74">
        <f t="shared" si="38"/>
        <v>40</v>
      </c>
      <c r="Y59" s="74">
        <f t="shared" si="38"/>
        <v>830</v>
      </c>
      <c r="Z59" s="74">
        <f t="shared" si="38"/>
        <v>8800</v>
      </c>
    </row>
    <row r="60" spans="16:26" x14ac:dyDescent="0.3">
      <c r="P60" s="1" t="s">
        <v>367</v>
      </c>
      <c r="Q60" s="74">
        <f t="shared" ref="Q60:Z60" si="39">INDEX($Q35:$AG35,1,MATCH(Q$43,$Q$16:$AG$16,0))</f>
        <v>1090</v>
      </c>
      <c r="R60" s="74">
        <f t="shared" si="39"/>
        <v>1460</v>
      </c>
      <c r="S60" s="74">
        <f t="shared" si="39"/>
        <v>1010</v>
      </c>
      <c r="T60" s="74">
        <f t="shared" si="39"/>
        <v>2770</v>
      </c>
      <c r="U60" s="74">
        <f t="shared" si="39"/>
        <v>2130</v>
      </c>
      <c r="V60" s="74">
        <f t="shared" si="39"/>
        <v>2320</v>
      </c>
      <c r="W60" s="74">
        <f t="shared" si="39"/>
        <v>1070</v>
      </c>
      <c r="X60" s="74">
        <f t="shared" si="39"/>
        <v>970</v>
      </c>
      <c r="Y60" s="74">
        <f t="shared" si="39"/>
        <v>950</v>
      </c>
      <c r="Z60" s="74">
        <f t="shared" si="39"/>
        <v>2950</v>
      </c>
    </row>
    <row r="61" spans="16:26" x14ac:dyDescent="0.3">
      <c r="P61" s="1" t="s">
        <v>368</v>
      </c>
      <c r="Q61" s="74">
        <f t="shared" ref="Q61:Z61" si="40">INDEX($Q36:$AG36,1,MATCH(Q$43,$Q$16:$AG$16,0))</f>
        <v>1200</v>
      </c>
      <c r="R61" s="74">
        <f t="shared" si="40"/>
        <v>790</v>
      </c>
      <c r="S61" s="74">
        <f t="shared" si="40"/>
        <v>1270</v>
      </c>
      <c r="T61" s="74">
        <f t="shared" si="40"/>
        <v>840</v>
      </c>
      <c r="U61" s="74">
        <f t="shared" si="40"/>
        <v>1090</v>
      </c>
      <c r="V61" s="74">
        <f t="shared" si="40"/>
        <v>2670</v>
      </c>
      <c r="W61" s="74">
        <f t="shared" si="40"/>
        <v>2580</v>
      </c>
      <c r="X61" s="74">
        <f t="shared" si="40"/>
        <v>3330</v>
      </c>
      <c r="Y61" s="74">
        <f t="shared" si="40"/>
        <v>1790</v>
      </c>
      <c r="Z61" s="74">
        <f t="shared" si="40"/>
        <v>2840</v>
      </c>
    </row>
    <row r="62" spans="16:26" x14ac:dyDescent="0.3">
      <c r="P62" s="1" t="s">
        <v>369</v>
      </c>
      <c r="Q62" s="74">
        <f t="shared" ref="Q62:Z62" si="41">INDEX($Q37:$AG37,1,MATCH(Q$43,$Q$16:$AG$16,0))</f>
        <v>2890</v>
      </c>
      <c r="R62" s="74">
        <f t="shared" si="41"/>
        <v>1400</v>
      </c>
      <c r="S62" s="74">
        <f t="shared" si="41"/>
        <v>2850</v>
      </c>
      <c r="T62" s="74">
        <f t="shared" si="41"/>
        <v>2030</v>
      </c>
      <c r="U62" s="74">
        <f t="shared" si="41"/>
        <v>3330</v>
      </c>
      <c r="V62" s="74">
        <f t="shared" si="41"/>
        <v>3400</v>
      </c>
      <c r="W62" s="74">
        <f t="shared" si="41"/>
        <v>1740</v>
      </c>
      <c r="X62" s="74">
        <f t="shared" si="41"/>
        <v>2240</v>
      </c>
      <c r="Y62" s="74">
        <f t="shared" si="41"/>
        <v>2350</v>
      </c>
      <c r="Z62" s="74">
        <f t="shared" si="41"/>
        <v>6310</v>
      </c>
    </row>
    <row r="63" spans="16:26" x14ac:dyDescent="0.3">
      <c r="P63" s="1" t="s">
        <v>370</v>
      </c>
      <c r="Q63" s="74" t="str">
        <f t="shared" ref="Q63:Z63" si="42">INDEX($Q38:$AG38,1,MATCH(Q$43,$Q$16:$AG$16,0))</f>
        <v>-</v>
      </c>
      <c r="R63" s="74">
        <f t="shared" si="42"/>
        <v>530</v>
      </c>
      <c r="S63" s="74">
        <f t="shared" si="42"/>
        <v>520</v>
      </c>
      <c r="T63" s="74">
        <f t="shared" si="42"/>
        <v>1050</v>
      </c>
      <c r="U63" s="74">
        <f t="shared" si="42"/>
        <v>920</v>
      </c>
      <c r="V63" s="74">
        <f t="shared" si="42"/>
        <v>1490</v>
      </c>
      <c r="W63" s="74">
        <f t="shared" si="42"/>
        <v>100</v>
      </c>
      <c r="X63" s="74">
        <f t="shared" si="42"/>
        <v>10</v>
      </c>
      <c r="Y63" s="74">
        <f t="shared" si="42"/>
        <v>240</v>
      </c>
      <c r="Z63" s="74">
        <f t="shared" si="42"/>
        <v>1370</v>
      </c>
    </row>
    <row r="64" spans="16:26" x14ac:dyDescent="0.3">
      <c r="P64" s="1" t="s">
        <v>371</v>
      </c>
      <c r="Q64" s="74" t="str">
        <f t="shared" ref="Q64:Z64" si="43">INDEX($Q39:$AG39,1,MATCH(Q$43,$Q$16:$AG$16,0))</f>
        <v>-</v>
      </c>
      <c r="R64" s="74">
        <f t="shared" si="43"/>
        <v>480</v>
      </c>
      <c r="S64" s="74">
        <f t="shared" si="43"/>
        <v>490</v>
      </c>
      <c r="T64" s="74">
        <f t="shared" si="43"/>
        <v>1970</v>
      </c>
      <c r="U64" s="74">
        <f t="shared" si="43"/>
        <v>1080</v>
      </c>
      <c r="V64" s="74">
        <f t="shared" si="43"/>
        <v>1830</v>
      </c>
      <c r="W64" s="74">
        <f t="shared" si="43"/>
        <v>70</v>
      </c>
      <c r="X64" s="74">
        <f t="shared" si="43"/>
        <v>20</v>
      </c>
      <c r="Y64" s="74">
        <f t="shared" si="43"/>
        <v>130</v>
      </c>
      <c r="Z64" s="74">
        <f t="shared" si="43"/>
        <v>890</v>
      </c>
    </row>
    <row r="65" spans="16:26" x14ac:dyDescent="0.3">
      <c r="P65" s="1" t="s">
        <v>350</v>
      </c>
      <c r="Q65" s="74">
        <f t="shared" ref="Q65:Z65" si="44">INDEX($Q40:$AG40,1,MATCH(Q$43,$Q$16:$AG$16,0))</f>
        <v>43630</v>
      </c>
      <c r="R65" s="74">
        <f t="shared" si="44"/>
        <v>31960</v>
      </c>
      <c r="S65" s="74">
        <f t="shared" si="44"/>
        <v>34560</v>
      </c>
      <c r="T65" s="74">
        <f t="shared" si="44"/>
        <v>45850</v>
      </c>
      <c r="U65" s="74">
        <f t="shared" si="44"/>
        <v>38410</v>
      </c>
      <c r="V65" s="74">
        <f t="shared" si="44"/>
        <v>48550</v>
      </c>
      <c r="W65" s="74">
        <f t="shared" si="44"/>
        <v>8730</v>
      </c>
      <c r="X65" s="74">
        <f t="shared" si="44"/>
        <v>5860</v>
      </c>
      <c r="Y65" s="74">
        <f t="shared" si="44"/>
        <v>13000</v>
      </c>
      <c r="Z65" s="74">
        <f t="shared" si="44"/>
        <v>96690</v>
      </c>
    </row>
    <row r="66" spans="16:26" x14ac:dyDescent="0.3">
      <c r="P66" s="1" t="s">
        <v>455</v>
      </c>
      <c r="Q66" s="48">
        <f>SUM(Q45:Q65)</f>
        <v>467620</v>
      </c>
      <c r="R66" s="48">
        <f t="shared" ref="R66:Z66" si="45">SUM(R45:R65)</f>
        <v>697320</v>
      </c>
      <c r="S66" s="48">
        <f t="shared" si="45"/>
        <v>504350</v>
      </c>
      <c r="T66" s="48">
        <f t="shared" si="45"/>
        <v>728720</v>
      </c>
      <c r="U66" s="48">
        <f t="shared" si="45"/>
        <v>898870</v>
      </c>
      <c r="V66" s="48">
        <f t="shared" si="45"/>
        <v>862710</v>
      </c>
      <c r="W66" s="48">
        <f t="shared" si="45"/>
        <v>103380</v>
      </c>
      <c r="X66" s="48">
        <f t="shared" si="45"/>
        <v>16780</v>
      </c>
      <c r="Y66" s="48">
        <f t="shared" si="45"/>
        <v>81880</v>
      </c>
      <c r="Z66" s="48">
        <f t="shared" si="45"/>
        <v>892190</v>
      </c>
    </row>
  </sheetData>
  <mergeCells count="11">
    <mergeCell ref="B5:B6"/>
    <mergeCell ref="H5:H6"/>
    <mergeCell ref="L5:M5"/>
    <mergeCell ref="K5:K6"/>
    <mergeCell ref="I5:I6"/>
    <mergeCell ref="G5:G6"/>
    <mergeCell ref="F5:F6"/>
    <mergeCell ref="E5:E6"/>
    <mergeCell ref="D5:D6"/>
    <mergeCell ref="C5:C6"/>
    <mergeCell ref="J5:J6"/>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colBreaks count="1" manualBreakCount="1">
    <brk id="7" max="37" man="1"/>
  </colBreak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9">
    <tabColor theme="7"/>
  </sheetPr>
  <dimension ref="A1:AZ51"/>
  <sheetViews>
    <sheetView view="pageBreakPreview" zoomScaleNormal="100" zoomScaleSheetLayoutView="100" workbookViewId="0">
      <selection sqref="A1:A51"/>
    </sheetView>
  </sheetViews>
  <sheetFormatPr defaultColWidth="9" defaultRowHeight="14" x14ac:dyDescent="0.3"/>
  <cols>
    <col min="1" max="9" width="4.58203125" style="2" customWidth="1"/>
    <col min="10" max="17" width="4.58203125" style="1" customWidth="1"/>
    <col min="18" max="18" width="9" style="1"/>
    <col min="19" max="19" width="13.33203125" style="1" bestFit="1" customWidth="1"/>
    <col min="20" max="20" width="12.33203125" style="1" bestFit="1" customWidth="1"/>
    <col min="21" max="21" width="12" style="1" bestFit="1" customWidth="1"/>
    <col min="22" max="22" width="12.58203125" style="1" bestFit="1" customWidth="1"/>
    <col min="23" max="25" width="12.33203125" style="1" bestFit="1" customWidth="1"/>
    <col min="26" max="26" width="12.58203125" style="1" bestFit="1" customWidth="1"/>
    <col min="27" max="27" width="11.08203125" style="1" bestFit="1" customWidth="1"/>
    <col min="28" max="28" width="10.08203125" style="1" bestFit="1" customWidth="1"/>
    <col min="29" max="29" width="11.08203125" style="1" bestFit="1" customWidth="1"/>
    <col min="30" max="16384" width="9" style="1"/>
  </cols>
  <sheetData>
    <row r="1" spans="1:39" ht="14.25" customHeight="1" x14ac:dyDescent="0.3">
      <c r="A1" s="1236"/>
      <c r="B1" s="106"/>
      <c r="C1" s="107"/>
      <c r="D1" s="107"/>
      <c r="E1" s="107"/>
      <c r="F1" s="107"/>
      <c r="G1" s="107"/>
      <c r="H1" s="107"/>
      <c r="I1" s="107"/>
      <c r="J1" s="7"/>
      <c r="K1" s="7"/>
      <c r="L1" s="7"/>
      <c r="M1" s="7"/>
      <c r="N1" s="7"/>
      <c r="O1" s="8"/>
    </row>
    <row r="2" spans="1:39" ht="14.25" customHeight="1" x14ac:dyDescent="0.3">
      <c r="A2" s="1236"/>
      <c r="B2" s="108"/>
      <c r="C2" s="105"/>
      <c r="D2" s="105"/>
      <c r="E2" s="105"/>
      <c r="F2" s="105"/>
      <c r="G2" s="105"/>
      <c r="H2" s="105"/>
      <c r="I2" s="105"/>
      <c r="O2" s="10"/>
      <c r="S2" s="1" t="s">
        <v>153</v>
      </c>
    </row>
    <row r="3" spans="1:39" ht="14.25" customHeight="1" x14ac:dyDescent="0.3">
      <c r="A3" s="1236"/>
      <c r="B3" s="108"/>
      <c r="C3" s="105"/>
      <c r="D3" s="105"/>
      <c r="E3" s="105"/>
      <c r="F3" s="105"/>
      <c r="G3" s="105"/>
      <c r="H3" s="105"/>
      <c r="I3" s="105"/>
      <c r="O3" s="10"/>
      <c r="S3" s="1" t="s">
        <v>610</v>
      </c>
    </row>
    <row r="4" spans="1:39" ht="14.25" customHeight="1" x14ac:dyDescent="0.3">
      <c r="A4" s="1236"/>
      <c r="B4" s="108"/>
      <c r="C4" s="105"/>
      <c r="D4" s="105"/>
      <c r="E4" s="105"/>
      <c r="F4" s="105"/>
      <c r="G4" s="105"/>
      <c r="H4" s="105"/>
      <c r="I4" s="105"/>
      <c r="O4" s="10"/>
    </row>
    <row r="5" spans="1:39" ht="14.25" customHeight="1" x14ac:dyDescent="0.3">
      <c r="A5" s="1236"/>
      <c r="B5" s="108"/>
      <c r="C5" s="105"/>
      <c r="D5" s="105"/>
      <c r="E5" s="105"/>
      <c r="F5" s="105"/>
      <c r="G5" s="105"/>
      <c r="H5" s="105"/>
      <c r="I5" s="105"/>
      <c r="O5" s="10"/>
      <c r="S5" s="1" t="s">
        <v>232</v>
      </c>
    </row>
    <row r="6" spans="1:39" ht="14.25" customHeight="1" x14ac:dyDescent="0.3">
      <c r="A6" s="1236"/>
      <c r="B6" s="108"/>
      <c r="C6" s="105"/>
      <c r="D6" s="105"/>
      <c r="E6" s="105"/>
      <c r="F6" s="105"/>
      <c r="G6" s="105"/>
      <c r="H6" s="105"/>
      <c r="I6" s="105"/>
      <c r="O6" s="10"/>
      <c r="S6" s="24" t="s">
        <v>158</v>
      </c>
      <c r="T6" s="432">
        <f>'【本】3.国籍別（10年）_P30,31'!Q5</f>
        <v>41640</v>
      </c>
      <c r="U6" s="433">
        <f>'【本】3.国籍別（10年）_P30,31'!R5</f>
        <v>42005</v>
      </c>
      <c r="V6" s="433">
        <f>'【本】3.国籍別（10年）_P30,31'!S5</f>
        <v>42370</v>
      </c>
      <c r="W6" s="433">
        <f>'【本】3.国籍別（10年）_P30,31'!T5</f>
        <v>42736</v>
      </c>
      <c r="X6" s="433">
        <f>'【本】3.国籍別（10年）_P30,31'!U5</f>
        <v>43101</v>
      </c>
      <c r="Y6" s="433" t="str">
        <f>'【本】3.国籍別（10年）_P30,31'!V5</f>
        <v>H31・R1</v>
      </c>
      <c r="Z6" s="433">
        <f>'【本】3.国籍別（10年）_P30,31'!W5</f>
        <v>43831</v>
      </c>
      <c r="AA6" s="825">
        <f>'【本】3.国籍別（10年）_P30,31'!X5</f>
        <v>44197</v>
      </c>
      <c r="AB6" s="433">
        <f>'【本】3.国籍別（10年）_P30,31'!Y5</f>
        <v>44562</v>
      </c>
      <c r="AC6" s="434">
        <f>'【本】3.国籍別（10年）_P30,31'!Z5</f>
        <v>44927</v>
      </c>
      <c r="AD6"/>
      <c r="AE6"/>
      <c r="AF6"/>
      <c r="AG6"/>
      <c r="AH6"/>
      <c r="AI6"/>
      <c r="AJ6"/>
      <c r="AK6"/>
      <c r="AL6"/>
      <c r="AM6"/>
    </row>
    <row r="7" spans="1:39" ht="14.25" customHeight="1" x14ac:dyDescent="0.3">
      <c r="A7" s="1236"/>
      <c r="B7" s="108"/>
      <c r="C7" s="105"/>
      <c r="D7" s="105"/>
      <c r="E7" s="105"/>
      <c r="F7" s="105"/>
      <c r="G7" s="105"/>
      <c r="H7" s="105"/>
      <c r="I7" s="105"/>
      <c r="O7" s="10"/>
      <c r="S7" s="5" t="s">
        <v>352</v>
      </c>
      <c r="T7" s="423">
        <f>'【本】3.国籍別（10年）_P30,31'!Q6</f>
        <v>191430</v>
      </c>
      <c r="U7" s="424">
        <f>'【本】3.国籍別（10年）_P30,31'!R6</f>
        <v>257460</v>
      </c>
      <c r="V7" s="424">
        <f>'【本】3.国籍別（10年）_P30,31'!S6</f>
        <v>146320</v>
      </c>
      <c r="W7" s="424">
        <f>'【本】3.国籍別（10年）_P30,31'!T6</f>
        <v>221930</v>
      </c>
      <c r="X7" s="424">
        <f>'【本】3.国籍別（10年）_P30,31'!U6</f>
        <v>330120</v>
      </c>
      <c r="Y7" s="424">
        <f>'【本】3.国籍別（10年）_P30,31'!V6</f>
        <v>249360</v>
      </c>
      <c r="Z7" s="424">
        <f>'【本】3.国籍別（10年）_P30,31'!W6</f>
        <v>10940</v>
      </c>
      <c r="AA7" s="424">
        <f>'【本】3.国籍別（10年）_P30,31'!X6</f>
        <v>390</v>
      </c>
      <c r="AB7" s="424">
        <f>'【本】3.国籍別（10年）_P30,31'!Y6</f>
        <v>23100</v>
      </c>
      <c r="AC7" s="425">
        <f>'【本】3.国籍別（10年）_P30,31'!Z6</f>
        <v>261180</v>
      </c>
      <c r="AD7"/>
      <c r="AE7"/>
      <c r="AF7"/>
      <c r="AG7"/>
      <c r="AH7"/>
      <c r="AI7"/>
      <c r="AJ7"/>
      <c r="AK7"/>
      <c r="AL7"/>
      <c r="AM7"/>
    </row>
    <row r="8" spans="1:39" ht="14.25" customHeight="1" x14ac:dyDescent="0.3">
      <c r="A8" s="1236"/>
      <c r="B8" s="108"/>
      <c r="C8" s="105"/>
      <c r="D8" s="105"/>
      <c r="E8" s="105"/>
      <c r="F8" s="105"/>
      <c r="G8" s="105"/>
      <c r="H8" s="105"/>
      <c r="I8" s="105"/>
      <c r="O8" s="10"/>
      <c r="S8" s="47" t="s">
        <v>353</v>
      </c>
      <c r="T8" s="429">
        <f>'【本】3.国籍別（10年）_P30,31'!Q7</f>
        <v>34890</v>
      </c>
      <c r="U8" s="430">
        <f>'【本】3.国籍別（10年）_P30,31'!R7</f>
        <v>106180</v>
      </c>
      <c r="V8" s="430">
        <f>'【本】3.国籍別（10年）_P30,31'!S7</f>
        <v>80270</v>
      </c>
      <c r="W8" s="430">
        <f>'【本】3.国籍別（10年）_P30,31'!T7</f>
        <v>86710</v>
      </c>
      <c r="X8" s="430">
        <f>'【本】3.国籍別（10年）_P30,31'!U7</f>
        <v>110020</v>
      </c>
      <c r="Y8" s="430">
        <f>'【本】3.国籍別（10年）_P30,31'!V7</f>
        <v>133170</v>
      </c>
      <c r="Z8" s="430">
        <f>'【本】3.国籍別（10年）_P30,31'!W7</f>
        <v>19730</v>
      </c>
      <c r="AA8" s="430">
        <f>'【本】3.国籍別（10年）_P30,31'!X7</f>
        <v>1100</v>
      </c>
      <c r="AB8" s="430">
        <f>'【本】3.国籍別（10年）_P30,31'!Y7</f>
        <v>3100</v>
      </c>
      <c r="AC8" s="431">
        <f>'【本】3.国籍別（10年）_P30,31'!Z7</f>
        <v>59130</v>
      </c>
      <c r="AD8"/>
      <c r="AE8"/>
      <c r="AF8"/>
      <c r="AG8"/>
      <c r="AH8"/>
      <c r="AI8"/>
      <c r="AJ8"/>
      <c r="AK8"/>
      <c r="AL8"/>
      <c r="AM8"/>
    </row>
    <row r="9" spans="1:39" ht="14.25" customHeight="1" x14ac:dyDescent="0.3">
      <c r="A9" s="1236"/>
      <c r="B9" s="108"/>
      <c r="C9" s="105"/>
      <c r="D9" s="105"/>
      <c r="E9" s="105"/>
      <c r="F9" s="105"/>
      <c r="G9" s="105"/>
      <c r="H9" s="105"/>
      <c r="I9" s="105"/>
      <c r="O9" s="10"/>
      <c r="S9" s="47" t="s">
        <v>354</v>
      </c>
      <c r="T9" s="429">
        <f>'【本】3.国籍別（10年）_P30,31'!Q8</f>
        <v>46320</v>
      </c>
      <c r="U9" s="430">
        <f>'【本】3.国籍別（10年）_P30,31'!R8</f>
        <v>82120</v>
      </c>
      <c r="V9" s="430">
        <f>'【本】3.国籍別（10年）_P30,31'!S8</f>
        <v>61330</v>
      </c>
      <c r="W9" s="430">
        <f>'【本】3.国籍別（10年）_P30,31'!T8</f>
        <v>86230</v>
      </c>
      <c r="X9" s="430">
        <f>'【本】3.国籍別（10年）_P30,31'!U8</f>
        <v>121710</v>
      </c>
      <c r="Y9" s="430">
        <f>'【本】3.国籍別（10年）_P30,31'!V8</f>
        <v>100370</v>
      </c>
      <c r="Z9" s="430">
        <f>'【本】3.国籍別（10年）_P30,31'!W8</f>
        <v>17430</v>
      </c>
      <c r="AA9" s="430">
        <f>'【本】3.国籍別（10年）_P30,31'!X8</f>
        <v>70</v>
      </c>
      <c r="AB9" s="430">
        <f>'【本】3.国籍別（10年）_P30,31'!Y8</f>
        <v>7220</v>
      </c>
      <c r="AC9" s="431">
        <f>'【本】3.国籍別（10年）_P30,31'!Z8</f>
        <v>101000</v>
      </c>
      <c r="AD9"/>
      <c r="AE9"/>
    </row>
    <row r="10" spans="1:39" ht="14.25" customHeight="1" x14ac:dyDescent="0.3">
      <c r="A10" s="1236"/>
      <c r="B10" s="108"/>
      <c r="C10" s="105"/>
      <c r="D10" s="105"/>
      <c r="E10" s="105"/>
      <c r="F10" s="105"/>
      <c r="G10" s="105"/>
      <c r="H10" s="105"/>
      <c r="I10" s="105"/>
      <c r="O10" s="10"/>
      <c r="S10" s="47" t="s">
        <v>355</v>
      </c>
      <c r="T10" s="429">
        <f>'【本】3.国籍別（10年）_P30,31'!Q9</f>
        <v>95520</v>
      </c>
      <c r="U10" s="430">
        <f>'【本】3.国籍別（10年）_P30,31'!R9</f>
        <v>149320</v>
      </c>
      <c r="V10" s="430">
        <f>'【本】3.国籍別（10年）_P30,31'!S9</f>
        <v>122840</v>
      </c>
      <c r="W10" s="430">
        <f>'【本】3.国籍別（10年）_P30,31'!T9</f>
        <v>214920</v>
      </c>
      <c r="X10" s="430">
        <f>'【本】3.国籍別（10年）_P30,31'!U9</f>
        <v>219020</v>
      </c>
      <c r="Y10" s="430">
        <f>'【本】3.国籍別（10年）_P30,31'!V9</f>
        <v>210230</v>
      </c>
      <c r="Z10" s="430">
        <f>'【本】3.国籍別（10年）_P30,31'!W9</f>
        <v>24130</v>
      </c>
      <c r="AA10" s="430">
        <f>'【本】3.国籍別（10年）_P30,31'!X9</f>
        <v>130</v>
      </c>
      <c r="AB10" s="430">
        <f>'【本】3.国籍別（10年）_P30,31'!Y9</f>
        <v>10330</v>
      </c>
      <c r="AC10" s="431">
        <f>'【本】3.国籍別（10年）_P30,31'!Z9</f>
        <v>242650</v>
      </c>
      <c r="AD10"/>
      <c r="AE10"/>
    </row>
    <row r="11" spans="1:39" ht="14.25" customHeight="1" x14ac:dyDescent="0.3">
      <c r="A11" s="1236"/>
      <c r="B11" s="108"/>
      <c r="C11" s="105"/>
      <c r="D11" s="105"/>
      <c r="E11" s="105"/>
      <c r="F11" s="105"/>
      <c r="G11" s="105"/>
      <c r="H11" s="105"/>
      <c r="I11" s="105"/>
      <c r="O11" s="10"/>
      <c r="S11" s="47" t="s">
        <v>611</v>
      </c>
      <c r="T11" s="429">
        <f>'【本】3.国籍別（10年）_P30,31'!Q10</f>
        <v>24220</v>
      </c>
      <c r="U11" s="430">
        <f>'【本】3.国籍別（10年）_P30,31'!R10</f>
        <v>29440</v>
      </c>
      <c r="V11" s="430">
        <f>'【本】3.国籍別（10年）_P30,31'!S10</f>
        <v>26590</v>
      </c>
      <c r="W11" s="430">
        <f>'【本】3.国籍別（10年）_P30,31'!T10</f>
        <v>36890</v>
      </c>
      <c r="X11" s="430">
        <f>'【本】3.国籍別（10年）_P30,31'!U10</f>
        <v>38040</v>
      </c>
      <c r="Y11" s="430">
        <f>'【本】3.国籍別（10年）_P30,31'!V10</f>
        <v>65550</v>
      </c>
      <c r="Z11" s="430">
        <f>'【本】3.国籍別（10年）_P30,31'!W10</f>
        <v>10200</v>
      </c>
      <c r="AA11" s="430">
        <f>'【本】3.国籍別（10年）_P30,31'!X10</f>
        <v>1920</v>
      </c>
      <c r="AB11" s="430">
        <f>'【本】3.国籍別（10年）_P30,31'!Y10</f>
        <v>9500</v>
      </c>
      <c r="AC11" s="431">
        <f>'【本】3.国籍別（10年）_P30,31'!Z10</f>
        <v>61410</v>
      </c>
      <c r="AD11"/>
      <c r="AE11"/>
    </row>
    <row r="12" spans="1:39" ht="14.25" customHeight="1" x14ac:dyDescent="0.3">
      <c r="A12" s="1236"/>
      <c r="B12" s="108"/>
      <c r="C12" s="105"/>
      <c r="D12" s="105"/>
      <c r="E12" s="105"/>
      <c r="F12" s="105"/>
      <c r="G12" s="105"/>
      <c r="H12" s="105"/>
      <c r="I12" s="105"/>
      <c r="O12" s="10"/>
      <c r="S12" s="47" t="s">
        <v>612</v>
      </c>
      <c r="T12" s="429">
        <f>'【本】3.国籍別（10年）_P30,31'!Q11</f>
        <v>31610</v>
      </c>
      <c r="U12" s="430">
        <f>'【本】3.国籍別（10年）_P30,31'!R11</f>
        <v>40840</v>
      </c>
      <c r="V12" s="430">
        <f>'【本】3.国籍別（10年）_P30,31'!S11</f>
        <v>32440</v>
      </c>
      <c r="W12" s="430">
        <f>'【本】3.国籍別（10年）_P30,31'!T11</f>
        <v>36190</v>
      </c>
      <c r="X12" s="430">
        <f>'【本】3.国籍別（10年）_P30,31'!U11</f>
        <v>41550</v>
      </c>
      <c r="Y12" s="430">
        <f>'【本】3.国籍別（10年）_P30,31'!V11</f>
        <v>55480</v>
      </c>
      <c r="Z12" s="430">
        <f>'【本】3.国籍別（10年）_P30,31'!W11</f>
        <v>12220</v>
      </c>
      <c r="AA12" s="430">
        <f>'【本】3.国籍別（10年）_P30,31'!X11</f>
        <v>7310</v>
      </c>
      <c r="AB12" s="430">
        <f>'【本】3.国籍別（10年）_P30,31'!Y11</f>
        <v>15630</v>
      </c>
      <c r="AC12" s="431">
        <f>'【本】3.国籍別（10年）_P30,31'!Z11</f>
        <v>70130</v>
      </c>
      <c r="AD12"/>
      <c r="AE12"/>
    </row>
    <row r="13" spans="1:39" ht="14.25" customHeight="1" x14ac:dyDescent="0.3">
      <c r="A13" s="1236"/>
      <c r="B13" s="108"/>
      <c r="C13" s="105"/>
      <c r="D13" s="105"/>
      <c r="E13" s="105"/>
      <c r="F13" s="105"/>
      <c r="G13" s="105"/>
      <c r="H13" s="105"/>
      <c r="I13" s="105"/>
      <c r="O13" s="10"/>
      <c r="S13" s="47" t="s">
        <v>350</v>
      </c>
      <c r="T13" s="426">
        <f>'【本】3.国籍別（10年）_P30,31'!Q12</f>
        <v>43630</v>
      </c>
      <c r="U13" s="427">
        <f>'【本】3.国籍別（10年）_P30,31'!R12</f>
        <v>31960</v>
      </c>
      <c r="V13" s="427">
        <f>'【本】3.国籍別（10年）_P30,31'!S12</f>
        <v>34560</v>
      </c>
      <c r="W13" s="427">
        <f>'【本】3.国籍別（10年）_P30,31'!T12</f>
        <v>45850</v>
      </c>
      <c r="X13" s="427">
        <f>'【本】3.国籍別（10年）_P30,31'!U12</f>
        <v>38410</v>
      </c>
      <c r="Y13" s="427">
        <f>'【本】3.国籍別（10年）_P30,31'!V12</f>
        <v>48550</v>
      </c>
      <c r="Z13" s="427">
        <f>'【本】3.国籍別（10年）_P30,31'!W12</f>
        <v>8730</v>
      </c>
      <c r="AA13" s="427">
        <f>'【本】3.国籍別（10年）_P30,31'!X12</f>
        <v>5860</v>
      </c>
      <c r="AB13" s="427">
        <f>'【本】3.国籍別（10年）_P30,31'!Y12</f>
        <v>13000</v>
      </c>
      <c r="AC13" s="428">
        <f>'【本】3.国籍別（10年）_P30,31'!Z12</f>
        <v>96690</v>
      </c>
      <c r="AD13"/>
      <c r="AE13"/>
    </row>
    <row r="14" spans="1:39" ht="14.25" customHeight="1" x14ac:dyDescent="0.3">
      <c r="A14" s="1236"/>
      <c r="B14" s="108"/>
      <c r="C14" s="105"/>
      <c r="D14" s="105"/>
      <c r="E14" s="105"/>
      <c r="F14" s="105"/>
      <c r="G14" s="105"/>
      <c r="H14" s="105"/>
      <c r="I14" s="105"/>
      <c r="O14" s="10"/>
      <c r="S14" s="25" t="s">
        <v>455</v>
      </c>
      <c r="T14" s="527">
        <f>SUM(T7:T13)</f>
        <v>467620</v>
      </c>
      <c r="U14" s="528">
        <f t="shared" ref="U14:AC14" si="0">SUM(U7:U13)</f>
        <v>697320</v>
      </c>
      <c r="V14" s="528">
        <f t="shared" si="0"/>
        <v>504350</v>
      </c>
      <c r="W14" s="528">
        <f t="shared" si="0"/>
        <v>728720</v>
      </c>
      <c r="X14" s="528">
        <f t="shared" si="0"/>
        <v>898870</v>
      </c>
      <c r="Y14" s="528">
        <f t="shared" si="0"/>
        <v>862710</v>
      </c>
      <c r="Z14" s="528">
        <f t="shared" si="0"/>
        <v>103380</v>
      </c>
      <c r="AA14" s="528">
        <f t="shared" si="0"/>
        <v>16780</v>
      </c>
      <c r="AB14" s="528">
        <f t="shared" si="0"/>
        <v>81880</v>
      </c>
      <c r="AC14" s="529">
        <f t="shared" si="0"/>
        <v>892190</v>
      </c>
      <c r="AD14"/>
      <c r="AE14"/>
    </row>
    <row r="15" spans="1:39" ht="14.25" customHeight="1" x14ac:dyDescent="0.3">
      <c r="A15" s="1236"/>
      <c r="B15" s="108"/>
      <c r="C15" s="105"/>
      <c r="D15" s="105"/>
      <c r="E15" s="105"/>
      <c r="F15" s="105"/>
      <c r="G15" s="105"/>
      <c r="H15" s="105"/>
      <c r="I15" s="105"/>
      <c r="O15" s="10"/>
      <c r="S15" s="38"/>
      <c r="T15" s="40"/>
      <c r="U15" s="40"/>
      <c r="V15" s="40"/>
      <c r="W15" s="40"/>
      <c r="X15" s="40"/>
      <c r="Y15" s="40"/>
      <c r="Z15" s="40"/>
      <c r="AA15" s="40"/>
      <c r="AB15" s="40"/>
      <c r="AC15" s="40"/>
      <c r="AD15" s="40"/>
      <c r="AE15" s="40"/>
    </row>
    <row r="16" spans="1:39" ht="14.25" customHeight="1" x14ac:dyDescent="0.3">
      <c r="A16" s="1236"/>
      <c r="B16" s="108"/>
      <c r="C16" s="105"/>
      <c r="D16" s="105"/>
      <c r="E16" s="105"/>
      <c r="F16" s="105"/>
      <c r="G16" s="105"/>
      <c r="H16" s="105"/>
      <c r="I16" s="105"/>
      <c r="O16" s="10"/>
      <c r="S16" s="38"/>
      <c r="T16" s="40"/>
      <c r="U16" s="40"/>
      <c r="V16" s="40"/>
      <c r="W16" s="40"/>
      <c r="X16" s="40"/>
      <c r="Y16" s="40"/>
      <c r="Z16" s="40"/>
      <c r="AA16" s="40"/>
      <c r="AB16" s="40"/>
      <c r="AC16" s="40"/>
      <c r="AD16" s="40"/>
      <c r="AE16" s="40"/>
    </row>
    <row r="17" spans="1:52" ht="14.25" customHeight="1" x14ac:dyDescent="0.3">
      <c r="A17" s="1236"/>
      <c r="B17" s="108"/>
      <c r="C17" s="105"/>
      <c r="D17" s="105"/>
      <c r="E17" s="105"/>
      <c r="F17" s="105"/>
      <c r="G17" s="105"/>
      <c r="H17" s="105"/>
      <c r="I17" s="105"/>
      <c r="O17" s="10"/>
    </row>
    <row r="18" spans="1:52" ht="14.25" customHeight="1" x14ac:dyDescent="0.3">
      <c r="A18" s="1236"/>
      <c r="B18" s="108"/>
      <c r="C18" s="105"/>
      <c r="D18" s="105"/>
      <c r="E18" s="105"/>
      <c r="F18" s="105"/>
      <c r="G18" s="105"/>
      <c r="H18" s="105"/>
      <c r="I18" s="105"/>
      <c r="O18" s="10"/>
      <c r="AE18" s="1" t="s">
        <v>351</v>
      </c>
      <c r="AF18" s="1" t="s">
        <v>613</v>
      </c>
      <c r="AG18" s="1" t="s">
        <v>614</v>
      </c>
      <c r="AH18" s="1" t="s">
        <v>615</v>
      </c>
      <c r="AI18" s="1" t="s">
        <v>616</v>
      </c>
      <c r="AJ18" s="1" t="s">
        <v>356</v>
      </c>
      <c r="AK18" s="1" t="s">
        <v>357</v>
      </c>
      <c r="AL18" s="1" t="s">
        <v>358</v>
      </c>
      <c r="AM18" s="1" t="s">
        <v>359</v>
      </c>
      <c r="AN18" s="1" t="s">
        <v>360</v>
      </c>
      <c r="AO18" s="1" t="s">
        <v>361</v>
      </c>
      <c r="AP18" s="1" t="s">
        <v>362</v>
      </c>
      <c r="AQ18" s="1" t="s">
        <v>363</v>
      </c>
      <c r="AR18" s="1" t="s">
        <v>364</v>
      </c>
      <c r="AS18" s="1" t="s">
        <v>365</v>
      </c>
      <c r="AT18" s="1" t="s">
        <v>366</v>
      </c>
      <c r="AU18" s="1" t="s">
        <v>367</v>
      </c>
      <c r="AV18" s="1" t="s">
        <v>368</v>
      </c>
      <c r="AW18" s="1" t="s">
        <v>369</v>
      </c>
      <c r="AX18" s="1" t="s">
        <v>370</v>
      </c>
      <c r="AY18" s="1" t="s">
        <v>371</v>
      </c>
      <c r="AZ18" s="1" t="s">
        <v>617</v>
      </c>
    </row>
    <row r="19" spans="1:52" ht="14.25" customHeight="1" x14ac:dyDescent="0.3">
      <c r="A19" s="1236"/>
      <c r="B19" s="108"/>
      <c r="C19" s="105"/>
      <c r="D19" s="105"/>
      <c r="E19" s="105"/>
      <c r="F19" s="105"/>
      <c r="G19" s="105"/>
      <c r="H19" s="105"/>
      <c r="I19" s="105"/>
      <c r="O19" s="10"/>
      <c r="AE19" s="1">
        <v>892190</v>
      </c>
      <c r="AF19" s="1">
        <v>261180</v>
      </c>
      <c r="AG19" s="1">
        <v>59130</v>
      </c>
      <c r="AH19" s="1">
        <v>101000</v>
      </c>
      <c r="AI19" s="1">
        <v>242650</v>
      </c>
      <c r="AJ19" s="1">
        <v>28830</v>
      </c>
      <c r="AK19" s="1">
        <v>4940</v>
      </c>
      <c r="AL19" s="1">
        <v>5250</v>
      </c>
      <c r="AM19" s="1">
        <v>5220</v>
      </c>
      <c r="AN19" s="1">
        <v>5690</v>
      </c>
      <c r="AO19" s="1" t="s">
        <v>618</v>
      </c>
      <c r="AP19" s="1">
        <v>25230</v>
      </c>
      <c r="AQ19" s="1">
        <v>25280</v>
      </c>
      <c r="AR19" s="1">
        <v>6420</v>
      </c>
      <c r="AS19" s="1">
        <v>1100</v>
      </c>
      <c r="AT19" s="1">
        <v>8800</v>
      </c>
      <c r="AU19" s="1">
        <v>2950</v>
      </c>
      <c r="AV19" s="1">
        <v>2840</v>
      </c>
      <c r="AW19" s="1">
        <v>6310</v>
      </c>
      <c r="AX19" s="1">
        <v>1370</v>
      </c>
      <c r="AY19" s="1">
        <v>890</v>
      </c>
      <c r="AZ19" s="1">
        <v>43770</v>
      </c>
    </row>
    <row r="20" spans="1:52" ht="14.25" customHeight="1" x14ac:dyDescent="0.3">
      <c r="A20" s="1236"/>
      <c r="B20" s="108"/>
      <c r="C20" s="105"/>
      <c r="D20" s="105"/>
      <c r="E20" s="105"/>
      <c r="F20" s="105"/>
      <c r="G20" s="105"/>
      <c r="H20" s="105"/>
      <c r="I20" s="105"/>
      <c r="O20" s="10"/>
    </row>
    <row r="21" spans="1:52" ht="14.25" customHeight="1" x14ac:dyDescent="0.3">
      <c r="A21" s="1236"/>
      <c r="B21" s="108"/>
      <c r="C21" s="105"/>
      <c r="D21" s="105"/>
      <c r="E21" s="105"/>
      <c r="F21" s="105"/>
      <c r="G21" s="105"/>
      <c r="H21" s="105"/>
      <c r="I21" s="105"/>
      <c r="O21" s="10"/>
    </row>
    <row r="22" spans="1:52" ht="14.25" customHeight="1" x14ac:dyDescent="0.3">
      <c r="A22" s="1236"/>
      <c r="B22" s="108"/>
      <c r="C22" s="105"/>
      <c r="D22" s="105"/>
      <c r="E22" s="105"/>
      <c r="F22" s="105"/>
      <c r="G22" s="105"/>
      <c r="H22" s="105"/>
      <c r="I22" s="105"/>
      <c r="O22" s="10"/>
      <c r="AE22" s="1">
        <v>892190</v>
      </c>
    </row>
    <row r="23" spans="1:52" ht="14.25" customHeight="1" x14ac:dyDescent="0.3">
      <c r="A23" s="1236"/>
      <c r="B23" s="108"/>
      <c r="C23" s="105"/>
      <c r="D23" s="105"/>
      <c r="E23" s="105"/>
      <c r="F23" s="105"/>
      <c r="G23" s="105"/>
      <c r="H23" s="105"/>
      <c r="I23" s="105"/>
      <c r="O23" s="10"/>
      <c r="AE23" s="1">
        <v>261180</v>
      </c>
    </row>
    <row r="24" spans="1:52" ht="14.25" customHeight="1" x14ac:dyDescent="0.3">
      <c r="A24" s="1236"/>
      <c r="B24" s="108"/>
      <c r="C24" s="105"/>
      <c r="D24" s="105"/>
      <c r="E24" s="105"/>
      <c r="F24" s="105"/>
      <c r="G24" s="105"/>
      <c r="H24" s="105"/>
      <c r="I24" s="105"/>
      <c r="O24" s="10"/>
      <c r="AE24" s="1">
        <v>59130</v>
      </c>
    </row>
    <row r="25" spans="1:52" ht="14.25" customHeight="1" x14ac:dyDescent="0.3">
      <c r="A25" s="1236"/>
      <c r="B25" s="108"/>
      <c r="C25" s="105"/>
      <c r="D25" s="105"/>
      <c r="E25" s="105"/>
      <c r="F25" s="105"/>
      <c r="G25" s="105"/>
      <c r="H25" s="105"/>
      <c r="I25" s="105"/>
      <c r="O25" s="10"/>
      <c r="AE25" s="1">
        <v>101000</v>
      </c>
    </row>
    <row r="26" spans="1:52" ht="14.25" customHeight="1" x14ac:dyDescent="0.3">
      <c r="A26" s="1236"/>
      <c r="B26" s="108"/>
      <c r="C26" s="105"/>
      <c r="D26" s="105"/>
      <c r="E26" s="105"/>
      <c r="F26" s="105"/>
      <c r="G26" s="105"/>
      <c r="H26" s="105"/>
      <c r="I26" s="105"/>
      <c r="O26" s="10"/>
      <c r="AE26" s="1">
        <v>242650</v>
      </c>
    </row>
    <row r="27" spans="1:52" ht="14.25" customHeight="1" x14ac:dyDescent="0.3">
      <c r="A27" s="1236"/>
      <c r="B27" s="108"/>
      <c r="C27" s="105"/>
      <c r="D27" s="105"/>
      <c r="E27" s="105"/>
      <c r="F27" s="105"/>
      <c r="G27" s="105"/>
      <c r="H27" s="105"/>
      <c r="I27" s="105"/>
      <c r="O27" s="10"/>
      <c r="AE27" s="1">
        <v>28830</v>
      </c>
    </row>
    <row r="28" spans="1:52" ht="14.25" customHeight="1" x14ac:dyDescent="0.3">
      <c r="A28" s="1236"/>
      <c r="B28" s="108"/>
      <c r="C28" s="105"/>
      <c r="D28" s="105"/>
      <c r="E28" s="105"/>
      <c r="F28" s="105"/>
      <c r="G28" s="105"/>
      <c r="H28" s="105"/>
      <c r="I28" s="105"/>
      <c r="O28" s="10"/>
      <c r="AE28" s="1">
        <v>4940</v>
      </c>
    </row>
    <row r="29" spans="1:52" ht="14.25" customHeight="1" x14ac:dyDescent="0.3">
      <c r="A29" s="1236"/>
      <c r="B29" s="108"/>
      <c r="C29" s="105"/>
      <c r="D29" s="105"/>
      <c r="E29" s="105"/>
      <c r="F29" s="105"/>
      <c r="G29" s="105"/>
      <c r="H29" s="105"/>
      <c r="I29" s="105"/>
      <c r="O29" s="10"/>
      <c r="AE29" s="1">
        <v>5250</v>
      </c>
    </row>
    <row r="30" spans="1:52" ht="14.25" customHeight="1" x14ac:dyDescent="0.3">
      <c r="A30" s="1236"/>
      <c r="B30" s="108"/>
      <c r="C30" s="105"/>
      <c r="D30" s="105"/>
      <c r="E30" s="105"/>
      <c r="F30" s="105"/>
      <c r="G30" s="105"/>
      <c r="H30" s="105"/>
      <c r="I30" s="105"/>
      <c r="O30" s="10"/>
      <c r="AE30" s="1">
        <v>5220</v>
      </c>
    </row>
    <row r="31" spans="1:52" ht="14.25" customHeight="1" x14ac:dyDescent="0.3">
      <c r="A31" s="1236"/>
      <c r="B31" s="108"/>
      <c r="C31" s="105"/>
      <c r="D31" s="105"/>
      <c r="E31" s="105"/>
      <c r="F31" s="105"/>
      <c r="G31" s="105"/>
      <c r="H31" s="105"/>
      <c r="I31" s="105"/>
      <c r="O31" s="10"/>
      <c r="AE31" s="1">
        <v>5690</v>
      </c>
    </row>
    <row r="32" spans="1:52" ht="14.25" customHeight="1" x14ac:dyDescent="0.3">
      <c r="A32" s="1236"/>
      <c r="B32" s="108"/>
      <c r="C32" s="105"/>
      <c r="D32" s="105"/>
      <c r="E32" s="105"/>
      <c r="F32" s="105"/>
      <c r="G32" s="105"/>
      <c r="H32" s="105"/>
      <c r="I32" s="105"/>
      <c r="O32" s="10"/>
      <c r="AE32" s="1">
        <v>420</v>
      </c>
    </row>
    <row r="33" spans="1:31" ht="14.25" customHeight="1" x14ac:dyDescent="0.3">
      <c r="A33" s="1236"/>
      <c r="B33" s="108"/>
      <c r="C33" s="105"/>
      <c r="D33" s="105"/>
      <c r="E33" s="105"/>
      <c r="F33" s="105"/>
      <c r="G33" s="105"/>
      <c r="H33" s="105"/>
      <c r="I33" s="105"/>
      <c r="O33" s="10"/>
      <c r="AE33" s="1">
        <v>25230</v>
      </c>
    </row>
    <row r="34" spans="1:31" ht="14.25" customHeight="1" x14ac:dyDescent="0.3">
      <c r="A34" s="1236"/>
      <c r="B34" s="108"/>
      <c r="C34" s="105"/>
      <c r="D34" s="105"/>
      <c r="E34" s="105"/>
      <c r="F34" s="105"/>
      <c r="G34" s="105"/>
      <c r="H34" s="105"/>
      <c r="I34" s="105"/>
      <c r="O34" s="10"/>
      <c r="AE34" s="1">
        <v>25280</v>
      </c>
    </row>
    <row r="35" spans="1:31" ht="14.25" customHeight="1" x14ac:dyDescent="0.3">
      <c r="A35" s="1236"/>
      <c r="B35" s="108"/>
      <c r="C35" s="105"/>
      <c r="D35" s="105"/>
      <c r="E35" s="105"/>
      <c r="F35" s="105"/>
      <c r="G35" s="105"/>
      <c r="H35" s="105"/>
      <c r="I35" s="105"/>
      <c r="O35" s="10"/>
      <c r="AE35" s="1">
        <v>6420</v>
      </c>
    </row>
    <row r="36" spans="1:31" ht="14.25" customHeight="1" x14ac:dyDescent="0.3">
      <c r="A36" s="1236"/>
      <c r="B36" s="108"/>
      <c r="C36" s="105"/>
      <c r="D36" s="105"/>
      <c r="E36" s="105"/>
      <c r="F36" s="105"/>
      <c r="G36" s="105"/>
      <c r="H36" s="105"/>
      <c r="I36" s="105"/>
      <c r="O36" s="10"/>
      <c r="AE36" s="1">
        <v>1100</v>
      </c>
    </row>
    <row r="37" spans="1:31" ht="14.25" customHeight="1" x14ac:dyDescent="0.3">
      <c r="A37" s="1236"/>
      <c r="B37" s="108"/>
      <c r="C37" s="105"/>
      <c r="D37" s="105"/>
      <c r="E37" s="105"/>
      <c r="F37" s="105"/>
      <c r="G37" s="105"/>
      <c r="H37" s="105"/>
      <c r="I37" s="105"/>
      <c r="O37" s="10"/>
      <c r="AE37" s="1">
        <v>8800</v>
      </c>
    </row>
    <row r="38" spans="1:31" ht="14.25" customHeight="1" x14ac:dyDescent="0.3">
      <c r="A38" s="1236"/>
      <c r="B38" s="108"/>
      <c r="C38" s="105"/>
      <c r="D38" s="105"/>
      <c r="E38" s="105"/>
      <c r="F38" s="105"/>
      <c r="G38" s="105"/>
      <c r="H38" s="105"/>
      <c r="I38" s="105"/>
      <c r="O38" s="10"/>
      <c r="AE38" s="1">
        <v>2950</v>
      </c>
    </row>
    <row r="39" spans="1:31" ht="14.25" customHeight="1" x14ac:dyDescent="0.3">
      <c r="A39" s="1236"/>
      <c r="B39" s="108"/>
      <c r="C39" s="105"/>
      <c r="D39" s="105"/>
      <c r="E39" s="105"/>
      <c r="F39" s="105"/>
      <c r="G39" s="105"/>
      <c r="H39" s="105"/>
      <c r="I39" s="105"/>
      <c r="O39" s="10"/>
      <c r="AE39" s="1">
        <v>2840</v>
      </c>
    </row>
    <row r="40" spans="1:31" ht="14.25" customHeight="1" x14ac:dyDescent="0.3">
      <c r="A40" s="1236"/>
      <c r="B40" s="108"/>
      <c r="C40" s="105"/>
      <c r="D40" s="105"/>
      <c r="E40" s="105"/>
      <c r="F40" s="105"/>
      <c r="G40" s="105"/>
      <c r="H40" s="105"/>
      <c r="I40" s="105"/>
      <c r="O40" s="10"/>
      <c r="AE40" s="1">
        <v>6310</v>
      </c>
    </row>
    <row r="41" spans="1:31" ht="14.25" customHeight="1" x14ac:dyDescent="0.3">
      <c r="A41" s="1236"/>
      <c r="B41" s="108"/>
      <c r="C41" s="105"/>
      <c r="D41" s="105"/>
      <c r="E41" s="105"/>
      <c r="F41" s="105"/>
      <c r="G41" s="105"/>
      <c r="H41" s="105"/>
      <c r="I41" s="105"/>
      <c r="O41" s="10"/>
      <c r="AE41" s="1">
        <v>1370</v>
      </c>
    </row>
    <row r="42" spans="1:31" ht="14.25" customHeight="1" x14ac:dyDescent="0.3">
      <c r="A42" s="1236"/>
      <c r="B42" s="108"/>
      <c r="C42" s="105"/>
      <c r="D42" s="105"/>
      <c r="E42" s="105"/>
      <c r="F42" s="105"/>
      <c r="G42" s="105"/>
      <c r="H42" s="105"/>
      <c r="I42" s="105"/>
      <c r="O42" s="10"/>
      <c r="AE42" s="1">
        <v>890</v>
      </c>
    </row>
    <row r="43" spans="1:31" ht="14.25" customHeight="1" x14ac:dyDescent="0.3">
      <c r="A43" s="1236"/>
      <c r="B43" s="108"/>
      <c r="C43" s="105"/>
      <c r="D43" s="105"/>
      <c r="E43" s="105"/>
      <c r="F43" s="105"/>
      <c r="G43" s="105"/>
      <c r="H43" s="105"/>
      <c r="I43" s="105"/>
      <c r="O43" s="10"/>
      <c r="AE43" s="1">
        <v>43770</v>
      </c>
    </row>
    <row r="44" spans="1:31" ht="14.25" customHeight="1" x14ac:dyDescent="0.3">
      <c r="A44" s="1236"/>
      <c r="B44" s="108"/>
      <c r="C44" s="105"/>
      <c r="D44" s="105"/>
      <c r="E44" s="105"/>
      <c r="F44" s="105"/>
      <c r="G44" s="105"/>
      <c r="H44" s="105"/>
      <c r="I44" s="105"/>
      <c r="O44" s="10"/>
    </row>
    <row r="45" spans="1:31" ht="14.25" customHeight="1" x14ac:dyDescent="0.3">
      <c r="A45" s="1236"/>
      <c r="B45" s="108"/>
      <c r="C45" s="105"/>
      <c r="D45" s="105"/>
      <c r="E45" s="105"/>
      <c r="F45" s="105"/>
      <c r="G45" s="105"/>
      <c r="H45" s="105"/>
      <c r="I45" s="105"/>
      <c r="O45" s="10"/>
    </row>
    <row r="46" spans="1:31" ht="14.25" customHeight="1" x14ac:dyDescent="0.3">
      <c r="A46" s="1236"/>
      <c r="B46" s="108"/>
      <c r="C46" s="105"/>
      <c r="D46" s="105"/>
      <c r="E46" s="105"/>
      <c r="F46" s="105"/>
      <c r="G46" s="105"/>
      <c r="H46" s="105"/>
      <c r="I46" s="105"/>
      <c r="O46" s="10"/>
    </row>
    <row r="47" spans="1:31" ht="14.25" customHeight="1" x14ac:dyDescent="0.3">
      <c r="A47" s="1236"/>
      <c r="B47" s="108"/>
      <c r="C47" s="105"/>
      <c r="D47" s="105"/>
      <c r="E47" s="105"/>
      <c r="F47" s="105"/>
      <c r="G47" s="105"/>
      <c r="H47" s="105"/>
      <c r="I47" s="105"/>
      <c r="O47" s="10"/>
    </row>
    <row r="48" spans="1:31" ht="14.25" customHeight="1" x14ac:dyDescent="0.3">
      <c r="A48" s="1236"/>
      <c r="B48" s="108"/>
      <c r="C48" s="105"/>
      <c r="D48" s="105"/>
      <c r="E48" s="105"/>
      <c r="F48" s="105"/>
      <c r="G48" s="105"/>
      <c r="H48" s="105"/>
      <c r="I48" s="105"/>
      <c r="O48" s="10"/>
    </row>
    <row r="49" spans="1:15" ht="14.15" customHeight="1" x14ac:dyDescent="0.3">
      <c r="A49" s="1236"/>
      <c r="B49" s="108"/>
      <c r="C49" s="105"/>
      <c r="D49" s="105"/>
      <c r="E49" s="105"/>
      <c r="F49" s="105"/>
      <c r="G49" s="105"/>
      <c r="H49" s="105"/>
      <c r="I49" s="105"/>
      <c r="O49" s="10"/>
    </row>
    <row r="50" spans="1:15" ht="14.25" customHeight="1" x14ac:dyDescent="0.3">
      <c r="A50" s="1236"/>
      <c r="B50" s="108"/>
      <c r="C50" s="105"/>
      <c r="D50" s="105"/>
      <c r="E50" s="105"/>
      <c r="F50" s="105"/>
      <c r="G50" s="105"/>
      <c r="H50" s="105"/>
      <c r="I50" s="105"/>
      <c r="O50" s="10"/>
    </row>
    <row r="51" spans="1:15" ht="14.25" customHeight="1" x14ac:dyDescent="0.3">
      <c r="A51" s="1236"/>
      <c r="B51" s="109"/>
      <c r="C51" s="110"/>
      <c r="D51" s="110"/>
      <c r="E51" s="110"/>
      <c r="F51" s="110"/>
      <c r="G51" s="110"/>
      <c r="H51" s="110"/>
      <c r="I51" s="110"/>
      <c r="J51" s="12"/>
      <c r="K51" s="12"/>
      <c r="L51" s="12"/>
      <c r="M51" s="12"/>
      <c r="N51" s="12"/>
      <c r="O51" s="13"/>
    </row>
  </sheetData>
  <mergeCells count="1">
    <mergeCell ref="A1:A5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71">
    <tabColor theme="7"/>
  </sheetPr>
  <dimension ref="A1:AL51"/>
  <sheetViews>
    <sheetView view="pageBreakPreview" zoomScaleNormal="100" zoomScaleSheetLayoutView="100" workbookViewId="0">
      <selection sqref="A1:A51"/>
    </sheetView>
  </sheetViews>
  <sheetFormatPr defaultColWidth="9" defaultRowHeight="14" x14ac:dyDescent="0.3"/>
  <cols>
    <col min="1" max="9" width="4.58203125" style="2" customWidth="1"/>
    <col min="10" max="17" width="4.58203125" style="1" customWidth="1"/>
    <col min="18" max="18" width="9" style="1"/>
    <col min="19" max="19" width="13.33203125" style="1" bestFit="1" customWidth="1"/>
    <col min="20" max="16384" width="9" style="1"/>
  </cols>
  <sheetData>
    <row r="1" spans="1:38" ht="14.25" customHeight="1" x14ac:dyDescent="0.3">
      <c r="A1" s="1236"/>
      <c r="B1" s="106"/>
      <c r="C1" s="107"/>
      <c r="D1" s="107"/>
      <c r="E1" s="107"/>
      <c r="F1" s="107"/>
      <c r="G1" s="107"/>
      <c r="H1" s="107"/>
      <c r="I1" s="107"/>
      <c r="J1" s="7"/>
      <c r="K1" s="7"/>
      <c r="L1" s="7"/>
      <c r="M1" s="7"/>
      <c r="N1" s="7"/>
      <c r="O1" s="8"/>
    </row>
    <row r="2" spans="1:38" ht="14.25" customHeight="1" x14ac:dyDescent="0.3">
      <c r="A2" s="1236"/>
      <c r="B2" s="108"/>
      <c r="C2" s="105"/>
      <c r="D2" s="105"/>
      <c r="E2" s="105"/>
      <c r="F2" s="105"/>
      <c r="G2" s="105"/>
      <c r="H2" s="105"/>
      <c r="I2" s="105"/>
      <c r="O2" s="10"/>
      <c r="S2" s="1" t="s">
        <v>153</v>
      </c>
    </row>
    <row r="3" spans="1:38" ht="14.25" customHeight="1" x14ac:dyDescent="0.3">
      <c r="A3" s="1236"/>
      <c r="B3" s="108"/>
      <c r="C3" s="105"/>
      <c r="D3" s="105"/>
      <c r="E3" s="105"/>
      <c r="F3" s="105"/>
      <c r="G3" s="105"/>
      <c r="H3" s="105"/>
      <c r="I3" s="105"/>
      <c r="O3" s="10"/>
      <c r="S3" s="1" t="s">
        <v>610</v>
      </c>
    </row>
    <row r="4" spans="1:38" ht="14.25" customHeight="1" x14ac:dyDescent="0.3">
      <c r="A4" s="1236"/>
      <c r="B4" s="108"/>
      <c r="C4" s="105"/>
      <c r="D4" s="105"/>
      <c r="E4" s="105"/>
      <c r="F4" s="105"/>
      <c r="G4" s="105"/>
      <c r="H4" s="105"/>
      <c r="I4" s="105"/>
      <c r="O4" s="10"/>
    </row>
    <row r="5" spans="1:38" ht="14.25" customHeight="1" x14ac:dyDescent="0.3">
      <c r="A5" s="1236"/>
      <c r="B5" s="108"/>
      <c r="C5" s="105"/>
      <c r="D5" s="105"/>
      <c r="E5" s="105"/>
      <c r="F5" s="105"/>
      <c r="G5" s="105"/>
      <c r="H5" s="105"/>
      <c r="I5" s="105"/>
      <c r="O5" s="10"/>
      <c r="S5" s="1" t="s">
        <v>232</v>
      </c>
    </row>
    <row r="6" spans="1:38" ht="14.25" customHeight="1" x14ac:dyDescent="0.3">
      <c r="A6" s="1236"/>
      <c r="B6" s="108"/>
      <c r="C6" s="105"/>
      <c r="D6" s="105"/>
      <c r="E6" s="105"/>
      <c r="F6" s="105"/>
      <c r="G6" s="105"/>
      <c r="H6" s="105"/>
      <c r="I6" s="105"/>
      <c r="O6" s="10"/>
      <c r="S6" s="24" t="s">
        <v>158</v>
      </c>
      <c r="T6" s="432">
        <f>'【本】3.国籍別（10年）グラフ1 _P32'!T6</f>
        <v>41640</v>
      </c>
      <c r="U6" s="433">
        <f>'【本】3.国籍別（10年）グラフ1 _P32'!U6</f>
        <v>42005</v>
      </c>
      <c r="V6" s="433">
        <f>'【本】3.国籍別（10年）グラフ1 _P32'!V6</f>
        <v>42370</v>
      </c>
      <c r="W6" s="433">
        <f>'【本】3.国籍別（10年）グラフ1 _P32'!W6</f>
        <v>42736</v>
      </c>
      <c r="X6" s="433">
        <f>'【本】3.国籍別（10年）グラフ1 _P32'!X6</f>
        <v>43101</v>
      </c>
      <c r="Y6" s="433" t="str">
        <f>'【本】3.国籍別（10年）グラフ1 _P32'!Y6</f>
        <v>H31・R1</v>
      </c>
      <c r="Z6" s="433">
        <f>'【本】3.国籍別（10年）グラフ1 _P32'!Z6</f>
        <v>43831</v>
      </c>
      <c r="AA6" s="433">
        <f>'【本】3.国籍別（10年）グラフ1 _P32'!AA6</f>
        <v>44197</v>
      </c>
      <c r="AB6" s="433">
        <f>'【本】3.国籍別（10年）グラフ1 _P32'!AB6</f>
        <v>44562</v>
      </c>
      <c r="AC6" s="434">
        <f>'【本】3.国籍別（10年）グラフ1 _P32'!AC6</f>
        <v>44927</v>
      </c>
      <c r="AD6"/>
      <c r="AE6"/>
      <c r="AF6"/>
      <c r="AG6"/>
      <c r="AH6"/>
      <c r="AI6"/>
      <c r="AJ6"/>
      <c r="AK6"/>
      <c r="AL6"/>
    </row>
    <row r="7" spans="1:38" ht="14.25" customHeight="1" x14ac:dyDescent="0.3">
      <c r="A7" s="1236"/>
      <c r="B7" s="108"/>
      <c r="C7" s="105"/>
      <c r="D7" s="105"/>
      <c r="E7" s="105"/>
      <c r="F7" s="105"/>
      <c r="G7" s="105"/>
      <c r="H7" s="105"/>
      <c r="I7" s="105"/>
      <c r="O7" s="10"/>
      <c r="S7" s="5" t="s">
        <v>352</v>
      </c>
      <c r="T7" s="687">
        <f>'【本】3.国籍別（10年）グラフ1 _P32'!T7/'【本】3.国籍別（10年）グラフ1 _P32'!T$14</f>
        <v>0.40937085667849965</v>
      </c>
      <c r="U7" s="688">
        <f>'【本】3.国籍別（10年）グラフ1 _P32'!U7/'【本】3.国籍別（10年）グラフ1 _P32'!U$14</f>
        <v>0.36921356048872828</v>
      </c>
      <c r="V7" s="688">
        <f>'【本】3.国籍別（10年）グラフ1 _P32'!V7/'【本】3.国籍別（10年）グラフ1 _P32'!V$14</f>
        <v>0.29011599087934964</v>
      </c>
      <c r="W7" s="688">
        <f>'【本】3.国籍別（10年）グラフ1 _P32'!W7/'【本】3.国籍別（10年）グラフ1 _P32'!W$14</f>
        <v>0.30454770007684706</v>
      </c>
      <c r="X7" s="688">
        <f>'【本】3.国籍別（10年）グラフ1 _P32'!X7/'【本】3.国籍別（10年）グラフ1 _P32'!X$14</f>
        <v>0.36726111673545675</v>
      </c>
      <c r="Y7" s="688">
        <f>'【本】3.国籍別（10年）グラフ1 _P32'!Y7/'【本】3.国籍別（10年）グラフ1 _P32'!Y$14</f>
        <v>0.28904266787217026</v>
      </c>
      <c r="Z7" s="688">
        <f>'【本】3.国籍別（10年）グラフ1 _P32'!Z7/'【本】3.国籍別（10年）グラフ1 _P32'!Z$14</f>
        <v>0.10582317662990907</v>
      </c>
      <c r="AA7" s="688">
        <f>'【本】3.国籍別（10年）グラフ1 _P32'!AA7/'【本】3.国籍別（10年）グラフ1 _P32'!AA$14</f>
        <v>2.3241954707985697E-2</v>
      </c>
      <c r="AB7" s="688">
        <f>'【本】3.国籍別（10年）グラフ1 _P32'!AB7/'【本】3.国籍別（10年）グラフ1 _P32'!AB$14</f>
        <v>0.28212017586712262</v>
      </c>
      <c r="AC7" s="689">
        <f>'【本】3.国籍別（10年）グラフ1 _P32'!AC7/'【本】3.国籍別（10年）グラフ1 _P32'!AC$14</f>
        <v>0.29274033557874446</v>
      </c>
      <c r="AD7"/>
      <c r="AE7"/>
      <c r="AF7"/>
      <c r="AG7"/>
      <c r="AH7"/>
      <c r="AI7"/>
      <c r="AJ7"/>
      <c r="AK7"/>
      <c r="AL7"/>
    </row>
    <row r="8" spans="1:38" ht="14.25" customHeight="1" x14ac:dyDescent="0.3">
      <c r="A8" s="1236"/>
      <c r="B8" s="108"/>
      <c r="C8" s="105"/>
      <c r="D8" s="105"/>
      <c r="E8" s="105"/>
      <c r="F8" s="105"/>
      <c r="G8" s="105"/>
      <c r="H8" s="105"/>
      <c r="I8" s="105"/>
      <c r="O8" s="10"/>
      <c r="S8" s="47" t="s">
        <v>353</v>
      </c>
      <c r="T8" s="690">
        <f>'【本】3.国籍別（10年）グラフ1 _P32'!T8/'【本】3.国籍別（10年）グラフ1 _P32'!T$14</f>
        <v>7.4611864334288527E-2</v>
      </c>
      <c r="U8" s="691">
        <f>'【本】3.国籍別（10年）グラフ1 _P32'!U8/'【本】3.国籍別（10年）グラフ1 _P32'!U$14</f>
        <v>0.1522686858257328</v>
      </c>
      <c r="V8" s="691">
        <f>'【本】3.国籍別（10年）グラフ1 _P32'!V8/'【本】3.国籍別（10年）グラフ1 _P32'!V$14</f>
        <v>0.15915534846832557</v>
      </c>
      <c r="W8" s="691">
        <f>'【本】3.国籍別（10年）グラフ1 _P32'!W8/'【本】3.国籍別（10年）グラフ1 _P32'!W$14</f>
        <v>0.1189894609726644</v>
      </c>
      <c r="X8" s="691">
        <f>'【本】3.国籍別（10年）グラフ1 _P32'!X8/'【本】3.国籍別（10年）グラフ1 _P32'!X$14</f>
        <v>0.12239812208661986</v>
      </c>
      <c r="Y8" s="691">
        <f>'【本】3.国籍別（10年）グラフ1 _P32'!Y8/'【本】3.国籍別（10年）グラフ1 _P32'!Y$14</f>
        <v>0.15436241610738255</v>
      </c>
      <c r="Z8" s="691">
        <f>'【本】3.国籍別（10年）グラフ1 _P32'!Z8/'【本】3.国籍別（10年）グラフ1 _P32'!Z$14</f>
        <v>0.19084929386728575</v>
      </c>
      <c r="AA8" s="691">
        <f>'【本】3.国籍別（10年）グラフ1 _P32'!AA8/'【本】3.国籍別（10年）グラフ1 _P32'!AA$14</f>
        <v>6.5554231227651971E-2</v>
      </c>
      <c r="AB8" s="691">
        <f>'【本】3.国籍別（10年）グラフ1 _P32'!AB8/'【本】3.国籍別（10年）グラフ1 _P32'!AB$14</f>
        <v>3.7860283341475329E-2</v>
      </c>
      <c r="AC8" s="692">
        <f>'【本】3.国籍別（10年）グラフ1 _P32'!AC8/'【本】3.国籍別（10年）グラフ1 _P32'!AC$14</f>
        <v>6.6275120770239518E-2</v>
      </c>
      <c r="AD8"/>
      <c r="AE8"/>
      <c r="AF8"/>
      <c r="AG8"/>
      <c r="AH8"/>
      <c r="AI8"/>
      <c r="AJ8"/>
      <c r="AK8"/>
      <c r="AL8"/>
    </row>
    <row r="9" spans="1:38" ht="14.25" customHeight="1" x14ac:dyDescent="0.3">
      <c r="A9" s="1236"/>
      <c r="B9" s="108"/>
      <c r="C9" s="105"/>
      <c r="D9" s="105"/>
      <c r="E9" s="105"/>
      <c r="F9" s="105"/>
      <c r="G9" s="105"/>
      <c r="H9" s="105"/>
      <c r="I9" s="105"/>
      <c r="O9" s="10"/>
      <c r="S9" s="47" t="s">
        <v>354</v>
      </c>
      <c r="T9" s="690">
        <f>'【本】3.国籍別（10年）グラフ1 _P32'!T9/'【本】3.国籍別（10年）グラフ1 _P32'!T$14</f>
        <v>9.9054788075788033E-2</v>
      </c>
      <c r="U9" s="691">
        <f>'【本】3.国籍別（10年）グラフ1 _P32'!U9/'【本】3.国籍別（10年）グラフ1 _P32'!U$14</f>
        <v>0.11776515803361441</v>
      </c>
      <c r="V9" s="691">
        <f>'【本】3.国籍別（10年）グラフ1 _P32'!V9/'【本】3.国籍別（10年）グラフ1 _P32'!V$14</f>
        <v>0.12160206206007733</v>
      </c>
      <c r="W9" s="691">
        <f>'【本】3.国籍別（10年）グラフ1 _P32'!W9/'【本】3.国籍別（10年）グラフ1 _P32'!W$14</f>
        <v>0.11833077176418927</v>
      </c>
      <c r="X9" s="691">
        <f>'【本】3.国籍別（10年）グラフ1 _P32'!X9/'【本】3.国籍別（10年）グラフ1 _P32'!X$14</f>
        <v>0.1354033397487957</v>
      </c>
      <c r="Y9" s="691">
        <f>'【本】3.国籍別（10年）グラフ1 _P32'!Y9/'【本】3.国籍別（10年）グラフ1 _P32'!Y$14</f>
        <v>0.11634268757751735</v>
      </c>
      <c r="Z9" s="691">
        <f>'【本】3.国籍別（10年）グラフ1 _P32'!Z9/'【本】3.国籍別（10年）グラフ1 _P32'!Z$14</f>
        <v>0.1686012768427162</v>
      </c>
      <c r="AA9" s="691">
        <f>'【本】3.国籍別（10年）グラフ1 _P32'!AA9/'【本】3.国籍別（10年）グラフ1 _P32'!AA$14</f>
        <v>4.1716328963051254E-3</v>
      </c>
      <c r="AB9" s="691">
        <f>'【本】3.国籍別（10年）グラフ1 _P32'!AB9/'【本】3.国籍別（10年）グラフ1 _P32'!AB$14</f>
        <v>8.8177821201758669E-2</v>
      </c>
      <c r="AC9" s="692">
        <f>'【本】3.国籍別（10年）グラフ1 _P32'!AC9/'【本】3.国籍別（10年）グラフ1 _P32'!AC$14</f>
        <v>0.11320458646700815</v>
      </c>
      <c r="AD9"/>
    </row>
    <row r="10" spans="1:38" ht="14.25" customHeight="1" x14ac:dyDescent="0.3">
      <c r="A10" s="1236"/>
      <c r="B10" s="108"/>
      <c r="C10" s="105"/>
      <c r="D10" s="105"/>
      <c r="E10" s="105"/>
      <c r="F10" s="105"/>
      <c r="G10" s="105"/>
      <c r="H10" s="105"/>
      <c r="I10" s="105"/>
      <c r="O10" s="10"/>
      <c r="S10" s="47" t="s">
        <v>355</v>
      </c>
      <c r="T10" s="690">
        <f>'【本】3.国籍別（10年）グラフ1 _P32'!T10/'【本】3.国籍別（10年）グラフ1 _P32'!T$14</f>
        <v>0.20426842307856807</v>
      </c>
      <c r="U10" s="691">
        <f>'【本】3.国籍別（10年）グラフ1 _P32'!U10/'【本】3.国籍別（10年）グラフ1 _P32'!U$14</f>
        <v>0.21413411346297254</v>
      </c>
      <c r="V10" s="691">
        <f>'【本】3.国籍別（10年）グラフ1 _P32'!V10/'【本】3.国籍別（10年）グラフ1 _P32'!V$14</f>
        <v>0.24356101913353823</v>
      </c>
      <c r="W10" s="691">
        <f>'【本】3.国籍別（10年）グラフ1 _P32'!W10/'【本】3.国籍別（10年）グラフ1 _P32'!W$14</f>
        <v>0.29492809309474144</v>
      </c>
      <c r="X10" s="691">
        <f>'【本】3.国籍別（10年）グラフ1 _P32'!X10/'【本】3.国籍別（10年）グラフ1 _P32'!X$14</f>
        <v>0.24366148608808838</v>
      </c>
      <c r="Y10" s="691">
        <f>'【本】3.国籍別（10年）グラフ1 _P32'!Y10/'【本】3.国籍別（10年）グラフ1 _P32'!Y$14</f>
        <v>0.24368559539126705</v>
      </c>
      <c r="Z10" s="691">
        <f>'【本】3.国籍別（10年）グラフ1 _P32'!Z10/'【本】3.国籍別（10年）グラフ1 _P32'!Z$14</f>
        <v>0.23341071774037531</v>
      </c>
      <c r="AA10" s="691">
        <f>'【本】3.国籍別（10年）グラフ1 _P32'!AA10/'【本】3.国籍別（10年）グラフ1 _P32'!AA$14</f>
        <v>7.7473182359952325E-3</v>
      </c>
      <c r="AB10" s="691">
        <f>'【本】3.国籍別（10年）グラフ1 _P32'!AB10/'【本】3.国籍別（10年）グラフ1 _P32'!AB$14</f>
        <v>0.12616023448949681</v>
      </c>
      <c r="AC10" s="692">
        <f>'【本】3.国籍別（10年）グラフ1 _P32'!AC10/'【本】3.国籍別（10年）グラフ1 _P32'!AC$14</f>
        <v>0.27197121689326265</v>
      </c>
      <c r="AD10"/>
    </row>
    <row r="11" spans="1:38" ht="14.25" customHeight="1" x14ac:dyDescent="0.3">
      <c r="A11" s="1236"/>
      <c r="B11" s="108"/>
      <c r="C11" s="105"/>
      <c r="D11" s="105"/>
      <c r="E11" s="105"/>
      <c r="F11" s="105"/>
      <c r="G11" s="105"/>
      <c r="H11" s="105"/>
      <c r="I11" s="105"/>
      <c r="O11" s="10"/>
      <c r="S11" s="47" t="s">
        <v>590</v>
      </c>
      <c r="T11" s="690">
        <f>'【本】3.国籍別（10年）グラフ1 _P32'!T11/'【本】3.国籍別（10年）グラフ1 _P32'!T$14</f>
        <v>5.1794191865189687E-2</v>
      </c>
      <c r="U11" s="691">
        <f>'【本】3.国籍別（10年）グラフ1 _P32'!U11/'【本】3.国籍別（10年）グラフ1 _P32'!U$14</f>
        <v>4.2218780473814034E-2</v>
      </c>
      <c r="V11" s="691">
        <f>'【本】3.国籍別（10年）グラフ1 _P32'!V11/'【本】3.国籍別（10年）グラフ1 _P32'!V$14</f>
        <v>5.2721324477049671E-2</v>
      </c>
      <c r="W11" s="691">
        <f>'【本】3.国籍別（10年）グラフ1 _P32'!W11/'【本】3.国籍別（10年）グラフ1 _P32'!W$14</f>
        <v>5.0623010209682733E-2</v>
      </c>
      <c r="X11" s="691">
        <f>'【本】3.国籍別（10年）グラフ1 _P32'!X11/'【本】3.国籍別（10年）グラフ1 _P32'!X$14</f>
        <v>4.2319801528585894E-2</v>
      </c>
      <c r="Y11" s="691">
        <f>'【本】3.国籍別（10年）グラフ1 _P32'!Y11/'【本】3.国籍別（10年）グラフ1 _P32'!Y$14</f>
        <v>7.5981500156483639E-2</v>
      </c>
      <c r="Z11" s="691">
        <f>'【本】3.国籍別（10年）グラフ1 _P32'!Z11/'【本】3.国籍別（10年）グラフ1 _P32'!Z$14</f>
        <v>9.8665118978525826E-2</v>
      </c>
      <c r="AA11" s="691">
        <f>'【本】3.国籍別（10年）グラフ1 _P32'!AA11/'【本】3.国籍別（10年）グラフ1 _P32'!AA$14</f>
        <v>0.11442193087008343</v>
      </c>
      <c r="AB11" s="691">
        <f>'【本】3.国籍別（10年）グラフ1 _P32'!AB11/'【本】3.国籍別（10年）グラフ1 _P32'!AB$14</f>
        <v>0.11602344894968246</v>
      </c>
      <c r="AC11" s="692">
        <f>'【本】3.国籍別（10年）グラフ1 _P32'!AC11/'【本】3.国籍別（10年）グラフ1 _P32'!AC$14</f>
        <v>6.8830630246920502E-2</v>
      </c>
      <c r="AD11"/>
    </row>
    <row r="12" spans="1:38" ht="14.25" customHeight="1" x14ac:dyDescent="0.3">
      <c r="A12" s="1236"/>
      <c r="B12" s="108"/>
      <c r="C12" s="105"/>
      <c r="D12" s="105"/>
      <c r="E12" s="105"/>
      <c r="F12" s="105"/>
      <c r="G12" s="105"/>
      <c r="H12" s="105"/>
      <c r="I12" s="105"/>
      <c r="O12" s="10"/>
      <c r="S12" s="47" t="s">
        <v>592</v>
      </c>
      <c r="T12" s="690">
        <f>'【本】3.国籍別（10年）グラフ1 _P32'!T12/'【本】3.国籍別（10年）グラフ1 _P32'!T$14</f>
        <v>6.7597622000769853E-2</v>
      </c>
      <c r="U12" s="691">
        <f>'【本】3.国籍別（10年）グラフ1 _P32'!U12/'【本】3.国籍別（10年）グラフ1 _P32'!U$14</f>
        <v>5.8567085412723E-2</v>
      </c>
      <c r="V12" s="691">
        <f>'【本】3.国籍別（10年）グラフ1 _P32'!V12/'【本】3.国籍別（10年）グラフ1 _P32'!V$14</f>
        <v>6.4320412412015471E-2</v>
      </c>
      <c r="W12" s="691">
        <f>'【本】3.国籍別（10年）グラフ1 _P32'!W12/'【本】3.国籍別（10年）グラフ1 _P32'!W$14</f>
        <v>4.9662421780656496E-2</v>
      </c>
      <c r="X12" s="691">
        <f>'【本】3.国籍別（10年）グラフ1 _P32'!X12/'【本】3.国籍別（10年）グラフ1 _P32'!X$14</f>
        <v>4.6224704351018504E-2</v>
      </c>
      <c r="Y12" s="691">
        <f>'【本】3.国籍別（10年）グラフ1 _P32'!Y12/'【本】3.国籍別（10年）グラフ1 _P32'!Y$14</f>
        <v>6.4308979842589056E-2</v>
      </c>
      <c r="Z12" s="691">
        <f>'【本】3.国籍別（10年）グラフ1 _P32'!Z12/'【本】3.国籍別（10年）グラフ1 _P32'!Z$14</f>
        <v>0.11820468175662605</v>
      </c>
      <c r="AA12" s="691">
        <f>'【本】3.国籍別（10年）グラフ1 _P32'!AA12/'【本】3.国籍別（10年）グラフ1 _P32'!AA$14</f>
        <v>0.43563766388557806</v>
      </c>
      <c r="AB12" s="691">
        <f>'【本】3.国籍別（10年）グラフ1 _P32'!AB12/'【本】3.国籍別（10年）グラフ1 _P32'!AB$14</f>
        <v>0.19088910600879336</v>
      </c>
      <c r="AC12" s="692">
        <f>'【本】3.国籍別（10年）グラフ1 _P32'!AC12/'【本】3.国籍別（10年）グラフ1 _P32'!AC$14</f>
        <v>7.8604333157735462E-2</v>
      </c>
      <c r="AD12"/>
    </row>
    <row r="13" spans="1:38" ht="14.25" customHeight="1" x14ac:dyDescent="0.3">
      <c r="A13" s="1236"/>
      <c r="B13" s="108"/>
      <c r="C13" s="105"/>
      <c r="D13" s="105"/>
      <c r="E13" s="105"/>
      <c r="F13" s="105"/>
      <c r="G13" s="105"/>
      <c r="H13" s="105"/>
      <c r="I13" s="105"/>
      <c r="O13" s="10"/>
      <c r="S13" s="47" t="s">
        <v>350</v>
      </c>
      <c r="T13" s="693">
        <f>'【本】3.国籍別（10年）グラフ1 _P32'!T13/'【本】3.国籍別（10年）グラフ1 _P32'!T$14</f>
        <v>9.3302253966896204E-2</v>
      </c>
      <c r="U13" s="694">
        <f>'【本】3.国籍別（10年）グラフ1 _P32'!U13/'【本】3.国籍別（10年）グラフ1 _P32'!U$14</f>
        <v>4.5832616302414961E-2</v>
      </c>
      <c r="V13" s="694">
        <f>'【本】3.国籍別（10年）グラフ1 _P32'!V13/'【本】3.国籍別（10年）グラフ1 _P32'!V$14</f>
        <v>6.8523842569644097E-2</v>
      </c>
      <c r="W13" s="694">
        <f>'【本】3.国籍別（10年）グラフ1 _P32'!W13/'【本】3.国籍別（10年）グラフ1 _P32'!W$14</f>
        <v>6.2918542101218569E-2</v>
      </c>
      <c r="X13" s="694">
        <f>'【本】3.国籍別（10年）グラフ1 _P32'!X13/'【本】3.国籍別（10年）グラフ1 _P32'!X$14</f>
        <v>4.2731429461434912E-2</v>
      </c>
      <c r="Y13" s="694">
        <f>'【本】3.国籍別（10年）グラフ1 _P32'!Y13/'【本】3.国籍別（10年）グラフ1 _P32'!Y$14</f>
        <v>5.6276153052590094E-2</v>
      </c>
      <c r="Z13" s="694">
        <f>'【本】3.国籍別（10年）グラフ1 _P32'!Z13/'【本】3.国籍別（10年）グラフ1 _P32'!Z$14</f>
        <v>8.4445734184561805E-2</v>
      </c>
      <c r="AA13" s="694">
        <f>'【本】3.国籍別（10年）グラフ1 _P32'!AA13/'【本】3.国籍別（10年）グラフ1 _P32'!AA$14</f>
        <v>0.34922526817640048</v>
      </c>
      <c r="AB13" s="694">
        <f>'【本】3.国籍別（10年）グラフ1 _P32'!AB13/'【本】3.国籍別（10年）グラフ1 _P32'!AB$14</f>
        <v>0.15876893014167073</v>
      </c>
      <c r="AC13" s="695">
        <f>'【本】3.国籍別（10年）グラフ1 _P32'!AC13/'【本】3.国籍別（10年）グラフ1 _P32'!AC$14</f>
        <v>0.10837377688608929</v>
      </c>
      <c r="AD13"/>
    </row>
    <row r="14" spans="1:38" ht="14.25" customHeight="1" x14ac:dyDescent="0.3">
      <c r="A14" s="1236"/>
      <c r="B14" s="108"/>
      <c r="C14" s="105"/>
      <c r="D14" s="105"/>
      <c r="E14" s="105"/>
      <c r="F14" s="105"/>
      <c r="G14" s="105"/>
      <c r="H14" s="105"/>
      <c r="I14" s="105"/>
      <c r="O14" s="10"/>
      <c r="S14" s="25" t="s">
        <v>455</v>
      </c>
      <c r="T14" s="530">
        <v>1</v>
      </c>
      <c r="U14" s="531">
        <v>1</v>
      </c>
      <c r="V14" s="531">
        <v>1</v>
      </c>
      <c r="W14" s="531">
        <v>1</v>
      </c>
      <c r="X14" s="531">
        <v>1</v>
      </c>
      <c r="Y14" s="531">
        <v>1</v>
      </c>
      <c r="Z14" s="531">
        <v>1</v>
      </c>
      <c r="AA14" s="531">
        <v>1</v>
      </c>
      <c r="AB14" s="531">
        <v>1</v>
      </c>
      <c r="AC14" s="532">
        <v>1</v>
      </c>
      <c r="AD14"/>
    </row>
    <row r="15" spans="1:38" ht="14.25" customHeight="1" x14ac:dyDescent="0.3">
      <c r="A15" s="1236"/>
      <c r="B15" s="108"/>
      <c r="C15" s="105"/>
      <c r="D15" s="105"/>
      <c r="E15" s="105"/>
      <c r="F15" s="105"/>
      <c r="G15" s="105"/>
      <c r="H15" s="105"/>
      <c r="I15" s="105"/>
      <c r="O15" s="10"/>
      <c r="S15" s="38" t="s">
        <v>502</v>
      </c>
      <c r="T15" s="199">
        <f>SUM(T7:T13)</f>
        <v>1</v>
      </c>
      <c r="U15" s="199">
        <f t="shared" ref="U15:AC15" si="0">SUM(U7:U13)</f>
        <v>1</v>
      </c>
      <c r="V15" s="199">
        <f t="shared" si="0"/>
        <v>1</v>
      </c>
      <c r="W15" s="199">
        <f t="shared" si="0"/>
        <v>1</v>
      </c>
      <c r="X15" s="199">
        <f t="shared" si="0"/>
        <v>1</v>
      </c>
      <c r="Y15" s="199">
        <f t="shared" si="0"/>
        <v>1</v>
      </c>
      <c r="Z15" s="199">
        <f t="shared" si="0"/>
        <v>1</v>
      </c>
      <c r="AA15" s="199">
        <f t="shared" si="0"/>
        <v>1</v>
      </c>
      <c r="AB15" s="199">
        <f t="shared" si="0"/>
        <v>1</v>
      </c>
      <c r="AC15" s="199">
        <f t="shared" si="0"/>
        <v>1</v>
      </c>
      <c r="AD15" s="40"/>
    </row>
    <row r="16" spans="1:38" ht="14.25" customHeight="1" x14ac:dyDescent="0.3">
      <c r="A16" s="1236"/>
      <c r="B16" s="108"/>
      <c r="C16" s="105"/>
      <c r="D16" s="105"/>
      <c r="E16" s="105"/>
      <c r="F16" s="105"/>
      <c r="G16" s="105"/>
      <c r="H16" s="105"/>
      <c r="I16" s="105"/>
      <c r="O16" s="10"/>
      <c r="S16" s="38"/>
      <c r="T16" s="40"/>
      <c r="U16" s="40"/>
      <c r="V16" s="40"/>
      <c r="W16" s="40"/>
      <c r="X16" s="40"/>
      <c r="Y16" s="40"/>
      <c r="Z16" s="40"/>
      <c r="AA16" s="40"/>
      <c r="AB16" s="40"/>
      <c r="AD16" s="40"/>
    </row>
    <row r="17" spans="1:15" ht="14.25" customHeight="1" x14ac:dyDescent="0.3">
      <c r="A17" s="1236"/>
      <c r="B17" s="108"/>
      <c r="C17" s="105"/>
      <c r="D17" s="105"/>
      <c r="E17" s="105"/>
      <c r="F17" s="105"/>
      <c r="G17" s="105"/>
      <c r="H17" s="105"/>
      <c r="I17" s="105"/>
      <c r="O17" s="10"/>
    </row>
    <row r="18" spans="1:15" ht="14.25" customHeight="1" x14ac:dyDescent="0.3">
      <c r="A18" s="1236"/>
      <c r="B18" s="108"/>
      <c r="C18" s="105"/>
      <c r="D18" s="105"/>
      <c r="E18" s="105"/>
      <c r="F18" s="105"/>
      <c r="G18" s="105"/>
      <c r="H18" s="105"/>
      <c r="I18" s="105"/>
      <c r="O18" s="10"/>
    </row>
    <row r="19" spans="1:15" ht="14.25" customHeight="1" x14ac:dyDescent="0.3">
      <c r="A19" s="1236"/>
      <c r="B19" s="108"/>
      <c r="C19" s="105"/>
      <c r="D19" s="105"/>
      <c r="E19" s="105"/>
      <c r="F19" s="105"/>
      <c r="G19" s="105"/>
      <c r="H19" s="105"/>
      <c r="I19" s="105"/>
      <c r="O19" s="10"/>
    </row>
    <row r="20" spans="1:15" ht="14.25" customHeight="1" x14ac:dyDescent="0.3">
      <c r="A20" s="1236"/>
      <c r="B20" s="108"/>
      <c r="C20" s="105"/>
      <c r="D20" s="105"/>
      <c r="E20" s="105"/>
      <c r="F20" s="105"/>
      <c r="G20" s="105"/>
      <c r="H20" s="105"/>
      <c r="I20" s="105"/>
      <c r="O20" s="10"/>
    </row>
    <row r="21" spans="1:15" ht="14.25" customHeight="1" x14ac:dyDescent="0.3">
      <c r="A21" s="1236"/>
      <c r="B21" s="108"/>
      <c r="C21" s="105"/>
      <c r="D21" s="105"/>
      <c r="E21" s="105"/>
      <c r="F21" s="105"/>
      <c r="G21" s="105"/>
      <c r="H21" s="105"/>
      <c r="I21" s="105"/>
      <c r="O21" s="10"/>
    </row>
    <row r="22" spans="1:15" ht="14.25" customHeight="1" x14ac:dyDescent="0.3">
      <c r="A22" s="1236"/>
      <c r="B22" s="108"/>
      <c r="C22" s="105"/>
      <c r="D22" s="105"/>
      <c r="E22" s="105"/>
      <c r="F22" s="105"/>
      <c r="G22" s="105"/>
      <c r="H22" s="105"/>
      <c r="I22" s="105"/>
      <c r="O22" s="10"/>
    </row>
    <row r="23" spans="1:15" ht="14.25" customHeight="1" x14ac:dyDescent="0.3">
      <c r="A23" s="1236"/>
      <c r="B23" s="108"/>
      <c r="C23" s="105"/>
      <c r="D23" s="105"/>
      <c r="E23" s="105"/>
      <c r="F23" s="105"/>
      <c r="G23" s="105"/>
      <c r="H23" s="105"/>
      <c r="I23" s="105"/>
      <c r="O23" s="10"/>
    </row>
    <row r="24" spans="1:15" ht="14.25" customHeight="1" x14ac:dyDescent="0.3">
      <c r="A24" s="1236"/>
      <c r="B24" s="108"/>
      <c r="C24" s="105"/>
      <c r="D24" s="105"/>
      <c r="E24" s="105"/>
      <c r="F24" s="105"/>
      <c r="G24" s="105"/>
      <c r="H24" s="105"/>
      <c r="I24" s="105"/>
      <c r="O24" s="10"/>
    </row>
    <row r="25" spans="1:15" ht="14.25" customHeight="1" x14ac:dyDescent="0.3">
      <c r="A25" s="1236"/>
      <c r="B25" s="108"/>
      <c r="C25" s="105"/>
      <c r="D25" s="105"/>
      <c r="E25" s="105"/>
      <c r="F25" s="105"/>
      <c r="G25" s="105"/>
      <c r="H25" s="105"/>
      <c r="I25" s="105"/>
      <c r="O25" s="10"/>
    </row>
    <row r="26" spans="1:15" ht="14.25" customHeight="1" x14ac:dyDescent="0.3">
      <c r="A26" s="1236"/>
      <c r="B26" s="108"/>
      <c r="C26" s="105"/>
      <c r="D26" s="105"/>
      <c r="E26" s="105"/>
      <c r="F26" s="105"/>
      <c r="G26" s="105"/>
      <c r="H26" s="105"/>
      <c r="I26" s="105"/>
      <c r="O26" s="10"/>
    </row>
    <row r="27" spans="1:15" ht="14.25" customHeight="1" x14ac:dyDescent="0.3">
      <c r="A27" s="1236"/>
      <c r="B27" s="108"/>
      <c r="C27" s="105"/>
      <c r="D27" s="105"/>
      <c r="E27" s="105"/>
      <c r="F27" s="105"/>
      <c r="G27" s="105"/>
      <c r="H27" s="105"/>
      <c r="I27" s="105"/>
      <c r="O27" s="10"/>
    </row>
    <row r="28" spans="1:15" ht="14.25" customHeight="1" x14ac:dyDescent="0.3">
      <c r="A28" s="1236"/>
      <c r="B28" s="108"/>
      <c r="C28" s="105"/>
      <c r="D28" s="105"/>
      <c r="E28" s="105"/>
      <c r="F28" s="105"/>
      <c r="G28" s="105"/>
      <c r="H28" s="105"/>
      <c r="I28" s="105"/>
      <c r="O28" s="10"/>
    </row>
    <row r="29" spans="1:15" ht="14.25" customHeight="1" x14ac:dyDescent="0.3">
      <c r="A29" s="1236"/>
      <c r="B29" s="108"/>
      <c r="C29" s="105"/>
      <c r="D29" s="105"/>
      <c r="E29" s="105"/>
      <c r="F29" s="105"/>
      <c r="G29" s="105"/>
      <c r="H29" s="105"/>
      <c r="I29" s="105"/>
      <c r="O29" s="10"/>
    </row>
    <row r="30" spans="1:15" ht="14.25" customHeight="1" x14ac:dyDescent="0.3">
      <c r="A30" s="1236"/>
      <c r="B30" s="108"/>
      <c r="C30" s="105"/>
      <c r="D30" s="105"/>
      <c r="E30" s="105"/>
      <c r="F30" s="105"/>
      <c r="G30" s="105"/>
      <c r="H30" s="105"/>
      <c r="I30" s="105"/>
      <c r="O30" s="10"/>
    </row>
    <row r="31" spans="1:15" ht="14.25" customHeight="1" x14ac:dyDescent="0.3">
      <c r="A31" s="1236"/>
      <c r="B31" s="108"/>
      <c r="C31" s="105"/>
      <c r="D31" s="105"/>
      <c r="E31" s="105"/>
      <c r="F31" s="105"/>
      <c r="G31" s="105"/>
      <c r="H31" s="105"/>
      <c r="I31" s="105"/>
      <c r="O31" s="10"/>
    </row>
    <row r="32" spans="1:15" ht="14.25" customHeight="1" x14ac:dyDescent="0.3">
      <c r="A32" s="1236"/>
      <c r="B32" s="108"/>
      <c r="C32" s="105"/>
      <c r="D32" s="105"/>
      <c r="E32" s="105"/>
      <c r="F32" s="105"/>
      <c r="G32" s="105"/>
      <c r="H32" s="105"/>
      <c r="I32" s="105"/>
      <c r="O32" s="10"/>
    </row>
    <row r="33" spans="1:15" ht="14.25" customHeight="1" x14ac:dyDescent="0.3">
      <c r="A33" s="1236"/>
      <c r="B33" s="108"/>
      <c r="C33" s="105"/>
      <c r="D33" s="105"/>
      <c r="E33" s="105"/>
      <c r="F33" s="105"/>
      <c r="G33" s="105"/>
      <c r="H33" s="105"/>
      <c r="I33" s="105"/>
      <c r="O33" s="10"/>
    </row>
    <row r="34" spans="1:15" ht="14.25" customHeight="1" x14ac:dyDescent="0.3">
      <c r="A34" s="1236"/>
      <c r="B34" s="108"/>
      <c r="C34" s="105"/>
      <c r="D34" s="105"/>
      <c r="E34" s="105"/>
      <c r="F34" s="105"/>
      <c r="G34" s="105"/>
      <c r="H34" s="105"/>
      <c r="I34" s="105"/>
      <c r="O34" s="10"/>
    </row>
    <row r="35" spans="1:15" ht="14.25" customHeight="1" x14ac:dyDescent="0.3">
      <c r="A35" s="1236"/>
      <c r="B35" s="108"/>
      <c r="C35" s="105"/>
      <c r="D35" s="105"/>
      <c r="E35" s="105"/>
      <c r="F35" s="105"/>
      <c r="G35" s="105"/>
      <c r="H35" s="105"/>
      <c r="I35" s="105"/>
      <c r="O35" s="10"/>
    </row>
    <row r="36" spans="1:15" ht="14.25" customHeight="1" x14ac:dyDescent="0.3">
      <c r="A36" s="1236"/>
      <c r="B36" s="108"/>
      <c r="C36" s="105"/>
      <c r="D36" s="105"/>
      <c r="E36" s="105"/>
      <c r="F36" s="105"/>
      <c r="G36" s="105"/>
      <c r="H36" s="105"/>
      <c r="I36" s="105"/>
      <c r="O36" s="10"/>
    </row>
    <row r="37" spans="1:15" ht="14.25" customHeight="1" x14ac:dyDescent="0.3">
      <c r="A37" s="1236"/>
      <c r="B37" s="108"/>
      <c r="C37" s="105"/>
      <c r="D37" s="105"/>
      <c r="E37" s="105"/>
      <c r="F37" s="105"/>
      <c r="G37" s="105"/>
      <c r="H37" s="105"/>
      <c r="I37" s="105"/>
      <c r="O37" s="10"/>
    </row>
    <row r="38" spans="1:15" ht="14.25" customHeight="1" x14ac:dyDescent="0.3">
      <c r="A38" s="1236"/>
      <c r="B38" s="108"/>
      <c r="C38" s="105"/>
      <c r="D38" s="105"/>
      <c r="E38" s="105"/>
      <c r="F38" s="105"/>
      <c r="G38" s="105"/>
      <c r="H38" s="105"/>
      <c r="I38" s="105"/>
      <c r="O38" s="10"/>
    </row>
    <row r="39" spans="1:15" ht="14.25" customHeight="1" x14ac:dyDescent="0.3">
      <c r="A39" s="1236"/>
      <c r="B39" s="108"/>
      <c r="C39" s="105"/>
      <c r="D39" s="105"/>
      <c r="E39" s="105"/>
      <c r="F39" s="105"/>
      <c r="G39" s="105"/>
      <c r="H39" s="105"/>
      <c r="I39" s="105"/>
      <c r="O39" s="10"/>
    </row>
    <row r="40" spans="1:15" ht="14.25" customHeight="1" x14ac:dyDescent="0.3">
      <c r="A40" s="1236"/>
      <c r="B40" s="108"/>
      <c r="C40" s="105"/>
      <c r="D40" s="105"/>
      <c r="E40" s="105"/>
      <c r="F40" s="105"/>
      <c r="G40" s="105"/>
      <c r="H40" s="105"/>
      <c r="I40" s="105"/>
      <c r="O40" s="10"/>
    </row>
    <row r="41" spans="1:15" ht="14.25" customHeight="1" x14ac:dyDescent="0.3">
      <c r="A41" s="1236"/>
      <c r="B41" s="108"/>
      <c r="C41" s="105"/>
      <c r="D41" s="105"/>
      <c r="E41" s="105"/>
      <c r="F41" s="105"/>
      <c r="G41" s="105"/>
      <c r="H41" s="105"/>
      <c r="I41" s="105"/>
      <c r="O41" s="10"/>
    </row>
    <row r="42" spans="1:15" ht="14.25" customHeight="1" x14ac:dyDescent="0.3">
      <c r="A42" s="1236"/>
      <c r="B42" s="108"/>
      <c r="C42" s="105"/>
      <c r="D42" s="105"/>
      <c r="E42" s="105"/>
      <c r="F42" s="105"/>
      <c r="G42" s="105"/>
      <c r="H42" s="105"/>
      <c r="I42" s="105"/>
      <c r="O42" s="10"/>
    </row>
    <row r="43" spans="1:15" ht="14.25" customHeight="1" x14ac:dyDescent="0.3">
      <c r="A43" s="1236"/>
      <c r="B43" s="108"/>
      <c r="C43" s="105"/>
      <c r="D43" s="105"/>
      <c r="E43" s="105"/>
      <c r="F43" s="105"/>
      <c r="G43" s="105"/>
      <c r="H43" s="105"/>
      <c r="I43" s="105"/>
      <c r="O43" s="10"/>
    </row>
    <row r="44" spans="1:15" ht="14.25" customHeight="1" x14ac:dyDescent="0.3">
      <c r="A44" s="1236"/>
      <c r="B44" s="108"/>
      <c r="C44" s="105"/>
      <c r="D44" s="105"/>
      <c r="E44" s="105"/>
      <c r="F44" s="105"/>
      <c r="G44" s="105"/>
      <c r="H44" s="105"/>
      <c r="I44" s="105"/>
      <c r="O44" s="10"/>
    </row>
    <row r="45" spans="1:15" ht="14.25" customHeight="1" x14ac:dyDescent="0.3">
      <c r="A45" s="1236"/>
      <c r="B45" s="108"/>
      <c r="C45" s="105"/>
      <c r="D45" s="105"/>
      <c r="E45" s="105"/>
      <c r="F45" s="105"/>
      <c r="G45" s="105"/>
      <c r="H45" s="105"/>
      <c r="I45" s="105"/>
      <c r="O45" s="10"/>
    </row>
    <row r="46" spans="1:15" ht="14.25" customHeight="1" x14ac:dyDescent="0.3">
      <c r="A46" s="1236"/>
      <c r="B46" s="108"/>
      <c r="C46" s="105"/>
      <c r="D46" s="105"/>
      <c r="E46" s="105"/>
      <c r="F46" s="105"/>
      <c r="G46" s="105"/>
      <c r="H46" s="105"/>
      <c r="I46" s="105"/>
      <c r="O46" s="10"/>
    </row>
    <row r="47" spans="1:15" ht="14.25" customHeight="1" x14ac:dyDescent="0.3">
      <c r="A47" s="1236"/>
      <c r="B47" s="108"/>
      <c r="C47" s="105"/>
      <c r="D47" s="105"/>
      <c r="E47" s="105"/>
      <c r="F47" s="105"/>
      <c r="G47" s="105"/>
      <c r="H47" s="105"/>
      <c r="I47" s="105"/>
      <c r="O47" s="10"/>
    </row>
    <row r="48" spans="1:15" ht="14.25" customHeight="1" x14ac:dyDescent="0.3">
      <c r="A48" s="1236"/>
      <c r="B48" s="108"/>
      <c r="C48" s="105"/>
      <c r="D48" s="105"/>
      <c r="E48" s="105"/>
      <c r="F48" s="105"/>
      <c r="G48" s="105"/>
      <c r="H48" s="105"/>
      <c r="I48" s="105"/>
      <c r="O48" s="10"/>
    </row>
    <row r="49" spans="1:15" ht="14.25" customHeight="1" x14ac:dyDescent="0.3">
      <c r="A49" s="1236"/>
      <c r="B49" s="108"/>
      <c r="C49" s="105"/>
      <c r="D49" s="105"/>
      <c r="E49" s="105"/>
      <c r="F49" s="105"/>
      <c r="G49" s="105"/>
      <c r="H49" s="105"/>
      <c r="I49" s="105"/>
      <c r="O49" s="10"/>
    </row>
    <row r="50" spans="1:15" ht="14.25" customHeight="1" x14ac:dyDescent="0.3">
      <c r="A50" s="1236"/>
      <c r="B50" s="108"/>
      <c r="C50" s="105"/>
      <c r="D50" s="105"/>
      <c r="E50" s="105"/>
      <c r="F50" s="105"/>
      <c r="G50" s="105"/>
      <c r="H50" s="105"/>
      <c r="I50" s="105"/>
      <c r="O50" s="10"/>
    </row>
    <row r="51" spans="1:15" ht="14.25" customHeight="1" x14ac:dyDescent="0.3">
      <c r="A51" s="1236"/>
      <c r="B51" s="109"/>
      <c r="C51" s="110"/>
      <c r="D51" s="110"/>
      <c r="E51" s="110"/>
      <c r="F51" s="110"/>
      <c r="G51" s="110"/>
      <c r="H51" s="110"/>
      <c r="I51" s="110"/>
      <c r="J51" s="12"/>
      <c r="K51" s="12"/>
      <c r="L51" s="12"/>
      <c r="M51" s="12"/>
      <c r="N51" s="12"/>
      <c r="O51" s="13"/>
    </row>
  </sheetData>
  <mergeCells count="1">
    <mergeCell ref="A1:A5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11">
    <tabColor theme="7"/>
  </sheetPr>
  <dimension ref="A1:AK51"/>
  <sheetViews>
    <sheetView view="pageBreakPreview" zoomScaleNormal="100" zoomScaleSheetLayoutView="100" workbookViewId="0"/>
  </sheetViews>
  <sheetFormatPr defaultColWidth="9" defaultRowHeight="14" x14ac:dyDescent="0.3"/>
  <cols>
    <col min="1" max="1" width="4.58203125" style="257" customWidth="1"/>
    <col min="2" max="2" width="10.58203125" style="257" customWidth="1"/>
    <col min="3" max="3" width="10.83203125" style="257" bestFit="1" customWidth="1"/>
    <col min="4" max="15" width="8.08203125" style="257" customWidth="1"/>
    <col min="16" max="16" width="11.75" style="257" customWidth="1"/>
    <col min="17" max="17" width="8.08203125" style="257" customWidth="1"/>
    <col min="18" max="18" width="8.58203125" style="257" customWidth="1"/>
    <col min="19" max="19" width="8.58203125" style="256" customWidth="1"/>
    <col min="20" max="20" width="9" style="257"/>
    <col min="21" max="21" width="9.08203125" style="257" bestFit="1" customWidth="1"/>
    <col min="22" max="22" width="13.08203125" style="257" customWidth="1"/>
    <col min="23" max="23" width="16.83203125" style="257" customWidth="1"/>
    <col min="24" max="25" width="11.58203125" style="257" customWidth="1"/>
    <col min="26" max="35" width="9" style="257"/>
    <col min="36" max="36" width="12.5" style="257" customWidth="1"/>
    <col min="37" max="16384" width="9" style="257"/>
  </cols>
  <sheetData>
    <row r="1" spans="1:37" ht="14.25" customHeight="1" x14ac:dyDescent="0.3">
      <c r="A1" s="4" t="s">
        <v>619</v>
      </c>
      <c r="S1" s="257"/>
    </row>
    <row r="2" spans="1:37" ht="14.25" customHeight="1" x14ac:dyDescent="0.3">
      <c r="A2" s="2"/>
      <c r="S2" s="257"/>
      <c r="W2" s="257" t="s">
        <v>229</v>
      </c>
    </row>
    <row r="3" spans="1:37" ht="14.25" customHeight="1" x14ac:dyDescent="0.3">
      <c r="A3" s="2" t="s">
        <v>620</v>
      </c>
      <c r="S3" s="257"/>
      <c r="W3" s="257" t="s">
        <v>621</v>
      </c>
    </row>
    <row r="4" spans="1:37" ht="14.25" customHeight="1" thickBot="1" x14ac:dyDescent="0.35">
      <c r="A4" s="256"/>
      <c r="P4" s="258"/>
      <c r="Q4" s="258" t="s">
        <v>426</v>
      </c>
    </row>
    <row r="5" spans="1:37" ht="14.25" customHeight="1" x14ac:dyDescent="0.3">
      <c r="A5" s="256"/>
      <c r="B5" s="259" t="s">
        <v>415</v>
      </c>
      <c r="C5" s="260" t="s">
        <v>472</v>
      </c>
      <c r="D5" s="261" t="s">
        <v>428</v>
      </c>
      <c r="E5" s="262" t="s">
        <v>429</v>
      </c>
      <c r="F5" s="262" t="s">
        <v>430</v>
      </c>
      <c r="G5" s="262" t="s">
        <v>431</v>
      </c>
      <c r="H5" s="262" t="s">
        <v>432</v>
      </c>
      <c r="I5" s="463" t="s">
        <v>433</v>
      </c>
      <c r="J5" s="464" t="s">
        <v>434</v>
      </c>
      <c r="K5" s="262" t="s">
        <v>435</v>
      </c>
      <c r="L5" s="262" t="s">
        <v>436</v>
      </c>
      <c r="M5" s="262" t="s">
        <v>437</v>
      </c>
      <c r="N5" s="262" t="s">
        <v>438</v>
      </c>
      <c r="O5" s="263" t="s">
        <v>439</v>
      </c>
      <c r="P5" s="264" t="s">
        <v>440</v>
      </c>
      <c r="Q5" s="265" t="s">
        <v>622</v>
      </c>
      <c r="W5" s="257" t="s">
        <v>623</v>
      </c>
    </row>
    <row r="6" spans="1:37" ht="14.25" customHeight="1" x14ac:dyDescent="0.3">
      <c r="A6" s="256"/>
      <c r="B6" s="1285" t="s">
        <v>132</v>
      </c>
      <c r="C6" s="398" t="s">
        <v>843</v>
      </c>
      <c r="D6" s="266">
        <f t="shared" ref="D6:O6" si="0">INDEX(Y$7:Y$18,MATCH($S6,$X$7:$X$18,0))</f>
        <v>450848</v>
      </c>
      <c r="E6" s="267">
        <f t="shared" si="0"/>
        <v>815952</v>
      </c>
      <c r="F6" s="267">
        <f t="shared" si="0"/>
        <v>798122</v>
      </c>
      <c r="G6" s="267">
        <f t="shared" si="0"/>
        <v>476401</v>
      </c>
      <c r="H6" s="267">
        <f t="shared" si="0"/>
        <v>589544</v>
      </c>
      <c r="I6" s="268">
        <f t="shared" si="0"/>
        <v>383385</v>
      </c>
      <c r="J6" s="269">
        <f t="shared" si="0"/>
        <v>526477</v>
      </c>
      <c r="K6" s="267">
        <f t="shared" si="0"/>
        <v>1140856</v>
      </c>
      <c r="L6" s="267">
        <f t="shared" si="0"/>
        <v>444368</v>
      </c>
      <c r="M6" s="267">
        <f t="shared" si="0"/>
        <v>1948356</v>
      </c>
      <c r="N6" s="267">
        <f t="shared" si="0"/>
        <v>638492</v>
      </c>
      <c r="O6" s="399">
        <f t="shared" si="0"/>
        <v>476879</v>
      </c>
      <c r="P6" s="270">
        <f>SUM(D6:O6)</f>
        <v>8689680</v>
      </c>
      <c r="Q6" s="271">
        <f>INDEX(AK$7:AK$18,MATCH($S6,$X$7:$X$18,0))</f>
        <v>30</v>
      </c>
      <c r="S6" s="256" t="str">
        <f>IF(B6&lt;&gt;0,B6,#REF!)</f>
        <v>熊本市</v>
      </c>
      <c r="T6" s="257" t="str">
        <f>LEFT(S6,2)</f>
        <v>熊本</v>
      </c>
      <c r="U6" s="257">
        <v>1</v>
      </c>
      <c r="W6" s="272" t="s">
        <v>513</v>
      </c>
      <c r="X6" s="400" t="s">
        <v>158</v>
      </c>
      <c r="Y6" s="401" t="s">
        <v>484</v>
      </c>
      <c r="Z6" s="402" t="s">
        <v>485</v>
      </c>
      <c r="AA6" s="402" t="s">
        <v>486</v>
      </c>
      <c r="AB6" s="402" t="s">
        <v>487</v>
      </c>
      <c r="AC6" s="402" t="s">
        <v>488</v>
      </c>
      <c r="AD6" s="402" t="s">
        <v>489</v>
      </c>
      <c r="AE6" s="402" t="s">
        <v>490</v>
      </c>
      <c r="AF6" s="402" t="s">
        <v>491</v>
      </c>
      <c r="AG6" s="402" t="s">
        <v>492</v>
      </c>
      <c r="AH6" s="402" t="s">
        <v>493</v>
      </c>
      <c r="AI6" s="402" t="s">
        <v>494</v>
      </c>
      <c r="AJ6" s="403" t="s">
        <v>495</v>
      </c>
      <c r="AK6" s="404" t="s">
        <v>624</v>
      </c>
    </row>
    <row r="7" spans="1:37" ht="14.25" customHeight="1" x14ac:dyDescent="0.3">
      <c r="A7" s="256"/>
      <c r="B7" s="1286"/>
      <c r="C7" s="572" t="s">
        <v>844</v>
      </c>
      <c r="D7" s="273">
        <f t="shared" ref="D7:O7" si="1">INDEX(Y$19:Y$30,MATCH($S7,$X$19:$X$30,0))</f>
        <v>314438</v>
      </c>
      <c r="E7" s="274">
        <f t="shared" si="1"/>
        <v>265302</v>
      </c>
      <c r="F7" s="274">
        <f t="shared" si="1"/>
        <v>468131</v>
      </c>
      <c r="G7" s="274">
        <f t="shared" si="1"/>
        <v>417818</v>
      </c>
      <c r="H7" s="274">
        <f t="shared" si="1"/>
        <v>536285</v>
      </c>
      <c r="I7" s="275">
        <f t="shared" si="1"/>
        <v>245939</v>
      </c>
      <c r="J7" s="276">
        <f t="shared" si="1"/>
        <v>261210</v>
      </c>
      <c r="K7" s="274">
        <f t="shared" si="1"/>
        <v>484496</v>
      </c>
      <c r="L7" s="274">
        <f t="shared" si="1"/>
        <v>280054</v>
      </c>
      <c r="M7" s="274">
        <f t="shared" si="1"/>
        <v>511126</v>
      </c>
      <c r="N7" s="274">
        <f t="shared" si="1"/>
        <v>499712</v>
      </c>
      <c r="O7" s="406">
        <f t="shared" si="1"/>
        <v>353235</v>
      </c>
      <c r="P7" s="277">
        <f>SUM(D7:O7)</f>
        <v>4637746</v>
      </c>
      <c r="Q7" s="278">
        <f>INDEX(AK$19:AK$30,MATCH($S7,$X$19:$X$30,0))</f>
        <v>26</v>
      </c>
      <c r="S7" s="256" t="str">
        <f t="shared" ref="S7:S17" si="2">IF(B7&lt;&gt;0,B7,S6)</f>
        <v>熊本市</v>
      </c>
      <c r="T7" s="257" t="str">
        <f t="shared" ref="T7:T41" si="3">LEFT(S7,2)</f>
        <v>熊本</v>
      </c>
      <c r="U7" s="257">
        <v>2</v>
      </c>
      <c r="W7" s="1290" t="s">
        <v>178</v>
      </c>
      <c r="X7" s="407" t="s">
        <v>442</v>
      </c>
      <c r="Y7" s="1183">
        <v>450848</v>
      </c>
      <c r="Z7" s="1184">
        <v>815952</v>
      </c>
      <c r="AA7" s="1184">
        <v>798122</v>
      </c>
      <c r="AB7" s="1184">
        <v>476401</v>
      </c>
      <c r="AC7" s="1184">
        <v>589544</v>
      </c>
      <c r="AD7" s="1184">
        <v>383385</v>
      </c>
      <c r="AE7" s="1184">
        <v>526477</v>
      </c>
      <c r="AF7" s="1184">
        <v>1140856</v>
      </c>
      <c r="AG7" s="1184">
        <v>444368</v>
      </c>
      <c r="AH7" s="1184">
        <v>1948356</v>
      </c>
      <c r="AI7" s="1184">
        <v>638492</v>
      </c>
      <c r="AJ7" s="1185">
        <v>476879</v>
      </c>
      <c r="AK7" s="750">
        <v>30</v>
      </c>
    </row>
    <row r="8" spans="1:37" ht="14.25" customHeight="1" x14ac:dyDescent="0.3">
      <c r="A8" s="256"/>
      <c r="B8" s="1287"/>
      <c r="C8" s="280" t="s">
        <v>532</v>
      </c>
      <c r="D8" s="281">
        <f>ROUND(D6,0)/ROUND(D7,0)-1</f>
        <v>0.43382161189169244</v>
      </c>
      <c r="E8" s="282">
        <f t="shared" ref="E8:O8" si="4">ROUND(E6,0)/ROUND(E7,0)-1</f>
        <v>2.0755591740733204</v>
      </c>
      <c r="F8" s="282">
        <f t="shared" si="4"/>
        <v>0.70491165934321809</v>
      </c>
      <c r="G8" s="282">
        <f t="shared" si="4"/>
        <v>0.14021176684585157</v>
      </c>
      <c r="H8" s="282">
        <f t="shared" si="4"/>
        <v>9.9311000680608164E-2</v>
      </c>
      <c r="I8" s="283">
        <f t="shared" si="4"/>
        <v>0.55886215687629859</v>
      </c>
      <c r="J8" s="465">
        <f t="shared" si="4"/>
        <v>1.0155315646414764</v>
      </c>
      <c r="K8" s="282">
        <f t="shared" si="4"/>
        <v>1.354727386810211</v>
      </c>
      <c r="L8" s="282">
        <f t="shared" si="4"/>
        <v>0.58672256064901762</v>
      </c>
      <c r="M8" s="282">
        <f t="shared" si="4"/>
        <v>2.8118898275571973</v>
      </c>
      <c r="N8" s="282">
        <f t="shared" si="4"/>
        <v>0.27771996670081966</v>
      </c>
      <c r="O8" s="284">
        <f t="shared" si="4"/>
        <v>0.35003326397440793</v>
      </c>
      <c r="P8" s="285">
        <f>ROUND(P6,0)/ROUND(P7,0)-1</f>
        <v>0.87368605352686424</v>
      </c>
      <c r="Q8" s="286">
        <f>Q6/Q7-1</f>
        <v>0.15384615384615374</v>
      </c>
      <c r="S8" s="256" t="str">
        <f t="shared" si="2"/>
        <v>熊本市</v>
      </c>
      <c r="T8" s="257" t="str">
        <f t="shared" si="3"/>
        <v>熊本</v>
      </c>
      <c r="U8" s="257">
        <v>3</v>
      </c>
      <c r="W8" s="1291"/>
      <c r="X8" s="409" t="s">
        <v>444</v>
      </c>
      <c r="Y8" s="1186">
        <v>616874</v>
      </c>
      <c r="Z8" s="1187">
        <v>573813</v>
      </c>
      <c r="AA8" s="1187">
        <v>889039</v>
      </c>
      <c r="AB8" s="1187">
        <v>914963</v>
      </c>
      <c r="AC8" s="1187">
        <v>1200940</v>
      </c>
      <c r="AD8" s="1187">
        <v>752204</v>
      </c>
      <c r="AE8" s="1187">
        <v>817177</v>
      </c>
      <c r="AF8" s="1187">
        <v>1234901</v>
      </c>
      <c r="AG8" s="1187">
        <v>1037400</v>
      </c>
      <c r="AH8" s="1187">
        <v>1127160</v>
      </c>
      <c r="AI8" s="1187">
        <v>1070917</v>
      </c>
      <c r="AJ8" s="1188">
        <v>711049</v>
      </c>
      <c r="AK8" s="751">
        <v>82</v>
      </c>
    </row>
    <row r="9" spans="1:37" ht="14.25" customHeight="1" x14ac:dyDescent="0.3">
      <c r="A9" s="256"/>
      <c r="B9" s="1285" t="s">
        <v>133</v>
      </c>
      <c r="C9" s="398" t="str">
        <f>C$6</f>
        <v>令和5年</v>
      </c>
      <c r="D9" s="266">
        <f t="shared" ref="D9:O9" si="5">INDEX(Y$7:Y$18,MATCH($S9,$X$7:$X$18,0))</f>
        <v>616874</v>
      </c>
      <c r="E9" s="267">
        <f t="shared" si="5"/>
        <v>573813</v>
      </c>
      <c r="F9" s="267">
        <f t="shared" si="5"/>
        <v>889039</v>
      </c>
      <c r="G9" s="267">
        <f t="shared" si="5"/>
        <v>914963</v>
      </c>
      <c r="H9" s="267">
        <f t="shared" si="5"/>
        <v>1200940</v>
      </c>
      <c r="I9" s="268">
        <f t="shared" si="5"/>
        <v>752204</v>
      </c>
      <c r="J9" s="269">
        <f t="shared" si="5"/>
        <v>817177</v>
      </c>
      <c r="K9" s="267">
        <f t="shared" si="5"/>
        <v>1234901</v>
      </c>
      <c r="L9" s="267">
        <f t="shared" si="5"/>
        <v>1037400</v>
      </c>
      <c r="M9" s="267">
        <f t="shared" si="5"/>
        <v>1127160</v>
      </c>
      <c r="N9" s="267">
        <f t="shared" si="5"/>
        <v>1070917</v>
      </c>
      <c r="O9" s="399">
        <f t="shared" si="5"/>
        <v>711049</v>
      </c>
      <c r="P9" s="270">
        <f>SUM(D9:O9)</f>
        <v>10946437</v>
      </c>
      <c r="Q9" s="271">
        <f>INDEX(AK$7:AK$18,MATCH($S9,$X$7:$X$18,0))</f>
        <v>82</v>
      </c>
      <c r="S9" s="256" t="str">
        <f t="shared" si="2"/>
        <v>阿蘇地域</v>
      </c>
      <c r="T9" s="257" t="str">
        <f t="shared" si="3"/>
        <v>阿蘇</v>
      </c>
      <c r="U9" s="257">
        <v>1</v>
      </c>
      <c r="W9" s="1291"/>
      <c r="X9" s="409" t="s">
        <v>445</v>
      </c>
      <c r="Y9" s="1186">
        <v>205837</v>
      </c>
      <c r="Z9" s="1187">
        <v>184130</v>
      </c>
      <c r="AA9" s="1187">
        <v>254973</v>
      </c>
      <c r="AB9" s="1187">
        <v>283116</v>
      </c>
      <c r="AC9" s="1187">
        <v>323051</v>
      </c>
      <c r="AD9" s="1187">
        <v>218247</v>
      </c>
      <c r="AE9" s="1187">
        <v>324085</v>
      </c>
      <c r="AF9" s="1187">
        <v>390584</v>
      </c>
      <c r="AG9" s="1187">
        <v>289601</v>
      </c>
      <c r="AH9" s="1187">
        <v>272325</v>
      </c>
      <c r="AI9" s="1187">
        <v>296805</v>
      </c>
      <c r="AJ9" s="1188">
        <v>276793</v>
      </c>
      <c r="AK9" s="751">
        <v>52</v>
      </c>
    </row>
    <row r="10" spans="1:37" ht="14.25" customHeight="1" x14ac:dyDescent="0.3">
      <c r="A10" s="256"/>
      <c r="B10" s="1286"/>
      <c r="C10" s="572" t="str">
        <f>C$7</f>
        <v>令和4年</v>
      </c>
      <c r="D10" s="273">
        <f t="shared" ref="D10:O10" si="6">INDEX(Y$19:Y$30,MATCH($S10,$X$19:$X$30,0))</f>
        <v>611563</v>
      </c>
      <c r="E10" s="274">
        <f t="shared" si="6"/>
        <v>357476</v>
      </c>
      <c r="F10" s="274">
        <f t="shared" si="6"/>
        <v>662510</v>
      </c>
      <c r="G10" s="274">
        <f t="shared" si="6"/>
        <v>749489</v>
      </c>
      <c r="H10" s="274">
        <f t="shared" si="6"/>
        <v>1057925</v>
      </c>
      <c r="I10" s="275">
        <f t="shared" si="6"/>
        <v>563013</v>
      </c>
      <c r="J10" s="276">
        <f t="shared" si="6"/>
        <v>680199</v>
      </c>
      <c r="K10" s="274">
        <f t="shared" si="6"/>
        <v>1030972</v>
      </c>
      <c r="L10" s="274">
        <f t="shared" si="6"/>
        <v>740458</v>
      </c>
      <c r="M10" s="274">
        <f t="shared" si="6"/>
        <v>1018412</v>
      </c>
      <c r="N10" s="274">
        <f t="shared" si="6"/>
        <v>989646</v>
      </c>
      <c r="O10" s="406">
        <f t="shared" si="6"/>
        <v>630445</v>
      </c>
      <c r="P10" s="277">
        <f>SUM(D10:O10)</f>
        <v>9092108</v>
      </c>
      <c r="Q10" s="278">
        <f>INDEX(AK$19:AK$30,MATCH($S10,$X$19:$X$30,0))</f>
        <v>84</v>
      </c>
      <c r="S10" s="256" t="str">
        <f t="shared" si="2"/>
        <v>阿蘇地域</v>
      </c>
      <c r="T10" s="257" t="str">
        <f t="shared" si="3"/>
        <v>阿蘇</v>
      </c>
      <c r="U10" s="257">
        <v>2</v>
      </c>
      <c r="W10" s="1291"/>
      <c r="X10" s="409" t="s">
        <v>446</v>
      </c>
      <c r="Y10" s="1186">
        <v>210896</v>
      </c>
      <c r="Z10" s="1187">
        <v>223816</v>
      </c>
      <c r="AA10" s="1187">
        <v>222272</v>
      </c>
      <c r="AB10" s="1187">
        <v>220714</v>
      </c>
      <c r="AC10" s="1187">
        <v>230642</v>
      </c>
      <c r="AD10" s="1187">
        <v>185658</v>
      </c>
      <c r="AE10" s="1187">
        <v>204876</v>
      </c>
      <c r="AF10" s="1187">
        <v>352351</v>
      </c>
      <c r="AG10" s="1187">
        <v>235358</v>
      </c>
      <c r="AH10" s="1187">
        <v>246035</v>
      </c>
      <c r="AI10" s="1187">
        <v>221387</v>
      </c>
      <c r="AJ10" s="1188">
        <v>204351</v>
      </c>
      <c r="AK10" s="751">
        <v>26</v>
      </c>
    </row>
    <row r="11" spans="1:37" ht="14.25" customHeight="1" x14ac:dyDescent="0.3">
      <c r="A11" s="256"/>
      <c r="B11" s="1287"/>
      <c r="C11" s="280" t="s">
        <v>532</v>
      </c>
      <c r="D11" s="281">
        <f>ROUND(D9,0)/ROUND(D10,0)-1</f>
        <v>8.6843056234597871E-3</v>
      </c>
      <c r="E11" s="282">
        <f t="shared" ref="E11:P11" si="7">ROUND(E9,0)/ROUND(E10,0)-1</f>
        <v>0.60517908894583128</v>
      </c>
      <c r="F11" s="282">
        <f t="shared" si="7"/>
        <v>0.34192540489954859</v>
      </c>
      <c r="G11" s="282">
        <f t="shared" si="7"/>
        <v>0.22078242642653856</v>
      </c>
      <c r="H11" s="282">
        <f t="shared" si="7"/>
        <v>0.13518444124110873</v>
      </c>
      <c r="I11" s="283">
        <f t="shared" si="7"/>
        <v>0.33603309337439802</v>
      </c>
      <c r="J11" s="465">
        <f t="shared" si="7"/>
        <v>0.201379302233611</v>
      </c>
      <c r="K11" s="282">
        <f t="shared" si="7"/>
        <v>0.19780265613421122</v>
      </c>
      <c r="L11" s="282">
        <f t="shared" si="7"/>
        <v>0.40102477115515001</v>
      </c>
      <c r="M11" s="282">
        <f t="shared" si="7"/>
        <v>0.10678193108486544</v>
      </c>
      <c r="N11" s="282">
        <f t="shared" si="7"/>
        <v>8.21212837721772E-2</v>
      </c>
      <c r="O11" s="284">
        <f t="shared" si="7"/>
        <v>0.1278525485966262</v>
      </c>
      <c r="P11" s="285">
        <f t="shared" si="7"/>
        <v>0.2039492931672171</v>
      </c>
      <c r="Q11" s="286">
        <f>Q9/Q10-1</f>
        <v>-2.3809523809523836E-2</v>
      </c>
      <c r="S11" s="256" t="str">
        <f t="shared" si="2"/>
        <v>阿蘇地域</v>
      </c>
      <c r="T11" s="257" t="str">
        <f t="shared" si="3"/>
        <v>阿蘇</v>
      </c>
      <c r="U11" s="257">
        <v>3</v>
      </c>
      <c r="W11" s="1291"/>
      <c r="X11" s="409" t="s">
        <v>447</v>
      </c>
      <c r="Y11" s="1186">
        <v>494661.75599999999</v>
      </c>
      <c r="Z11" s="1187">
        <v>375435.59554999997</v>
      </c>
      <c r="AA11" s="1187">
        <v>486736.16495000001</v>
      </c>
      <c r="AB11" s="1187">
        <v>510170.65223999997</v>
      </c>
      <c r="AC11" s="1187">
        <v>651364.73606120003</v>
      </c>
      <c r="AD11" s="1187">
        <v>293225.66270688002</v>
      </c>
      <c r="AE11" s="1187">
        <v>332608.82695999998</v>
      </c>
      <c r="AF11" s="1187">
        <v>451648.60320000001</v>
      </c>
      <c r="AG11" s="1187">
        <v>364685.53711999999</v>
      </c>
      <c r="AH11" s="1187">
        <v>436488.18328</v>
      </c>
      <c r="AI11" s="1187">
        <v>506724.37398972001</v>
      </c>
      <c r="AJ11" s="1188">
        <v>367636.31894403999</v>
      </c>
      <c r="AK11" s="751">
        <v>64</v>
      </c>
    </row>
    <row r="12" spans="1:37" ht="14.25" customHeight="1" x14ac:dyDescent="0.3">
      <c r="A12" s="256"/>
      <c r="B12" s="1285" t="s">
        <v>135</v>
      </c>
      <c r="C12" s="398" t="str">
        <f>C$6</f>
        <v>令和5年</v>
      </c>
      <c r="D12" s="266">
        <f t="shared" ref="D12:O12" si="8">INDEX(Y$7:Y$18,MATCH($S12,$X$7:$X$18,0))</f>
        <v>205837</v>
      </c>
      <c r="E12" s="267">
        <f t="shared" si="8"/>
        <v>184130</v>
      </c>
      <c r="F12" s="267">
        <f t="shared" si="8"/>
        <v>254973</v>
      </c>
      <c r="G12" s="267">
        <f t="shared" si="8"/>
        <v>283116</v>
      </c>
      <c r="H12" s="267">
        <f t="shared" si="8"/>
        <v>323051</v>
      </c>
      <c r="I12" s="268">
        <f t="shared" si="8"/>
        <v>218247</v>
      </c>
      <c r="J12" s="269">
        <f t="shared" si="8"/>
        <v>324085</v>
      </c>
      <c r="K12" s="267">
        <f t="shared" si="8"/>
        <v>390584</v>
      </c>
      <c r="L12" s="267">
        <f t="shared" si="8"/>
        <v>289601</v>
      </c>
      <c r="M12" s="267">
        <f t="shared" si="8"/>
        <v>272325</v>
      </c>
      <c r="N12" s="267">
        <f t="shared" si="8"/>
        <v>296805</v>
      </c>
      <c r="O12" s="399">
        <f t="shared" si="8"/>
        <v>276793</v>
      </c>
      <c r="P12" s="270">
        <f>SUM(D12:O12)</f>
        <v>3319547</v>
      </c>
      <c r="Q12" s="271">
        <f>INDEX(AK$7:AK$18,MATCH($S12,$X$7:$X$18,0))</f>
        <v>52</v>
      </c>
      <c r="S12" s="256" t="str">
        <f t="shared" si="2"/>
        <v>天草地域</v>
      </c>
      <c r="T12" s="257" t="str">
        <f t="shared" si="3"/>
        <v>天草</v>
      </c>
      <c r="U12" s="257">
        <v>1</v>
      </c>
      <c r="W12" s="1291"/>
      <c r="X12" s="409" t="s">
        <v>448</v>
      </c>
      <c r="Y12" s="1186">
        <v>569678</v>
      </c>
      <c r="Z12" s="1187">
        <v>516009.5</v>
      </c>
      <c r="AA12" s="1187">
        <v>591628.5</v>
      </c>
      <c r="AB12" s="1187">
        <v>513731.5</v>
      </c>
      <c r="AC12" s="1187">
        <v>594107</v>
      </c>
      <c r="AD12" s="1187">
        <v>423634</v>
      </c>
      <c r="AE12" s="1187">
        <v>488893.5</v>
      </c>
      <c r="AF12" s="1187">
        <v>725052</v>
      </c>
      <c r="AG12" s="1187">
        <v>499732</v>
      </c>
      <c r="AH12" s="1187">
        <v>534053</v>
      </c>
      <c r="AI12" s="1187">
        <v>607389.5</v>
      </c>
      <c r="AJ12" s="1188">
        <v>438978.5</v>
      </c>
      <c r="AK12" s="751">
        <v>60</v>
      </c>
    </row>
    <row r="13" spans="1:37" ht="14.25" customHeight="1" x14ac:dyDescent="0.3">
      <c r="A13" s="256"/>
      <c r="B13" s="1286"/>
      <c r="C13" s="572" t="str">
        <f>C$7</f>
        <v>令和4年</v>
      </c>
      <c r="D13" s="273">
        <f t="shared" ref="D13:O13" si="9">INDEX(Y$19:Y$30,MATCH($S13,$X$19:$X$30,0))</f>
        <v>189261</v>
      </c>
      <c r="E13" s="274">
        <f t="shared" si="9"/>
        <v>146125</v>
      </c>
      <c r="F13" s="274">
        <f t="shared" si="9"/>
        <v>204044</v>
      </c>
      <c r="G13" s="274">
        <f t="shared" si="9"/>
        <v>252912</v>
      </c>
      <c r="H13" s="274">
        <f t="shared" si="9"/>
        <v>294186</v>
      </c>
      <c r="I13" s="275">
        <f t="shared" si="9"/>
        <v>190071</v>
      </c>
      <c r="J13" s="276">
        <f t="shared" si="9"/>
        <v>262191</v>
      </c>
      <c r="K13" s="274">
        <f t="shared" si="9"/>
        <v>366246</v>
      </c>
      <c r="L13" s="274">
        <f t="shared" si="9"/>
        <v>205102</v>
      </c>
      <c r="M13" s="274">
        <f t="shared" si="9"/>
        <v>262343</v>
      </c>
      <c r="N13" s="274">
        <f t="shared" si="9"/>
        <v>260953</v>
      </c>
      <c r="O13" s="406">
        <f t="shared" si="9"/>
        <v>242180</v>
      </c>
      <c r="P13" s="277">
        <f>SUM(D13:O13)</f>
        <v>2875614</v>
      </c>
      <c r="Q13" s="278">
        <f>INDEX(AK$19:AK$30,MATCH($S13,$X$19:$X$30,0))</f>
        <v>43</v>
      </c>
      <c r="S13" s="256" t="str">
        <f t="shared" si="2"/>
        <v>天草地域</v>
      </c>
      <c r="T13" s="257" t="str">
        <f t="shared" si="3"/>
        <v>天草</v>
      </c>
      <c r="U13" s="257">
        <v>2</v>
      </c>
      <c r="W13" s="1291"/>
      <c r="X13" s="409" t="s">
        <v>449</v>
      </c>
      <c r="Y13" s="1186">
        <v>170520</v>
      </c>
      <c r="Z13" s="1187">
        <v>170631</v>
      </c>
      <c r="AA13" s="1187">
        <v>196721</v>
      </c>
      <c r="AB13" s="1187">
        <v>200541</v>
      </c>
      <c r="AC13" s="1187">
        <v>191831</v>
      </c>
      <c r="AD13" s="1187">
        <v>165467</v>
      </c>
      <c r="AE13" s="1187">
        <v>188282</v>
      </c>
      <c r="AF13" s="1187">
        <v>208616</v>
      </c>
      <c r="AG13" s="1187">
        <v>212439</v>
      </c>
      <c r="AH13" s="1187">
        <v>232657</v>
      </c>
      <c r="AI13" s="1187">
        <v>189419</v>
      </c>
      <c r="AJ13" s="1188">
        <v>196945</v>
      </c>
      <c r="AK13" s="751">
        <v>19</v>
      </c>
    </row>
    <row r="14" spans="1:37" ht="14.25" customHeight="1" x14ac:dyDescent="0.3">
      <c r="A14" s="256"/>
      <c r="B14" s="1287"/>
      <c r="C14" s="280" t="s">
        <v>532</v>
      </c>
      <c r="D14" s="281">
        <f>ROUND(D12,0)/ROUND(D13,0)-1</f>
        <v>8.7582756088153468E-2</v>
      </c>
      <c r="E14" s="282">
        <f t="shared" ref="E14:P14" si="10">ROUND(E12,0)/ROUND(E13,0)-1</f>
        <v>0.26008554319931565</v>
      </c>
      <c r="F14" s="282">
        <f t="shared" si="10"/>
        <v>0.24959812589441488</v>
      </c>
      <c r="G14" s="282">
        <f t="shared" si="10"/>
        <v>0.11942493831846646</v>
      </c>
      <c r="H14" s="282">
        <f t="shared" si="10"/>
        <v>9.8118197330940182E-2</v>
      </c>
      <c r="I14" s="283">
        <f t="shared" si="10"/>
        <v>0.14823934214056855</v>
      </c>
      <c r="J14" s="465">
        <f t="shared" si="10"/>
        <v>0.23606454836359747</v>
      </c>
      <c r="K14" s="282">
        <f t="shared" si="10"/>
        <v>6.6452602895321622E-2</v>
      </c>
      <c r="L14" s="282">
        <f t="shared" si="10"/>
        <v>0.41198525611646897</v>
      </c>
      <c r="M14" s="282">
        <f t="shared" si="10"/>
        <v>3.8049423845881059E-2</v>
      </c>
      <c r="N14" s="282">
        <f t="shared" si="10"/>
        <v>0.13738872517273215</v>
      </c>
      <c r="O14" s="284">
        <f t="shared" si="10"/>
        <v>0.14292261953918572</v>
      </c>
      <c r="P14" s="285">
        <f t="shared" si="10"/>
        <v>0.15437850838116662</v>
      </c>
      <c r="Q14" s="286">
        <f>Q12/Q13-1</f>
        <v>0.20930232558139528</v>
      </c>
      <c r="S14" s="256" t="str">
        <f t="shared" si="2"/>
        <v>天草地域</v>
      </c>
      <c r="T14" s="257" t="str">
        <f t="shared" si="3"/>
        <v>天草</v>
      </c>
      <c r="U14" s="257">
        <v>3</v>
      </c>
      <c r="W14" s="1291"/>
      <c r="X14" s="409" t="s">
        <v>450</v>
      </c>
      <c r="Y14" s="1186">
        <v>161721</v>
      </c>
      <c r="Z14" s="1187">
        <v>97485</v>
      </c>
      <c r="AA14" s="1187">
        <v>116701</v>
      </c>
      <c r="AB14" s="1187">
        <v>100784</v>
      </c>
      <c r="AC14" s="1187">
        <v>124657</v>
      </c>
      <c r="AD14" s="1187">
        <v>87816</v>
      </c>
      <c r="AE14" s="1187">
        <v>106765</v>
      </c>
      <c r="AF14" s="1187">
        <v>206138</v>
      </c>
      <c r="AG14" s="1187">
        <v>117998</v>
      </c>
      <c r="AH14" s="1187">
        <v>169453</v>
      </c>
      <c r="AI14" s="1187">
        <v>190486</v>
      </c>
      <c r="AJ14" s="1188">
        <v>112919</v>
      </c>
      <c r="AK14" s="751">
        <v>37</v>
      </c>
    </row>
    <row r="15" spans="1:37" ht="14.25" customHeight="1" x14ac:dyDescent="0.3">
      <c r="A15" s="256"/>
      <c r="B15" s="1285" t="s">
        <v>137</v>
      </c>
      <c r="C15" s="398" t="str">
        <f>C$6</f>
        <v>令和5年</v>
      </c>
      <c r="D15" s="266">
        <f t="shared" ref="D15:O15" si="11">INDEX(Y$7:Y$18,MATCH($S15,$X$7:$X$18,0))</f>
        <v>210896</v>
      </c>
      <c r="E15" s="267">
        <f t="shared" si="11"/>
        <v>223816</v>
      </c>
      <c r="F15" s="267">
        <f t="shared" si="11"/>
        <v>222272</v>
      </c>
      <c r="G15" s="267">
        <f t="shared" si="11"/>
        <v>220714</v>
      </c>
      <c r="H15" s="267">
        <f t="shared" si="11"/>
        <v>230642</v>
      </c>
      <c r="I15" s="268">
        <f t="shared" si="11"/>
        <v>185658</v>
      </c>
      <c r="J15" s="269">
        <f t="shared" si="11"/>
        <v>204876</v>
      </c>
      <c r="K15" s="267">
        <f t="shared" si="11"/>
        <v>352351</v>
      </c>
      <c r="L15" s="267">
        <f t="shared" si="11"/>
        <v>235358</v>
      </c>
      <c r="M15" s="267">
        <f t="shared" si="11"/>
        <v>246035</v>
      </c>
      <c r="N15" s="267">
        <f t="shared" si="11"/>
        <v>221387</v>
      </c>
      <c r="O15" s="399">
        <f t="shared" si="11"/>
        <v>204351</v>
      </c>
      <c r="P15" s="270">
        <f>SUM(D15:O15)</f>
        <v>2758356</v>
      </c>
      <c r="Q15" s="271">
        <f>INDEX(AK$7:AK$18,MATCH($S15,$X$7:$X$18,0))</f>
        <v>26</v>
      </c>
      <c r="S15" s="256" t="str">
        <f t="shared" si="2"/>
        <v>山鹿市</v>
      </c>
      <c r="T15" s="257" t="str">
        <f t="shared" si="3"/>
        <v>山鹿</v>
      </c>
      <c r="U15" s="257">
        <v>1</v>
      </c>
      <c r="W15" s="1291"/>
      <c r="X15" s="409" t="s">
        <v>451</v>
      </c>
      <c r="Y15" s="1186">
        <v>92287</v>
      </c>
      <c r="Z15" s="1187">
        <v>96910</v>
      </c>
      <c r="AA15" s="1187">
        <v>126547</v>
      </c>
      <c r="AB15" s="1187">
        <v>139305</v>
      </c>
      <c r="AC15" s="1187">
        <v>254158</v>
      </c>
      <c r="AD15" s="1187">
        <v>106792</v>
      </c>
      <c r="AE15" s="1187">
        <v>121207</v>
      </c>
      <c r="AF15" s="1187">
        <v>139400</v>
      </c>
      <c r="AG15" s="1187">
        <v>114838</v>
      </c>
      <c r="AH15" s="1187">
        <v>133184</v>
      </c>
      <c r="AI15" s="1187">
        <v>130812</v>
      </c>
      <c r="AJ15" s="1188">
        <v>109802</v>
      </c>
      <c r="AK15" s="751">
        <v>18</v>
      </c>
    </row>
    <row r="16" spans="1:37" ht="14.25" customHeight="1" x14ac:dyDescent="0.3">
      <c r="A16" s="256"/>
      <c r="B16" s="1286"/>
      <c r="C16" s="572" t="str">
        <f>C$7</f>
        <v>令和4年</v>
      </c>
      <c r="D16" s="273">
        <f t="shared" ref="D16:O16" si="12">INDEX(Y$19:Y$30,MATCH($S16,$X$19:$X$30,0))</f>
        <v>191860</v>
      </c>
      <c r="E16" s="274">
        <f t="shared" si="12"/>
        <v>172770</v>
      </c>
      <c r="F16" s="274">
        <f t="shared" si="12"/>
        <v>210018</v>
      </c>
      <c r="G16" s="274">
        <f t="shared" si="12"/>
        <v>200330</v>
      </c>
      <c r="H16" s="274">
        <f t="shared" si="12"/>
        <v>229539</v>
      </c>
      <c r="I16" s="275">
        <f t="shared" si="12"/>
        <v>171969</v>
      </c>
      <c r="J16" s="276">
        <f t="shared" si="12"/>
        <v>186448</v>
      </c>
      <c r="K16" s="274">
        <f t="shared" si="12"/>
        <v>204706</v>
      </c>
      <c r="L16" s="274">
        <f t="shared" si="12"/>
        <v>218666</v>
      </c>
      <c r="M16" s="274">
        <f t="shared" si="12"/>
        <v>227948</v>
      </c>
      <c r="N16" s="274">
        <f t="shared" si="12"/>
        <v>210886</v>
      </c>
      <c r="O16" s="406">
        <f t="shared" si="12"/>
        <v>195588</v>
      </c>
      <c r="P16" s="277">
        <f>SUM(D16:O16)</f>
        <v>2420728</v>
      </c>
      <c r="Q16" s="278">
        <f>INDEX(AK$19:AK$30,MATCH($S16,$X$19:$X$30,0))</f>
        <v>22</v>
      </c>
      <c r="S16" s="256" t="str">
        <f t="shared" si="2"/>
        <v>山鹿市</v>
      </c>
      <c r="T16" s="257" t="str">
        <f t="shared" si="3"/>
        <v>山鹿</v>
      </c>
      <c r="U16" s="257">
        <v>2</v>
      </c>
      <c r="W16" s="1291"/>
      <c r="X16" s="409" t="s">
        <v>452</v>
      </c>
      <c r="Y16" s="1186">
        <v>259369</v>
      </c>
      <c r="Z16" s="1187">
        <v>202753</v>
      </c>
      <c r="AA16" s="1187">
        <v>338919</v>
      </c>
      <c r="AB16" s="1187">
        <v>208304</v>
      </c>
      <c r="AC16" s="1187">
        <v>225274</v>
      </c>
      <c r="AD16" s="1187">
        <v>177792</v>
      </c>
      <c r="AE16" s="1187">
        <v>209688</v>
      </c>
      <c r="AF16" s="1187">
        <v>314239</v>
      </c>
      <c r="AG16" s="1187">
        <v>214636</v>
      </c>
      <c r="AH16" s="1187">
        <v>209617</v>
      </c>
      <c r="AI16" s="1187">
        <v>239476</v>
      </c>
      <c r="AJ16" s="1188">
        <v>183847</v>
      </c>
      <c r="AK16" s="751">
        <v>30</v>
      </c>
    </row>
    <row r="17" spans="1:37" ht="14.25" customHeight="1" x14ac:dyDescent="0.3">
      <c r="A17" s="256"/>
      <c r="B17" s="1287"/>
      <c r="C17" s="280" t="s">
        <v>532</v>
      </c>
      <c r="D17" s="281">
        <f>ROUND(D15,0)/ROUND(D16,0)-1</f>
        <v>9.9218179922860417E-2</v>
      </c>
      <c r="E17" s="282">
        <f t="shared" ref="E17:P17" si="13">ROUND(E15,0)/ROUND(E16,0)-1</f>
        <v>0.2954563871042426</v>
      </c>
      <c r="F17" s="282">
        <f t="shared" si="13"/>
        <v>5.8347379748402428E-2</v>
      </c>
      <c r="G17" s="282">
        <f t="shared" si="13"/>
        <v>0.10175210902011678</v>
      </c>
      <c r="H17" s="282">
        <f t="shared" si="13"/>
        <v>4.805283633718016E-3</v>
      </c>
      <c r="I17" s="283">
        <f t="shared" si="13"/>
        <v>7.9601556094412329E-2</v>
      </c>
      <c r="J17" s="465">
        <f t="shared" si="13"/>
        <v>9.8837209302325535E-2</v>
      </c>
      <c r="K17" s="282">
        <f t="shared" si="13"/>
        <v>0.72125389583109434</v>
      </c>
      <c r="L17" s="282">
        <f t="shared" si="13"/>
        <v>7.6335598584142073E-2</v>
      </c>
      <c r="M17" s="282">
        <f t="shared" si="13"/>
        <v>7.9347044062680894E-2</v>
      </c>
      <c r="N17" s="282">
        <f t="shared" si="13"/>
        <v>4.9794675796401844E-2</v>
      </c>
      <c r="O17" s="284">
        <f t="shared" si="13"/>
        <v>4.4803362169458349E-2</v>
      </c>
      <c r="P17" s="285">
        <f t="shared" si="13"/>
        <v>0.13947374508825439</v>
      </c>
      <c r="Q17" s="286">
        <f>Q15/Q16-1</f>
        <v>0.18181818181818188</v>
      </c>
      <c r="S17" s="256" t="str">
        <f t="shared" si="2"/>
        <v>山鹿市</v>
      </c>
      <c r="T17" s="257" t="str">
        <f t="shared" si="3"/>
        <v>山鹿</v>
      </c>
      <c r="U17" s="257">
        <v>3</v>
      </c>
      <c r="W17" s="1291"/>
      <c r="X17" s="409" t="s">
        <v>453</v>
      </c>
      <c r="Y17" s="1186">
        <v>97100</v>
      </c>
      <c r="Z17" s="1187">
        <v>107490</v>
      </c>
      <c r="AA17" s="1187">
        <v>119672</v>
      </c>
      <c r="AB17" s="1187">
        <v>127605</v>
      </c>
      <c r="AC17" s="1187">
        <v>202407</v>
      </c>
      <c r="AD17" s="1187">
        <v>123252</v>
      </c>
      <c r="AE17" s="1187">
        <v>195934</v>
      </c>
      <c r="AF17" s="1187">
        <v>319787</v>
      </c>
      <c r="AG17" s="1187">
        <v>199244</v>
      </c>
      <c r="AH17" s="1187">
        <v>188081</v>
      </c>
      <c r="AI17" s="1187">
        <v>199159</v>
      </c>
      <c r="AJ17" s="1188">
        <v>124434</v>
      </c>
      <c r="AK17" s="751">
        <v>33</v>
      </c>
    </row>
    <row r="18" spans="1:37" ht="14.25" customHeight="1" x14ac:dyDescent="0.3">
      <c r="A18" s="256"/>
      <c r="B18" s="1293" t="s">
        <v>423</v>
      </c>
      <c r="C18" s="398" t="str">
        <f>C$6</f>
        <v>令和5年</v>
      </c>
      <c r="D18" s="266">
        <f t="shared" ref="D18:O18" si="14">INDEX(Y$7:Y$18,MATCH($S18,$X$7:$X$18,0))</f>
        <v>494661.75599999999</v>
      </c>
      <c r="E18" s="267">
        <f t="shared" si="14"/>
        <v>375435.59554999997</v>
      </c>
      <c r="F18" s="267">
        <f t="shared" si="14"/>
        <v>486736.16495000001</v>
      </c>
      <c r="G18" s="267">
        <f t="shared" si="14"/>
        <v>510170.65223999997</v>
      </c>
      <c r="H18" s="267">
        <f t="shared" si="14"/>
        <v>651364.73606120003</v>
      </c>
      <c r="I18" s="268">
        <f t="shared" si="14"/>
        <v>293225.66270688002</v>
      </c>
      <c r="J18" s="269">
        <f t="shared" si="14"/>
        <v>332608.82695999998</v>
      </c>
      <c r="K18" s="267">
        <f t="shared" si="14"/>
        <v>451648.60320000001</v>
      </c>
      <c r="L18" s="267">
        <f t="shared" si="14"/>
        <v>364685.53711999999</v>
      </c>
      <c r="M18" s="267">
        <f t="shared" si="14"/>
        <v>436488.18328</v>
      </c>
      <c r="N18" s="267">
        <f t="shared" si="14"/>
        <v>506724.37398972001</v>
      </c>
      <c r="O18" s="399">
        <f t="shared" si="14"/>
        <v>367636.31894403999</v>
      </c>
      <c r="P18" s="270">
        <f>SUM(D18:O18)</f>
        <v>5271386.4110018397</v>
      </c>
      <c r="Q18" s="271">
        <f>INDEX(AK$7:AK$18,MATCH($S18,$X$7:$X$18,0))</f>
        <v>64</v>
      </c>
      <c r="S18" s="256" t="s">
        <v>447</v>
      </c>
      <c r="T18" s="257" t="str">
        <f t="shared" si="3"/>
        <v>荒尾</v>
      </c>
      <c r="U18" s="257">
        <v>1</v>
      </c>
      <c r="W18" s="1292"/>
      <c r="X18" s="411" t="s">
        <v>455</v>
      </c>
      <c r="Y18" s="696">
        <f>SUM(Y7:Y17)</f>
        <v>3329791.7560000001</v>
      </c>
      <c r="Z18" s="697">
        <f t="shared" ref="Z18:AK18" si="15">SUM(Z7:Z17)</f>
        <v>3364425.0955499997</v>
      </c>
      <c r="AA18" s="697">
        <f t="shared" si="15"/>
        <v>4141330.6649500001</v>
      </c>
      <c r="AB18" s="697">
        <f t="shared" si="15"/>
        <v>3695635.1522399997</v>
      </c>
      <c r="AC18" s="697">
        <f t="shared" si="15"/>
        <v>4587975.7360612005</v>
      </c>
      <c r="AD18" s="697">
        <f t="shared" si="15"/>
        <v>2917472.6627068799</v>
      </c>
      <c r="AE18" s="697">
        <f t="shared" si="15"/>
        <v>3515993.3269600002</v>
      </c>
      <c r="AF18" s="697">
        <f t="shared" si="15"/>
        <v>5483572.6031999998</v>
      </c>
      <c r="AG18" s="697">
        <f t="shared" si="15"/>
        <v>3730299.53712</v>
      </c>
      <c r="AH18" s="697">
        <f t="shared" si="15"/>
        <v>5497409.1832800005</v>
      </c>
      <c r="AI18" s="697">
        <f t="shared" si="15"/>
        <v>4291066.8739897199</v>
      </c>
      <c r="AJ18" s="698">
        <f t="shared" si="15"/>
        <v>3203633.8189440398</v>
      </c>
      <c r="AK18" s="999">
        <f t="shared" si="15"/>
        <v>451</v>
      </c>
    </row>
    <row r="19" spans="1:37" ht="14.25" customHeight="1" x14ac:dyDescent="0.3">
      <c r="A19" s="256"/>
      <c r="B19" s="1286"/>
      <c r="C19" s="572" t="str">
        <f>C$7</f>
        <v>令和4年</v>
      </c>
      <c r="D19" s="273">
        <f t="shared" ref="D19:O19" si="16">INDEX(Y$19:Y$30,MATCH($S19,$X$19:$X$30,0))</f>
        <v>417307</v>
      </c>
      <c r="E19" s="274">
        <f t="shared" si="16"/>
        <v>248340</v>
      </c>
      <c r="F19" s="274">
        <f t="shared" si="16"/>
        <v>401409</v>
      </c>
      <c r="G19" s="274">
        <f t="shared" si="16"/>
        <v>401124</v>
      </c>
      <c r="H19" s="274">
        <f t="shared" si="16"/>
        <v>936644</v>
      </c>
      <c r="I19" s="275">
        <f t="shared" si="16"/>
        <v>281278</v>
      </c>
      <c r="J19" s="276">
        <f t="shared" si="16"/>
        <v>401912</v>
      </c>
      <c r="K19" s="274">
        <f t="shared" si="16"/>
        <v>464967</v>
      </c>
      <c r="L19" s="274">
        <f t="shared" si="16"/>
        <v>388224</v>
      </c>
      <c r="M19" s="274">
        <f t="shared" si="16"/>
        <v>553844</v>
      </c>
      <c r="N19" s="274">
        <f t="shared" si="16"/>
        <v>523646</v>
      </c>
      <c r="O19" s="406">
        <f t="shared" si="16"/>
        <v>391100</v>
      </c>
      <c r="P19" s="277">
        <f>SUM(D19:O19)</f>
        <v>5409795</v>
      </c>
      <c r="Q19" s="278">
        <f>INDEX(AK$19:AK$30,MATCH($S19,$X$19:$X$30,0))</f>
        <v>62</v>
      </c>
      <c r="S19" s="256" t="s">
        <v>447</v>
      </c>
      <c r="T19" s="257" t="str">
        <f t="shared" si="3"/>
        <v>荒尾</v>
      </c>
      <c r="U19" s="257">
        <v>2</v>
      </c>
      <c r="W19" s="1290" t="s">
        <v>177</v>
      </c>
      <c r="X19" s="407" t="s">
        <v>442</v>
      </c>
      <c r="Y19" s="699">
        <v>314438</v>
      </c>
      <c r="Z19" s="700">
        <v>265302</v>
      </c>
      <c r="AA19" s="700">
        <v>468131</v>
      </c>
      <c r="AB19" s="700">
        <v>417818</v>
      </c>
      <c r="AC19" s="700">
        <v>536285</v>
      </c>
      <c r="AD19" s="700">
        <v>245939</v>
      </c>
      <c r="AE19" s="700">
        <v>261210</v>
      </c>
      <c r="AF19" s="700">
        <v>484496</v>
      </c>
      <c r="AG19" s="700">
        <v>280054</v>
      </c>
      <c r="AH19" s="700">
        <v>511126</v>
      </c>
      <c r="AI19" s="700">
        <v>499712</v>
      </c>
      <c r="AJ19" s="701">
        <v>353235</v>
      </c>
      <c r="AK19" s="750">
        <v>26</v>
      </c>
    </row>
    <row r="20" spans="1:37" ht="14.25" customHeight="1" x14ac:dyDescent="0.3">
      <c r="A20" s="256"/>
      <c r="B20" s="1287"/>
      <c r="C20" s="280" t="s">
        <v>532</v>
      </c>
      <c r="D20" s="281">
        <f>ROUND(D18,0)/ROUND(D19,0)-1</f>
        <v>0.18536712779800002</v>
      </c>
      <c r="E20" s="282">
        <f t="shared" ref="E20:P20" si="17">ROUND(E18,0)/ROUND(E19,0)-1</f>
        <v>0.51178223403398571</v>
      </c>
      <c r="F20" s="282">
        <f t="shared" si="17"/>
        <v>0.21256872666033888</v>
      </c>
      <c r="G20" s="282">
        <f t="shared" si="17"/>
        <v>0.27185359140814302</v>
      </c>
      <c r="H20" s="282">
        <f t="shared" si="17"/>
        <v>-0.30457569791724493</v>
      </c>
      <c r="I20" s="283">
        <f t="shared" si="17"/>
        <v>4.2477548901798112E-2</v>
      </c>
      <c r="J20" s="465">
        <f t="shared" si="17"/>
        <v>-0.17243326897430278</v>
      </c>
      <c r="K20" s="282">
        <f t="shared" si="17"/>
        <v>-2.8642892936487918E-2</v>
      </c>
      <c r="L20" s="282">
        <f t="shared" si="17"/>
        <v>-6.062994559841739E-2</v>
      </c>
      <c r="M20" s="282">
        <f t="shared" si="17"/>
        <v>-0.21189360180845151</v>
      </c>
      <c r="N20" s="282">
        <f t="shared" si="17"/>
        <v>-3.2315724745343277E-2</v>
      </c>
      <c r="O20" s="284">
        <f t="shared" si="17"/>
        <v>-5.9994886218358467E-2</v>
      </c>
      <c r="P20" s="285">
        <f t="shared" si="17"/>
        <v>-2.5584888151954033E-2</v>
      </c>
      <c r="Q20" s="286">
        <f>Q18/Q19-1</f>
        <v>3.2258064516129004E-2</v>
      </c>
      <c r="S20" s="256" t="s">
        <v>447</v>
      </c>
      <c r="T20" s="257" t="str">
        <f t="shared" si="3"/>
        <v>荒尾</v>
      </c>
      <c r="U20" s="257">
        <v>3</v>
      </c>
      <c r="W20" s="1291"/>
      <c r="X20" s="409" t="s">
        <v>444</v>
      </c>
      <c r="Y20" s="702">
        <v>611563</v>
      </c>
      <c r="Z20" s="703">
        <v>357476</v>
      </c>
      <c r="AA20" s="703">
        <v>662510</v>
      </c>
      <c r="AB20" s="703">
        <v>749489</v>
      </c>
      <c r="AC20" s="703">
        <v>1057925</v>
      </c>
      <c r="AD20" s="703">
        <v>563013</v>
      </c>
      <c r="AE20" s="703">
        <v>680199</v>
      </c>
      <c r="AF20" s="703">
        <v>1030972</v>
      </c>
      <c r="AG20" s="703">
        <v>740458</v>
      </c>
      <c r="AH20" s="703">
        <v>1018412</v>
      </c>
      <c r="AI20" s="703">
        <v>989646</v>
      </c>
      <c r="AJ20" s="704">
        <v>630445</v>
      </c>
      <c r="AK20" s="751">
        <v>84</v>
      </c>
    </row>
    <row r="21" spans="1:37" ht="14.25" customHeight="1" x14ac:dyDescent="0.3">
      <c r="A21" s="256"/>
      <c r="B21" s="1285" t="s">
        <v>140</v>
      </c>
      <c r="C21" s="398" t="str">
        <f>C$6</f>
        <v>令和5年</v>
      </c>
      <c r="D21" s="266">
        <f t="shared" ref="D21:O21" si="18">INDEX(Y$7:Y$18,MATCH($S21,$X$7:$X$18,0))</f>
        <v>569678</v>
      </c>
      <c r="E21" s="267">
        <f t="shared" si="18"/>
        <v>516009.5</v>
      </c>
      <c r="F21" s="267">
        <f t="shared" si="18"/>
        <v>591628.5</v>
      </c>
      <c r="G21" s="267">
        <f t="shared" si="18"/>
        <v>513731.5</v>
      </c>
      <c r="H21" s="267">
        <f t="shared" si="18"/>
        <v>594107</v>
      </c>
      <c r="I21" s="268">
        <f t="shared" si="18"/>
        <v>423634</v>
      </c>
      <c r="J21" s="269">
        <f t="shared" si="18"/>
        <v>488893.5</v>
      </c>
      <c r="K21" s="267">
        <f t="shared" si="18"/>
        <v>725052</v>
      </c>
      <c r="L21" s="267">
        <f t="shared" si="18"/>
        <v>499732</v>
      </c>
      <c r="M21" s="267">
        <f t="shared" si="18"/>
        <v>534053</v>
      </c>
      <c r="N21" s="267">
        <f t="shared" si="18"/>
        <v>607389.5</v>
      </c>
      <c r="O21" s="399">
        <f t="shared" si="18"/>
        <v>438978.5</v>
      </c>
      <c r="P21" s="270">
        <f>SUM(D21:O21)</f>
        <v>6502887</v>
      </c>
      <c r="Q21" s="271">
        <f>INDEX(AK$7:AK$18,MATCH($S21,$X$7:$X$18,0))</f>
        <v>60</v>
      </c>
      <c r="S21" s="256" t="str">
        <f t="shared" ref="S21:S26" si="19">IF(B21&lt;&gt;0,B21,S20)</f>
        <v>菊池地域</v>
      </c>
      <c r="T21" s="257" t="str">
        <f t="shared" si="3"/>
        <v>菊池</v>
      </c>
      <c r="U21" s="257">
        <v>1</v>
      </c>
      <c r="W21" s="1291"/>
      <c r="X21" s="409" t="s">
        <v>445</v>
      </c>
      <c r="Y21" s="702">
        <v>189261</v>
      </c>
      <c r="Z21" s="703">
        <v>146125</v>
      </c>
      <c r="AA21" s="703">
        <v>204044</v>
      </c>
      <c r="AB21" s="703">
        <v>252912</v>
      </c>
      <c r="AC21" s="703">
        <v>294186</v>
      </c>
      <c r="AD21" s="703">
        <v>190071</v>
      </c>
      <c r="AE21" s="703">
        <v>262191</v>
      </c>
      <c r="AF21" s="703">
        <v>366246</v>
      </c>
      <c r="AG21" s="703">
        <v>205102</v>
      </c>
      <c r="AH21" s="703">
        <v>262343</v>
      </c>
      <c r="AI21" s="703">
        <v>260953</v>
      </c>
      <c r="AJ21" s="704">
        <v>242180</v>
      </c>
      <c r="AK21" s="751">
        <v>43</v>
      </c>
    </row>
    <row r="22" spans="1:37" ht="14.25" customHeight="1" x14ac:dyDescent="0.3">
      <c r="A22" s="256"/>
      <c r="B22" s="1286"/>
      <c r="C22" s="572" t="str">
        <f>C$7</f>
        <v>令和4年</v>
      </c>
      <c r="D22" s="273">
        <f t="shared" ref="D22:O22" si="20">INDEX(Y$19:Y$30,MATCH($S22,$X$19:$X$30,0))</f>
        <v>579784</v>
      </c>
      <c r="E22" s="274">
        <f t="shared" si="20"/>
        <v>470636</v>
      </c>
      <c r="F22" s="274">
        <f t="shared" si="20"/>
        <v>469637</v>
      </c>
      <c r="G22" s="274">
        <f t="shared" si="20"/>
        <v>529493</v>
      </c>
      <c r="H22" s="274">
        <f t="shared" si="20"/>
        <v>647547</v>
      </c>
      <c r="I22" s="275">
        <f t="shared" si="20"/>
        <v>446525</v>
      </c>
      <c r="J22" s="276">
        <f t="shared" si="20"/>
        <v>479311</v>
      </c>
      <c r="K22" s="274">
        <f t="shared" si="20"/>
        <v>511788</v>
      </c>
      <c r="L22" s="274">
        <f t="shared" si="20"/>
        <v>457020</v>
      </c>
      <c r="M22" s="274">
        <f t="shared" si="20"/>
        <v>595385</v>
      </c>
      <c r="N22" s="274">
        <f t="shared" si="20"/>
        <v>652639</v>
      </c>
      <c r="O22" s="406">
        <f t="shared" si="20"/>
        <v>525088</v>
      </c>
      <c r="P22" s="277">
        <f>SUM(D22:O22)</f>
        <v>6364853</v>
      </c>
      <c r="Q22" s="278">
        <f>INDEX(AK$19:AK$30,MATCH($S22,$X$19:$X$30,0))</f>
        <v>53</v>
      </c>
      <c r="S22" s="256" t="str">
        <f t="shared" si="19"/>
        <v>菊池地域</v>
      </c>
      <c r="T22" s="257" t="str">
        <f t="shared" si="3"/>
        <v>菊池</v>
      </c>
      <c r="U22" s="257">
        <v>2</v>
      </c>
      <c r="W22" s="1291"/>
      <c r="X22" s="409" t="s">
        <v>446</v>
      </c>
      <c r="Y22" s="702">
        <v>191860</v>
      </c>
      <c r="Z22" s="703">
        <v>172770</v>
      </c>
      <c r="AA22" s="703">
        <v>210018</v>
      </c>
      <c r="AB22" s="703">
        <v>200330</v>
      </c>
      <c r="AC22" s="703">
        <v>229539</v>
      </c>
      <c r="AD22" s="703">
        <v>171969</v>
      </c>
      <c r="AE22" s="703">
        <v>186448</v>
      </c>
      <c r="AF22" s="703">
        <v>204706</v>
      </c>
      <c r="AG22" s="703">
        <v>218666</v>
      </c>
      <c r="AH22" s="703">
        <v>227948</v>
      </c>
      <c r="AI22" s="703">
        <v>210886</v>
      </c>
      <c r="AJ22" s="704">
        <v>195588</v>
      </c>
      <c r="AK22" s="751">
        <v>22</v>
      </c>
    </row>
    <row r="23" spans="1:37" ht="14.25" customHeight="1" x14ac:dyDescent="0.3">
      <c r="A23" s="256"/>
      <c r="B23" s="1287"/>
      <c r="C23" s="280" t="s">
        <v>532</v>
      </c>
      <c r="D23" s="281">
        <f>ROUND(D21,0)/ROUND(D22,0)-1</f>
        <v>-1.7430629337822356E-2</v>
      </c>
      <c r="E23" s="282">
        <f t="shared" ref="E23:P23" si="21">ROUND(E21,0)/ROUND(E22,0)-1</f>
        <v>9.6409964388614489E-2</v>
      </c>
      <c r="F23" s="282">
        <f t="shared" si="21"/>
        <v>0.25975806846564464</v>
      </c>
      <c r="G23" s="282">
        <f t="shared" si="21"/>
        <v>-2.9766210318172281E-2</v>
      </c>
      <c r="H23" s="282">
        <f t="shared" si="21"/>
        <v>-8.2526828168457245E-2</v>
      </c>
      <c r="I23" s="283">
        <f t="shared" si="21"/>
        <v>-5.1264766810368956E-2</v>
      </c>
      <c r="J23" s="465">
        <f t="shared" si="21"/>
        <v>1.9993282023571313E-2</v>
      </c>
      <c r="K23" s="282">
        <f t="shared" si="21"/>
        <v>0.41670379141363223</v>
      </c>
      <c r="L23" s="282">
        <f t="shared" si="21"/>
        <v>9.3457616734497373E-2</v>
      </c>
      <c r="M23" s="282">
        <f t="shared" si="21"/>
        <v>-0.10301233655533815</v>
      </c>
      <c r="N23" s="282">
        <f t="shared" si="21"/>
        <v>-6.9332356785297811E-2</v>
      </c>
      <c r="O23" s="284">
        <f t="shared" si="21"/>
        <v>-0.16398965506734109</v>
      </c>
      <c r="P23" s="285">
        <f t="shared" si="21"/>
        <v>2.1686910915303059E-2</v>
      </c>
      <c r="Q23" s="286">
        <f>Q21/Q22-1</f>
        <v>0.13207547169811318</v>
      </c>
      <c r="S23" s="256" t="str">
        <f t="shared" si="19"/>
        <v>菊池地域</v>
      </c>
      <c r="T23" s="257" t="str">
        <f t="shared" si="3"/>
        <v>菊池</v>
      </c>
      <c r="U23" s="257">
        <v>3</v>
      </c>
      <c r="W23" s="1291"/>
      <c r="X23" s="409" t="s">
        <v>447</v>
      </c>
      <c r="Y23" s="702">
        <v>417307</v>
      </c>
      <c r="Z23" s="703">
        <v>248340</v>
      </c>
      <c r="AA23" s="703">
        <v>401409</v>
      </c>
      <c r="AB23" s="703">
        <v>401124</v>
      </c>
      <c r="AC23" s="703">
        <v>936644</v>
      </c>
      <c r="AD23" s="703">
        <v>281278</v>
      </c>
      <c r="AE23" s="703">
        <v>401912</v>
      </c>
      <c r="AF23" s="703">
        <v>464967</v>
      </c>
      <c r="AG23" s="703">
        <v>388224</v>
      </c>
      <c r="AH23" s="703">
        <v>553844</v>
      </c>
      <c r="AI23" s="703">
        <v>523646</v>
      </c>
      <c r="AJ23" s="704">
        <v>391100</v>
      </c>
      <c r="AK23" s="751">
        <v>62</v>
      </c>
    </row>
    <row r="24" spans="1:37" ht="14.25" customHeight="1" x14ac:dyDescent="0.3">
      <c r="A24" s="256"/>
      <c r="B24" s="1285" t="s">
        <v>142</v>
      </c>
      <c r="C24" s="398" t="str">
        <f>C$6</f>
        <v>令和5年</v>
      </c>
      <c r="D24" s="266">
        <f t="shared" ref="D24:O24" si="22">INDEX(Y$7:Y$18,MATCH($S24,$X$7:$X$18,0))</f>
        <v>170520</v>
      </c>
      <c r="E24" s="267">
        <f t="shared" si="22"/>
        <v>170631</v>
      </c>
      <c r="F24" s="267">
        <f t="shared" si="22"/>
        <v>196721</v>
      </c>
      <c r="G24" s="267">
        <f t="shared" si="22"/>
        <v>200541</v>
      </c>
      <c r="H24" s="267">
        <f t="shared" si="22"/>
        <v>191831</v>
      </c>
      <c r="I24" s="268">
        <f t="shared" si="22"/>
        <v>165467</v>
      </c>
      <c r="J24" s="269">
        <f t="shared" si="22"/>
        <v>188282</v>
      </c>
      <c r="K24" s="267">
        <f t="shared" si="22"/>
        <v>208616</v>
      </c>
      <c r="L24" s="267">
        <f t="shared" si="22"/>
        <v>212439</v>
      </c>
      <c r="M24" s="267">
        <f t="shared" si="22"/>
        <v>232657</v>
      </c>
      <c r="N24" s="267">
        <f t="shared" si="22"/>
        <v>189419</v>
      </c>
      <c r="O24" s="399">
        <f t="shared" si="22"/>
        <v>196945</v>
      </c>
      <c r="P24" s="270">
        <f>SUM(D24:O24)</f>
        <v>2324069</v>
      </c>
      <c r="Q24" s="271">
        <f>INDEX(AK$7:AK$18,MATCH($S24,$X$7:$X$18,0))</f>
        <v>19</v>
      </c>
      <c r="S24" s="256" t="str">
        <f t="shared" si="19"/>
        <v>八代地域</v>
      </c>
      <c r="T24" s="257" t="str">
        <f t="shared" si="3"/>
        <v>八代</v>
      </c>
      <c r="U24" s="257">
        <v>1</v>
      </c>
      <c r="W24" s="1291"/>
      <c r="X24" s="409" t="s">
        <v>448</v>
      </c>
      <c r="Y24" s="702">
        <v>579784</v>
      </c>
      <c r="Z24" s="703">
        <v>470636</v>
      </c>
      <c r="AA24" s="703">
        <v>469637</v>
      </c>
      <c r="AB24" s="703">
        <v>529493</v>
      </c>
      <c r="AC24" s="703">
        <v>647547</v>
      </c>
      <c r="AD24" s="703">
        <v>446525</v>
      </c>
      <c r="AE24" s="703">
        <v>479311</v>
      </c>
      <c r="AF24" s="703">
        <v>511788</v>
      </c>
      <c r="AG24" s="703">
        <v>457020</v>
      </c>
      <c r="AH24" s="703">
        <v>595385</v>
      </c>
      <c r="AI24" s="703">
        <v>652639</v>
      </c>
      <c r="AJ24" s="704">
        <v>525088</v>
      </c>
      <c r="AK24" s="751">
        <v>53</v>
      </c>
    </row>
    <row r="25" spans="1:37" ht="14.25" customHeight="1" x14ac:dyDescent="0.3">
      <c r="A25" s="256"/>
      <c r="B25" s="1286"/>
      <c r="C25" s="572" t="str">
        <f>C$7</f>
        <v>令和4年</v>
      </c>
      <c r="D25" s="273">
        <f t="shared" ref="D25:O25" si="23">INDEX(Y$19:Y$30,MATCH($S25,$X$19:$X$30,0))</f>
        <v>154669</v>
      </c>
      <c r="E25" s="274">
        <f t="shared" si="23"/>
        <v>149552</v>
      </c>
      <c r="F25" s="274">
        <f t="shared" si="23"/>
        <v>186921</v>
      </c>
      <c r="G25" s="274">
        <f t="shared" si="23"/>
        <v>182388</v>
      </c>
      <c r="H25" s="274">
        <f t="shared" si="23"/>
        <v>204368</v>
      </c>
      <c r="I25" s="275">
        <f t="shared" si="23"/>
        <v>149348</v>
      </c>
      <c r="J25" s="276">
        <f t="shared" si="23"/>
        <v>170416</v>
      </c>
      <c r="K25" s="274">
        <f t="shared" si="23"/>
        <v>205945</v>
      </c>
      <c r="L25" s="274">
        <f t="shared" si="23"/>
        <v>186265</v>
      </c>
      <c r="M25" s="274">
        <f t="shared" si="23"/>
        <v>229254</v>
      </c>
      <c r="N25" s="274">
        <f t="shared" si="23"/>
        <v>188308</v>
      </c>
      <c r="O25" s="406">
        <f t="shared" si="23"/>
        <v>186095</v>
      </c>
      <c r="P25" s="277">
        <f>SUM(D25:O25)</f>
        <v>2193529</v>
      </c>
      <c r="Q25" s="278">
        <f>INDEX(AK$19:AK$30,MATCH($S25,$X$19:$X$30,0))</f>
        <v>19</v>
      </c>
      <c r="S25" s="256" t="str">
        <f t="shared" si="19"/>
        <v>八代地域</v>
      </c>
      <c r="T25" s="257" t="str">
        <f t="shared" si="3"/>
        <v>八代</v>
      </c>
      <c r="U25" s="257">
        <v>2</v>
      </c>
      <c r="W25" s="1291"/>
      <c r="X25" s="409" t="s">
        <v>449</v>
      </c>
      <c r="Y25" s="702">
        <v>154669</v>
      </c>
      <c r="Z25" s="703">
        <v>149552</v>
      </c>
      <c r="AA25" s="703">
        <v>186921</v>
      </c>
      <c r="AB25" s="703">
        <v>182388</v>
      </c>
      <c r="AC25" s="703">
        <v>204368</v>
      </c>
      <c r="AD25" s="703">
        <v>149348</v>
      </c>
      <c r="AE25" s="703">
        <v>170416</v>
      </c>
      <c r="AF25" s="703">
        <v>205945</v>
      </c>
      <c r="AG25" s="703">
        <v>186265</v>
      </c>
      <c r="AH25" s="703">
        <v>229254</v>
      </c>
      <c r="AI25" s="703">
        <v>188308</v>
      </c>
      <c r="AJ25" s="704">
        <v>186095</v>
      </c>
      <c r="AK25" s="751">
        <v>19</v>
      </c>
    </row>
    <row r="26" spans="1:37" ht="14.25" customHeight="1" x14ac:dyDescent="0.3">
      <c r="A26" s="256"/>
      <c r="B26" s="1287"/>
      <c r="C26" s="280" t="s">
        <v>532</v>
      </c>
      <c r="D26" s="281">
        <f>ROUND(D24,0)/ROUND(D25,0)-1</f>
        <v>0.10248336770781474</v>
      </c>
      <c r="E26" s="282">
        <f t="shared" ref="E26:P26" si="24">ROUND(E24,0)/ROUND(E25,0)-1</f>
        <v>0.14094763025569712</v>
      </c>
      <c r="F26" s="282">
        <f t="shared" si="24"/>
        <v>5.242856607871782E-2</v>
      </c>
      <c r="G26" s="282">
        <f t="shared" si="24"/>
        <v>9.9529574314099589E-2</v>
      </c>
      <c r="H26" s="282">
        <f t="shared" si="24"/>
        <v>-6.1345220386753274E-2</v>
      </c>
      <c r="I26" s="283">
        <f t="shared" si="24"/>
        <v>0.107929131960254</v>
      </c>
      <c r="J26" s="465">
        <f t="shared" si="24"/>
        <v>0.10483757393671955</v>
      </c>
      <c r="K26" s="282">
        <f t="shared" si="24"/>
        <v>1.2969482143290634E-2</v>
      </c>
      <c r="L26" s="282">
        <f t="shared" si="24"/>
        <v>0.14052022655893492</v>
      </c>
      <c r="M26" s="282">
        <f t="shared" si="24"/>
        <v>1.4843797709091167E-2</v>
      </c>
      <c r="N26" s="282">
        <f t="shared" si="24"/>
        <v>5.8999086602800066E-3</v>
      </c>
      <c r="O26" s="284">
        <f t="shared" si="24"/>
        <v>5.8303554636073063E-2</v>
      </c>
      <c r="P26" s="285">
        <f t="shared" si="24"/>
        <v>5.9511408328770665E-2</v>
      </c>
      <c r="Q26" s="286">
        <f>Q24/Q25-1</f>
        <v>0</v>
      </c>
      <c r="S26" s="256" t="str">
        <f t="shared" si="19"/>
        <v>八代地域</v>
      </c>
      <c r="T26" s="257" t="str">
        <f t="shared" si="3"/>
        <v>八代</v>
      </c>
      <c r="U26" s="257">
        <v>3</v>
      </c>
      <c r="W26" s="1291"/>
      <c r="X26" s="409" t="s">
        <v>450</v>
      </c>
      <c r="Y26" s="702">
        <v>152401</v>
      </c>
      <c r="Z26" s="703">
        <v>77812</v>
      </c>
      <c r="AA26" s="703">
        <v>94331</v>
      </c>
      <c r="AB26" s="703">
        <v>93372</v>
      </c>
      <c r="AC26" s="703">
        <v>123502</v>
      </c>
      <c r="AD26" s="703">
        <v>83442</v>
      </c>
      <c r="AE26" s="703">
        <v>94182</v>
      </c>
      <c r="AF26" s="703">
        <v>119536</v>
      </c>
      <c r="AG26" s="703">
        <v>93667</v>
      </c>
      <c r="AH26" s="703">
        <v>146528</v>
      </c>
      <c r="AI26" s="703">
        <v>116949</v>
      </c>
      <c r="AJ26" s="704">
        <v>98759</v>
      </c>
      <c r="AK26" s="751">
        <v>27</v>
      </c>
    </row>
    <row r="27" spans="1:37" ht="14.25" customHeight="1" x14ac:dyDescent="0.3">
      <c r="A27" s="256"/>
      <c r="B27" s="1293" t="s">
        <v>421</v>
      </c>
      <c r="C27" s="398" t="str">
        <f>C$6</f>
        <v>令和5年</v>
      </c>
      <c r="D27" s="266">
        <f t="shared" ref="D27:O27" si="25">INDEX(Y$7:Y$18,MATCH($S27,$X$7:$X$18,0))</f>
        <v>161721</v>
      </c>
      <c r="E27" s="267">
        <f t="shared" si="25"/>
        <v>97485</v>
      </c>
      <c r="F27" s="267">
        <f t="shared" si="25"/>
        <v>116701</v>
      </c>
      <c r="G27" s="267">
        <f t="shared" si="25"/>
        <v>100784</v>
      </c>
      <c r="H27" s="267">
        <f t="shared" si="25"/>
        <v>124657</v>
      </c>
      <c r="I27" s="268">
        <f t="shared" si="25"/>
        <v>87816</v>
      </c>
      <c r="J27" s="269">
        <f t="shared" si="25"/>
        <v>106765</v>
      </c>
      <c r="K27" s="267">
        <f t="shared" si="25"/>
        <v>206138</v>
      </c>
      <c r="L27" s="267">
        <f t="shared" si="25"/>
        <v>117998</v>
      </c>
      <c r="M27" s="267">
        <f t="shared" si="25"/>
        <v>169453</v>
      </c>
      <c r="N27" s="267">
        <f t="shared" si="25"/>
        <v>190486</v>
      </c>
      <c r="O27" s="399">
        <f t="shared" si="25"/>
        <v>112919</v>
      </c>
      <c r="P27" s="270">
        <f>SUM(D27:O27)</f>
        <v>1592923</v>
      </c>
      <c r="Q27" s="271">
        <f>INDEX(AK$7:AK$18,MATCH($S27,$X$7:$X$18,0))</f>
        <v>37</v>
      </c>
      <c r="S27" s="256" t="s">
        <v>450</v>
      </c>
      <c r="T27" s="257" t="str">
        <f t="shared" si="3"/>
        <v>人吉</v>
      </c>
      <c r="U27" s="257">
        <v>1</v>
      </c>
      <c r="W27" s="1291"/>
      <c r="X27" s="409" t="s">
        <v>451</v>
      </c>
      <c r="Y27" s="702">
        <v>78658</v>
      </c>
      <c r="Z27" s="703">
        <v>69909</v>
      </c>
      <c r="AA27" s="703">
        <v>97243</v>
      </c>
      <c r="AB27" s="703">
        <v>106124</v>
      </c>
      <c r="AC27" s="703">
        <v>272187</v>
      </c>
      <c r="AD27" s="703">
        <v>99780</v>
      </c>
      <c r="AE27" s="703">
        <v>106938</v>
      </c>
      <c r="AF27" s="703">
        <v>118958</v>
      </c>
      <c r="AG27" s="703">
        <v>89170</v>
      </c>
      <c r="AH27" s="703">
        <v>121060</v>
      </c>
      <c r="AI27" s="703">
        <v>125458</v>
      </c>
      <c r="AJ27" s="704">
        <v>100782</v>
      </c>
      <c r="AK27" s="751">
        <v>18</v>
      </c>
    </row>
    <row r="28" spans="1:37" ht="14.25" customHeight="1" x14ac:dyDescent="0.3">
      <c r="A28" s="256"/>
      <c r="B28" s="1286"/>
      <c r="C28" s="572" t="str">
        <f>C$7</f>
        <v>令和4年</v>
      </c>
      <c r="D28" s="273">
        <f t="shared" ref="D28:O28" si="26">INDEX(Y$19:Y$30,MATCH($S28,$X$19:$X$30,0))</f>
        <v>152401</v>
      </c>
      <c r="E28" s="274">
        <f t="shared" si="26"/>
        <v>77812</v>
      </c>
      <c r="F28" s="274">
        <f t="shared" si="26"/>
        <v>94331</v>
      </c>
      <c r="G28" s="274">
        <f t="shared" si="26"/>
        <v>93372</v>
      </c>
      <c r="H28" s="274">
        <f t="shared" si="26"/>
        <v>123502</v>
      </c>
      <c r="I28" s="275">
        <f t="shared" si="26"/>
        <v>83442</v>
      </c>
      <c r="J28" s="276">
        <f t="shared" si="26"/>
        <v>94182</v>
      </c>
      <c r="K28" s="274">
        <f t="shared" si="26"/>
        <v>119536</v>
      </c>
      <c r="L28" s="274">
        <f t="shared" si="26"/>
        <v>93667</v>
      </c>
      <c r="M28" s="274">
        <f t="shared" si="26"/>
        <v>146528</v>
      </c>
      <c r="N28" s="274">
        <f t="shared" si="26"/>
        <v>116949</v>
      </c>
      <c r="O28" s="406">
        <f t="shared" si="26"/>
        <v>98759</v>
      </c>
      <c r="P28" s="277">
        <f>SUM(D28:O28)</f>
        <v>1294481</v>
      </c>
      <c r="Q28" s="278">
        <f>INDEX(AK$19:AK$30,MATCH($S28,$X$19:$X$30,0))</f>
        <v>27</v>
      </c>
      <c r="S28" s="256" t="s">
        <v>450</v>
      </c>
      <c r="T28" s="257" t="str">
        <f t="shared" si="3"/>
        <v>人吉</v>
      </c>
      <c r="U28" s="257">
        <v>2</v>
      </c>
      <c r="W28" s="1291"/>
      <c r="X28" s="409" t="s">
        <v>452</v>
      </c>
      <c r="Y28" s="702">
        <v>237171</v>
      </c>
      <c r="Z28" s="703">
        <v>173854</v>
      </c>
      <c r="AA28" s="703">
        <v>264642</v>
      </c>
      <c r="AB28" s="703">
        <v>226303</v>
      </c>
      <c r="AC28" s="703">
        <v>271628</v>
      </c>
      <c r="AD28" s="703">
        <v>199522</v>
      </c>
      <c r="AE28" s="703">
        <v>221220</v>
      </c>
      <c r="AF28" s="703">
        <v>252470</v>
      </c>
      <c r="AG28" s="703">
        <v>203371</v>
      </c>
      <c r="AH28" s="703">
        <v>253363</v>
      </c>
      <c r="AI28" s="703">
        <v>249776</v>
      </c>
      <c r="AJ28" s="704">
        <v>209083</v>
      </c>
      <c r="AK28" s="751">
        <v>29</v>
      </c>
    </row>
    <row r="29" spans="1:37" ht="14.25" customHeight="1" x14ac:dyDescent="0.3">
      <c r="A29" s="256"/>
      <c r="B29" s="1287"/>
      <c r="C29" s="280" t="s">
        <v>532</v>
      </c>
      <c r="D29" s="281">
        <f>ROUND(D27,0)/ROUND(D28,0)-1</f>
        <v>6.1154454367097433E-2</v>
      </c>
      <c r="E29" s="282">
        <f t="shared" ref="E29:P29" si="27">ROUND(E27,0)/ROUND(E28,0)-1</f>
        <v>0.25282732740451341</v>
      </c>
      <c r="F29" s="282">
        <f t="shared" si="27"/>
        <v>0.2371436749318887</v>
      </c>
      <c r="G29" s="282">
        <f t="shared" si="27"/>
        <v>7.9381399134644148E-2</v>
      </c>
      <c r="H29" s="282">
        <f t="shared" si="27"/>
        <v>9.3520752700360088E-3</v>
      </c>
      <c r="I29" s="283">
        <f t="shared" si="27"/>
        <v>5.2419644783202601E-2</v>
      </c>
      <c r="J29" s="465">
        <f t="shared" si="27"/>
        <v>0.13360302393238621</v>
      </c>
      <c r="K29" s="282">
        <f t="shared" si="27"/>
        <v>0.72448467407308259</v>
      </c>
      <c r="L29" s="282">
        <f t="shared" si="27"/>
        <v>0.25976064142120481</v>
      </c>
      <c r="M29" s="282">
        <f t="shared" si="27"/>
        <v>0.15645473902598828</v>
      </c>
      <c r="N29" s="282">
        <f t="shared" si="27"/>
        <v>0.62879545784914792</v>
      </c>
      <c r="O29" s="284">
        <f t="shared" si="27"/>
        <v>0.14337933757935994</v>
      </c>
      <c r="P29" s="285">
        <f t="shared" si="27"/>
        <v>0.23054954070395772</v>
      </c>
      <c r="Q29" s="286">
        <f>Q27/Q28-1</f>
        <v>0.37037037037037046</v>
      </c>
      <c r="S29" s="256" t="s">
        <v>450</v>
      </c>
      <c r="T29" s="257" t="str">
        <f t="shared" si="3"/>
        <v>人吉</v>
      </c>
      <c r="U29" s="257">
        <v>3</v>
      </c>
      <c r="W29" s="1291"/>
      <c r="X29" s="409" t="s">
        <v>453</v>
      </c>
      <c r="Y29" s="702">
        <v>86442</v>
      </c>
      <c r="Z29" s="703">
        <v>97619</v>
      </c>
      <c r="AA29" s="703">
        <v>135729</v>
      </c>
      <c r="AB29" s="703">
        <v>141219</v>
      </c>
      <c r="AC29" s="703">
        <v>175639</v>
      </c>
      <c r="AD29" s="703">
        <v>135444</v>
      </c>
      <c r="AE29" s="703">
        <v>172233</v>
      </c>
      <c r="AF29" s="703">
        <v>218093</v>
      </c>
      <c r="AG29" s="703">
        <v>161530</v>
      </c>
      <c r="AH29" s="703">
        <v>209243</v>
      </c>
      <c r="AI29" s="703">
        <v>163720</v>
      </c>
      <c r="AJ29" s="704">
        <v>130521</v>
      </c>
      <c r="AK29" s="751">
        <v>28</v>
      </c>
    </row>
    <row r="30" spans="1:37" ht="14.25" customHeight="1" x14ac:dyDescent="0.3">
      <c r="A30" s="256"/>
      <c r="B30" s="1293" t="s">
        <v>422</v>
      </c>
      <c r="C30" s="398" t="str">
        <f>C$6</f>
        <v>令和5年</v>
      </c>
      <c r="D30" s="266">
        <f t="shared" ref="D30:O30" si="28">INDEX(Y$7:Y$18,MATCH($S30,$X$7:$X$18,0))</f>
        <v>92287</v>
      </c>
      <c r="E30" s="267">
        <f t="shared" si="28"/>
        <v>96910</v>
      </c>
      <c r="F30" s="267">
        <f t="shared" si="28"/>
        <v>126547</v>
      </c>
      <c r="G30" s="267">
        <f t="shared" si="28"/>
        <v>139305</v>
      </c>
      <c r="H30" s="267">
        <f t="shared" si="28"/>
        <v>254158</v>
      </c>
      <c r="I30" s="268">
        <f t="shared" si="28"/>
        <v>106792</v>
      </c>
      <c r="J30" s="269">
        <f t="shared" si="28"/>
        <v>121207</v>
      </c>
      <c r="K30" s="267">
        <f t="shared" si="28"/>
        <v>139400</v>
      </c>
      <c r="L30" s="267">
        <f t="shared" si="28"/>
        <v>114838</v>
      </c>
      <c r="M30" s="267">
        <f t="shared" si="28"/>
        <v>133184</v>
      </c>
      <c r="N30" s="267">
        <f t="shared" si="28"/>
        <v>130812</v>
      </c>
      <c r="O30" s="399">
        <f t="shared" si="28"/>
        <v>109802</v>
      </c>
      <c r="P30" s="270">
        <f>SUM(D30:O30)</f>
        <v>1565242</v>
      </c>
      <c r="Q30" s="271">
        <f>INDEX(AK$7:AK$18,MATCH($S30,$X$7:$X$18,0))</f>
        <v>18</v>
      </c>
      <c r="S30" s="256" t="s">
        <v>451</v>
      </c>
      <c r="T30" s="257" t="str">
        <f t="shared" si="3"/>
        <v>水俣</v>
      </c>
      <c r="U30" s="257">
        <v>1</v>
      </c>
      <c r="W30" s="1292"/>
      <c r="X30" s="411" t="s">
        <v>455</v>
      </c>
      <c r="Y30" s="585">
        <v>3013554</v>
      </c>
      <c r="Z30" s="586">
        <v>2229395</v>
      </c>
      <c r="AA30" s="586">
        <v>3194615</v>
      </c>
      <c r="AB30" s="586">
        <v>3300572</v>
      </c>
      <c r="AC30" s="586">
        <v>4749450</v>
      </c>
      <c r="AD30" s="586">
        <v>2566331</v>
      </c>
      <c r="AE30" s="586">
        <v>3036260</v>
      </c>
      <c r="AF30" s="586">
        <v>3978177</v>
      </c>
      <c r="AG30" s="586">
        <v>3023527</v>
      </c>
      <c r="AH30" s="586">
        <v>4128506</v>
      </c>
      <c r="AI30" s="586">
        <v>3981693</v>
      </c>
      <c r="AJ30" s="587">
        <v>3062876</v>
      </c>
      <c r="AK30" s="752">
        <v>411</v>
      </c>
    </row>
    <row r="31" spans="1:37" ht="14.25" customHeight="1" x14ac:dyDescent="0.3">
      <c r="A31" s="256"/>
      <c r="B31" s="1286"/>
      <c r="C31" s="572" t="str">
        <f>C$7</f>
        <v>令和4年</v>
      </c>
      <c r="D31" s="273">
        <f t="shared" ref="D31:O31" si="29">INDEX(Y$19:Y$30,MATCH($S31,$X$19:$X$30,0))</f>
        <v>78658</v>
      </c>
      <c r="E31" s="274">
        <f t="shared" si="29"/>
        <v>69909</v>
      </c>
      <c r="F31" s="274">
        <f t="shared" si="29"/>
        <v>97243</v>
      </c>
      <c r="G31" s="274">
        <f t="shared" si="29"/>
        <v>106124</v>
      </c>
      <c r="H31" s="274">
        <f t="shared" si="29"/>
        <v>272187</v>
      </c>
      <c r="I31" s="275">
        <f t="shared" si="29"/>
        <v>99780</v>
      </c>
      <c r="J31" s="276">
        <f t="shared" si="29"/>
        <v>106938</v>
      </c>
      <c r="K31" s="274">
        <f t="shared" si="29"/>
        <v>118958</v>
      </c>
      <c r="L31" s="274">
        <f t="shared" si="29"/>
        <v>89170</v>
      </c>
      <c r="M31" s="274">
        <f t="shared" si="29"/>
        <v>121060</v>
      </c>
      <c r="N31" s="274">
        <f t="shared" si="29"/>
        <v>125458</v>
      </c>
      <c r="O31" s="406">
        <f t="shared" si="29"/>
        <v>100782</v>
      </c>
      <c r="P31" s="277">
        <f>SUM(D31:O31)</f>
        <v>1386267</v>
      </c>
      <c r="Q31" s="278">
        <f>INDEX(AK$19:AK$30,MATCH($S31,$X$19:$X$30,0))</f>
        <v>18</v>
      </c>
      <c r="S31" s="256" t="s">
        <v>451</v>
      </c>
      <c r="T31" s="257" t="str">
        <f t="shared" si="3"/>
        <v>水俣</v>
      </c>
      <c r="U31" s="257">
        <v>2</v>
      </c>
    </row>
    <row r="32" spans="1:37" ht="14.25" customHeight="1" x14ac:dyDescent="0.3">
      <c r="A32" s="256"/>
      <c r="B32" s="1287"/>
      <c r="C32" s="280" t="s">
        <v>532</v>
      </c>
      <c r="D32" s="281">
        <f>ROUND(D30,0)/ROUND(D31,0)-1</f>
        <v>0.17326908896742865</v>
      </c>
      <c r="E32" s="282">
        <f t="shared" ref="E32:P32" si="30">ROUND(E30,0)/ROUND(E31,0)-1</f>
        <v>0.3862306713012631</v>
      </c>
      <c r="F32" s="282">
        <f t="shared" si="30"/>
        <v>0.30134816901987804</v>
      </c>
      <c r="G32" s="282">
        <f t="shared" si="30"/>
        <v>0.31266254570125507</v>
      </c>
      <c r="H32" s="282">
        <f t="shared" si="30"/>
        <v>-6.6237549919724303E-2</v>
      </c>
      <c r="I32" s="283">
        <f t="shared" si="30"/>
        <v>7.027460412908404E-2</v>
      </c>
      <c r="J32" s="465">
        <f t="shared" si="30"/>
        <v>0.13343245618956789</v>
      </c>
      <c r="K32" s="282">
        <f t="shared" si="30"/>
        <v>0.17184216278014097</v>
      </c>
      <c r="L32" s="282">
        <f t="shared" si="30"/>
        <v>0.28785465963889201</v>
      </c>
      <c r="M32" s="282">
        <f t="shared" si="30"/>
        <v>0.10014868660168519</v>
      </c>
      <c r="N32" s="282">
        <f t="shared" si="30"/>
        <v>4.2675636467981226E-2</v>
      </c>
      <c r="O32" s="284">
        <f t="shared" si="30"/>
        <v>8.950010914647466E-2</v>
      </c>
      <c r="P32" s="285">
        <f t="shared" si="30"/>
        <v>0.12910572061514847</v>
      </c>
      <c r="Q32" s="286">
        <f>Q30/Q31-1</f>
        <v>0</v>
      </c>
      <c r="S32" s="256" t="s">
        <v>451</v>
      </c>
      <c r="T32" s="257" t="str">
        <f t="shared" si="3"/>
        <v>水俣</v>
      </c>
      <c r="U32" s="257">
        <v>3</v>
      </c>
      <c r="Y32" s="289">
        <f>SUM(Y8,Y10,Y12,Y14,Y16,Y18,Y20,Y22,Y24,Y26,Y28)</f>
        <v>6921108.7560000001</v>
      </c>
    </row>
    <row r="33" spans="1:21" ht="14.25" customHeight="1" x14ac:dyDescent="0.3">
      <c r="A33" s="256"/>
      <c r="B33" s="1285" t="s">
        <v>149</v>
      </c>
      <c r="C33" s="398" t="str">
        <f>C$6</f>
        <v>令和5年</v>
      </c>
      <c r="D33" s="266">
        <f t="shared" ref="D33:O33" si="31">INDEX(Y$7:Y$18,MATCH($S33,$X$7:$X$18,0))</f>
        <v>259369</v>
      </c>
      <c r="E33" s="267">
        <f t="shared" si="31"/>
        <v>202753</v>
      </c>
      <c r="F33" s="267">
        <f t="shared" si="31"/>
        <v>338919</v>
      </c>
      <c r="G33" s="267">
        <f t="shared" si="31"/>
        <v>208304</v>
      </c>
      <c r="H33" s="267">
        <f t="shared" si="31"/>
        <v>225274</v>
      </c>
      <c r="I33" s="268">
        <f t="shared" si="31"/>
        <v>177792</v>
      </c>
      <c r="J33" s="269">
        <f t="shared" si="31"/>
        <v>209688</v>
      </c>
      <c r="K33" s="267">
        <f t="shared" si="31"/>
        <v>314239</v>
      </c>
      <c r="L33" s="267">
        <f t="shared" si="31"/>
        <v>214636</v>
      </c>
      <c r="M33" s="267">
        <f t="shared" si="31"/>
        <v>209617</v>
      </c>
      <c r="N33" s="267">
        <f t="shared" si="31"/>
        <v>239476</v>
      </c>
      <c r="O33" s="399">
        <f t="shared" si="31"/>
        <v>183847</v>
      </c>
      <c r="P33" s="270">
        <f>SUM(D33:O33)</f>
        <v>2783914</v>
      </c>
      <c r="Q33" s="271">
        <f>INDEX(AK$7:AK$18,MATCH($S33,$X$7:$X$18,0))</f>
        <v>30</v>
      </c>
      <c r="S33" s="256" t="str">
        <f t="shared" ref="S33:S41" si="32">IF(B33&lt;&gt;0,B33,S32)</f>
        <v>宇城地域</v>
      </c>
      <c r="T33" s="257" t="str">
        <f t="shared" si="3"/>
        <v>宇城</v>
      </c>
      <c r="U33" s="257">
        <v>1</v>
      </c>
    </row>
    <row r="34" spans="1:21" ht="14.25" customHeight="1" x14ac:dyDescent="0.3">
      <c r="A34" s="256"/>
      <c r="B34" s="1286"/>
      <c r="C34" s="572" t="str">
        <f>C$7</f>
        <v>令和4年</v>
      </c>
      <c r="D34" s="273">
        <f t="shared" ref="D34:O34" si="33">INDEX(Y$19:Y$30,MATCH($S34,$X$19:$X$30,0))</f>
        <v>237171</v>
      </c>
      <c r="E34" s="274">
        <f t="shared" si="33"/>
        <v>173854</v>
      </c>
      <c r="F34" s="274">
        <f t="shared" si="33"/>
        <v>264642</v>
      </c>
      <c r="G34" s="274">
        <f t="shared" si="33"/>
        <v>226303</v>
      </c>
      <c r="H34" s="274">
        <f t="shared" si="33"/>
        <v>271628</v>
      </c>
      <c r="I34" s="275">
        <f t="shared" si="33"/>
        <v>199522</v>
      </c>
      <c r="J34" s="276">
        <f t="shared" si="33"/>
        <v>221220</v>
      </c>
      <c r="K34" s="274">
        <f t="shared" si="33"/>
        <v>252470</v>
      </c>
      <c r="L34" s="274">
        <f t="shared" si="33"/>
        <v>203371</v>
      </c>
      <c r="M34" s="274">
        <f t="shared" si="33"/>
        <v>253363</v>
      </c>
      <c r="N34" s="274">
        <f t="shared" si="33"/>
        <v>249776</v>
      </c>
      <c r="O34" s="406">
        <f t="shared" si="33"/>
        <v>209083</v>
      </c>
      <c r="P34" s="277">
        <f>SUM(D34:O34)</f>
        <v>2762403</v>
      </c>
      <c r="Q34" s="278">
        <f>INDEX(AK$19:AK$30,MATCH($S34,$X$19:$X$30,0))</f>
        <v>29</v>
      </c>
      <c r="S34" s="256" t="str">
        <f t="shared" si="32"/>
        <v>宇城地域</v>
      </c>
      <c r="T34" s="257" t="str">
        <f t="shared" si="3"/>
        <v>宇城</v>
      </c>
      <c r="U34" s="257">
        <v>2</v>
      </c>
    </row>
    <row r="35" spans="1:21" ht="14.25" customHeight="1" x14ac:dyDescent="0.3">
      <c r="A35" s="256"/>
      <c r="B35" s="1287"/>
      <c r="C35" s="280" t="s">
        <v>532</v>
      </c>
      <c r="D35" s="281">
        <f>ROUND(D33,0)/ROUND(D34,0)-1</f>
        <v>9.3594916747831824E-2</v>
      </c>
      <c r="E35" s="282">
        <f t="shared" ref="E35:P35" si="34">ROUND(E33,0)/ROUND(E34,0)-1</f>
        <v>0.16622568361958878</v>
      </c>
      <c r="F35" s="282">
        <f t="shared" si="34"/>
        <v>0.28066973496270431</v>
      </c>
      <c r="G35" s="282">
        <f t="shared" si="34"/>
        <v>-7.9534959766330959E-2</v>
      </c>
      <c r="H35" s="282">
        <f t="shared" si="34"/>
        <v>-0.1706525100505103</v>
      </c>
      <c r="I35" s="283">
        <f t="shared" si="34"/>
        <v>-0.10891029560649956</v>
      </c>
      <c r="J35" s="465">
        <f t="shared" si="34"/>
        <v>-5.2129102251152748E-2</v>
      </c>
      <c r="K35" s="282">
        <f t="shared" si="34"/>
        <v>0.24465877133916902</v>
      </c>
      <c r="L35" s="282">
        <f t="shared" si="34"/>
        <v>5.5391378318442541E-2</v>
      </c>
      <c r="M35" s="282">
        <f t="shared" si="34"/>
        <v>-0.17266135939343941</v>
      </c>
      <c r="N35" s="282">
        <f t="shared" si="34"/>
        <v>-4.123694830568192E-2</v>
      </c>
      <c r="O35" s="284">
        <f t="shared" si="34"/>
        <v>-0.12069847859462512</v>
      </c>
      <c r="P35" s="285">
        <f t="shared" si="34"/>
        <v>7.7870607583325757E-3</v>
      </c>
      <c r="Q35" s="286">
        <f>Q33/Q34-1</f>
        <v>3.4482758620689724E-2</v>
      </c>
      <c r="S35" s="256" t="str">
        <f t="shared" si="32"/>
        <v>宇城地域</v>
      </c>
      <c r="T35" s="257" t="str">
        <f t="shared" si="3"/>
        <v>宇城</v>
      </c>
      <c r="U35" s="257">
        <v>3</v>
      </c>
    </row>
    <row r="36" spans="1:21" ht="14.25" customHeight="1" x14ac:dyDescent="0.3">
      <c r="A36" s="256"/>
      <c r="B36" s="1285" t="s">
        <v>151</v>
      </c>
      <c r="C36" s="398" t="str">
        <f>C$6</f>
        <v>令和5年</v>
      </c>
      <c r="D36" s="266">
        <f t="shared" ref="D36:O36" si="35">INDEX(Y$7:Y$18,MATCH($S36,$X$7:$X$18,0))</f>
        <v>97100</v>
      </c>
      <c r="E36" s="267">
        <f t="shared" si="35"/>
        <v>107490</v>
      </c>
      <c r="F36" s="267">
        <f t="shared" si="35"/>
        <v>119672</v>
      </c>
      <c r="G36" s="267">
        <f t="shared" si="35"/>
        <v>127605</v>
      </c>
      <c r="H36" s="267">
        <f t="shared" si="35"/>
        <v>202407</v>
      </c>
      <c r="I36" s="268">
        <f t="shared" si="35"/>
        <v>123252</v>
      </c>
      <c r="J36" s="269">
        <f t="shared" si="35"/>
        <v>195934</v>
      </c>
      <c r="K36" s="267">
        <f t="shared" si="35"/>
        <v>319787</v>
      </c>
      <c r="L36" s="267">
        <f t="shared" si="35"/>
        <v>199244</v>
      </c>
      <c r="M36" s="267">
        <f t="shared" si="35"/>
        <v>188081</v>
      </c>
      <c r="N36" s="267">
        <f t="shared" si="35"/>
        <v>199159</v>
      </c>
      <c r="O36" s="399">
        <f t="shared" si="35"/>
        <v>124434</v>
      </c>
      <c r="P36" s="270">
        <f>SUM(D36:O36)</f>
        <v>2004165</v>
      </c>
      <c r="Q36" s="271">
        <f>INDEX(AK$7:AK$18,MATCH($S36,$X$7:$X$18,0))</f>
        <v>33</v>
      </c>
      <c r="S36" s="256" t="str">
        <f t="shared" si="32"/>
        <v>上益城地域</v>
      </c>
      <c r="T36" s="257" t="str">
        <f t="shared" si="3"/>
        <v>上益</v>
      </c>
      <c r="U36" s="257">
        <v>1</v>
      </c>
    </row>
    <row r="37" spans="1:21" ht="14.25" customHeight="1" x14ac:dyDescent="0.3">
      <c r="A37" s="256"/>
      <c r="B37" s="1286"/>
      <c r="C37" s="572" t="str">
        <f>C$7</f>
        <v>令和4年</v>
      </c>
      <c r="D37" s="273">
        <f t="shared" ref="D37:O37" si="36">INDEX(Y$19:Y$30,MATCH($S37,$X$19:$X$30,0))</f>
        <v>86442</v>
      </c>
      <c r="E37" s="274">
        <f t="shared" si="36"/>
        <v>97619</v>
      </c>
      <c r="F37" s="274">
        <f t="shared" si="36"/>
        <v>135729</v>
      </c>
      <c r="G37" s="274">
        <f t="shared" si="36"/>
        <v>141219</v>
      </c>
      <c r="H37" s="274">
        <f t="shared" si="36"/>
        <v>175639</v>
      </c>
      <c r="I37" s="275">
        <f t="shared" si="36"/>
        <v>135444</v>
      </c>
      <c r="J37" s="276">
        <f t="shared" si="36"/>
        <v>172233</v>
      </c>
      <c r="K37" s="274">
        <f t="shared" si="36"/>
        <v>218093</v>
      </c>
      <c r="L37" s="274">
        <f t="shared" si="36"/>
        <v>161530</v>
      </c>
      <c r="M37" s="274">
        <f t="shared" si="36"/>
        <v>209243</v>
      </c>
      <c r="N37" s="274">
        <f t="shared" si="36"/>
        <v>163720</v>
      </c>
      <c r="O37" s="406">
        <f t="shared" si="36"/>
        <v>130521</v>
      </c>
      <c r="P37" s="277">
        <f>SUM(D37:O37)</f>
        <v>1827432</v>
      </c>
      <c r="Q37" s="278">
        <f>INDEX(AK$19:AK$30,MATCH($S37,$X$19:$X$30,0))</f>
        <v>28</v>
      </c>
      <c r="S37" s="256" t="str">
        <f t="shared" si="32"/>
        <v>上益城地域</v>
      </c>
      <c r="T37" s="257" t="str">
        <f t="shared" si="3"/>
        <v>上益</v>
      </c>
      <c r="U37" s="257">
        <v>2</v>
      </c>
    </row>
    <row r="38" spans="1:21" ht="14.25" customHeight="1" thickBot="1" x14ac:dyDescent="0.35">
      <c r="A38" s="256"/>
      <c r="B38" s="1288"/>
      <c r="C38" s="290" t="s">
        <v>532</v>
      </c>
      <c r="D38" s="291">
        <f>ROUND(D36,0)/ROUND(D37,0)-1</f>
        <v>0.12329654566067427</v>
      </c>
      <c r="E38" s="292">
        <f t="shared" ref="E38:P38" si="37">ROUND(E36,0)/ROUND(E37,0)-1</f>
        <v>0.10111761030127342</v>
      </c>
      <c r="F38" s="292">
        <f t="shared" si="37"/>
        <v>-0.11830191042444871</v>
      </c>
      <c r="G38" s="292">
        <f t="shared" si="37"/>
        <v>-9.6403458458139468E-2</v>
      </c>
      <c r="H38" s="292">
        <f t="shared" si="37"/>
        <v>0.15240350947113113</v>
      </c>
      <c r="I38" s="293">
        <f t="shared" si="37"/>
        <v>-9.0015061575263622E-2</v>
      </c>
      <c r="J38" s="466">
        <f t="shared" si="37"/>
        <v>0.13761009794870893</v>
      </c>
      <c r="K38" s="292">
        <f t="shared" si="37"/>
        <v>0.46628731779561927</v>
      </c>
      <c r="L38" s="292">
        <f t="shared" si="37"/>
        <v>0.23347984894446849</v>
      </c>
      <c r="M38" s="292">
        <f t="shared" si="37"/>
        <v>-0.10113599977060161</v>
      </c>
      <c r="N38" s="292">
        <f t="shared" si="37"/>
        <v>0.21646103102858549</v>
      </c>
      <c r="O38" s="294">
        <f t="shared" si="37"/>
        <v>-4.6636173489323585E-2</v>
      </c>
      <c r="P38" s="295">
        <f t="shared" si="37"/>
        <v>9.6711122493203572E-2</v>
      </c>
      <c r="Q38" s="296">
        <f>Q36/Q37-1</f>
        <v>0.1785714285714286</v>
      </c>
      <c r="S38" s="256" t="str">
        <f t="shared" si="32"/>
        <v>上益城地域</v>
      </c>
      <c r="T38" s="257" t="str">
        <f t="shared" si="3"/>
        <v>上益</v>
      </c>
      <c r="U38" s="257">
        <v>3</v>
      </c>
    </row>
    <row r="39" spans="1:21" ht="14.25" customHeight="1" thickTop="1" x14ac:dyDescent="0.3">
      <c r="A39" s="256"/>
      <c r="B39" s="1286" t="s">
        <v>454</v>
      </c>
      <c r="C39" s="398" t="str">
        <f>C$6</f>
        <v>令和5年</v>
      </c>
      <c r="D39" s="297">
        <f t="shared" ref="D39:O39" si="38">INDEX(Y$7:Y$18,MATCH($S39,$X$7:$X$18,0))</f>
        <v>3329791.7560000001</v>
      </c>
      <c r="E39" s="298">
        <f t="shared" si="38"/>
        <v>3364425.0955499997</v>
      </c>
      <c r="F39" s="298">
        <f t="shared" si="38"/>
        <v>4141330.6649500001</v>
      </c>
      <c r="G39" s="298">
        <f t="shared" si="38"/>
        <v>3695635.1522399997</v>
      </c>
      <c r="H39" s="298">
        <f t="shared" si="38"/>
        <v>4587975.7360612005</v>
      </c>
      <c r="I39" s="533">
        <f t="shared" si="38"/>
        <v>2917472.6627068799</v>
      </c>
      <c r="J39" s="534">
        <f t="shared" si="38"/>
        <v>3515993.3269600002</v>
      </c>
      <c r="K39" s="298">
        <f t="shared" si="38"/>
        <v>5483572.6031999998</v>
      </c>
      <c r="L39" s="298">
        <f t="shared" si="38"/>
        <v>3730299.53712</v>
      </c>
      <c r="M39" s="298">
        <f t="shared" si="38"/>
        <v>5497409.1832800005</v>
      </c>
      <c r="N39" s="298">
        <f t="shared" si="38"/>
        <v>4291066.8739897199</v>
      </c>
      <c r="O39" s="535">
        <f t="shared" si="38"/>
        <v>3203633.8189440398</v>
      </c>
      <c r="P39" s="484">
        <f>SUM(D39:O39)</f>
        <v>47758606.411001831</v>
      </c>
      <c r="Q39" s="536">
        <f>INDEX(AK$7:AK$18,MATCH($S39,$X$7:$X$18,0))</f>
        <v>451</v>
      </c>
      <c r="S39" s="256" t="str">
        <f t="shared" si="32"/>
        <v>合計</v>
      </c>
      <c r="T39" s="257" t="str">
        <f t="shared" si="3"/>
        <v>合計</v>
      </c>
      <c r="U39" s="257">
        <v>1</v>
      </c>
    </row>
    <row r="40" spans="1:21" ht="14.25" customHeight="1" x14ac:dyDescent="0.3">
      <c r="A40" s="256"/>
      <c r="B40" s="1286"/>
      <c r="C40" s="572" t="str">
        <f>C$7</f>
        <v>令和4年</v>
      </c>
      <c r="D40" s="273">
        <f t="shared" ref="D40:O40" si="39">INDEX(Y$19:Y$30,MATCH($S40,$X$19:$X$30,0))</f>
        <v>3013554</v>
      </c>
      <c r="E40" s="274">
        <f t="shared" si="39"/>
        <v>2229395</v>
      </c>
      <c r="F40" s="274">
        <f t="shared" si="39"/>
        <v>3194615</v>
      </c>
      <c r="G40" s="274">
        <f t="shared" si="39"/>
        <v>3300572</v>
      </c>
      <c r="H40" s="274">
        <f t="shared" si="39"/>
        <v>4749450</v>
      </c>
      <c r="I40" s="275">
        <f t="shared" si="39"/>
        <v>2566331</v>
      </c>
      <c r="J40" s="276">
        <f t="shared" si="39"/>
        <v>3036260</v>
      </c>
      <c r="K40" s="274">
        <f t="shared" si="39"/>
        <v>3978177</v>
      </c>
      <c r="L40" s="274">
        <f t="shared" si="39"/>
        <v>3023527</v>
      </c>
      <c r="M40" s="274">
        <f t="shared" si="39"/>
        <v>4128506</v>
      </c>
      <c r="N40" s="274">
        <f t="shared" si="39"/>
        <v>3981693</v>
      </c>
      <c r="O40" s="406">
        <f t="shared" si="39"/>
        <v>3062876</v>
      </c>
      <c r="P40" s="277">
        <f>SUM(D40:O40)</f>
        <v>40264956</v>
      </c>
      <c r="Q40" s="278">
        <f>INDEX(AK$19:AK$30,MATCH($S40,$X$19:$X$30,0))</f>
        <v>411</v>
      </c>
      <c r="S40" s="256" t="str">
        <f t="shared" si="32"/>
        <v>合計</v>
      </c>
      <c r="T40" s="257" t="str">
        <f t="shared" si="3"/>
        <v>合計</v>
      </c>
      <c r="U40" s="257">
        <v>2</v>
      </c>
    </row>
    <row r="41" spans="1:21" ht="14.25" customHeight="1" thickBot="1" x14ac:dyDescent="0.35">
      <c r="A41" s="256"/>
      <c r="B41" s="1289"/>
      <c r="C41" s="299" t="s">
        <v>532</v>
      </c>
      <c r="D41" s="300">
        <f>ROUND(D39,0)/ROUND(D40,0)-1</f>
        <v>0.10493855427843668</v>
      </c>
      <c r="E41" s="301">
        <f t="shared" ref="E41:P41" si="40">ROUND(E39,0)/ROUND(E40,0)-1</f>
        <v>0.50912018731539277</v>
      </c>
      <c r="F41" s="301">
        <f t="shared" si="40"/>
        <v>0.29634744718847195</v>
      </c>
      <c r="G41" s="301">
        <f t="shared" si="40"/>
        <v>0.11969531341840134</v>
      </c>
      <c r="H41" s="301">
        <f t="shared" si="40"/>
        <v>-3.3998462979924038E-2</v>
      </c>
      <c r="I41" s="302">
        <f t="shared" si="40"/>
        <v>0.13682646548710986</v>
      </c>
      <c r="J41" s="467">
        <f t="shared" si="40"/>
        <v>0.15800129106203031</v>
      </c>
      <c r="K41" s="301">
        <f t="shared" si="40"/>
        <v>0.37841352961419261</v>
      </c>
      <c r="L41" s="301">
        <f t="shared" si="40"/>
        <v>0.23375779346438774</v>
      </c>
      <c r="M41" s="301">
        <f t="shared" si="40"/>
        <v>0.33157345538555583</v>
      </c>
      <c r="N41" s="301">
        <f t="shared" si="40"/>
        <v>7.7699109398941646E-2</v>
      </c>
      <c r="O41" s="303">
        <f t="shared" si="40"/>
        <v>4.5956153628158525E-2</v>
      </c>
      <c r="P41" s="304">
        <f t="shared" si="40"/>
        <v>0.1861084859995874</v>
      </c>
      <c r="Q41" s="305">
        <f>Q39/Q40-1</f>
        <v>9.7323600973236113E-2</v>
      </c>
      <c r="S41" s="256" t="str">
        <f t="shared" si="32"/>
        <v>合計</v>
      </c>
      <c r="T41" s="257" t="str">
        <f t="shared" si="3"/>
        <v>合計</v>
      </c>
      <c r="U41" s="257">
        <v>3</v>
      </c>
    </row>
    <row r="42" spans="1:21" x14ac:dyDescent="0.15">
      <c r="B42" s="306" t="s">
        <v>625</v>
      </c>
      <c r="I42" s="306"/>
      <c r="J42" s="306" t="s">
        <v>626</v>
      </c>
    </row>
    <row r="43" spans="1:21" x14ac:dyDescent="0.15">
      <c r="A43" s="336"/>
      <c r="B43" s="393" t="s">
        <v>627</v>
      </c>
      <c r="I43" s="306"/>
      <c r="J43" s="336" t="s">
        <v>641</v>
      </c>
    </row>
    <row r="44" spans="1:21" x14ac:dyDescent="0.15">
      <c r="A44" s="336"/>
      <c r="B44" s="393" t="s">
        <v>628</v>
      </c>
      <c r="I44" s="307"/>
      <c r="J44" s="336" t="s">
        <v>882</v>
      </c>
    </row>
    <row r="45" spans="1:21" x14ac:dyDescent="0.15">
      <c r="A45" s="336"/>
      <c r="B45" s="393" t="s">
        <v>629</v>
      </c>
      <c r="I45" s="308"/>
      <c r="J45" s="336" t="s">
        <v>900</v>
      </c>
    </row>
    <row r="46" spans="1:21" x14ac:dyDescent="0.15">
      <c r="A46" s="336" t="s">
        <v>630</v>
      </c>
      <c r="J46" s="336" t="s">
        <v>909</v>
      </c>
    </row>
    <row r="51" spans="10:10" x14ac:dyDescent="0.3">
      <c r="J51" s="1182"/>
    </row>
  </sheetData>
  <mergeCells count="14">
    <mergeCell ref="B33:B35"/>
    <mergeCell ref="B36:B38"/>
    <mergeCell ref="B39:B41"/>
    <mergeCell ref="B6:B8"/>
    <mergeCell ref="W7:W18"/>
    <mergeCell ref="B9:B11"/>
    <mergeCell ref="B12:B14"/>
    <mergeCell ref="B15:B17"/>
    <mergeCell ref="B18:B20"/>
    <mergeCell ref="W19:W30"/>
    <mergeCell ref="B21:B23"/>
    <mergeCell ref="B24:B26"/>
    <mergeCell ref="B27:B29"/>
    <mergeCell ref="B30:B3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colBreaks count="1" manualBreakCount="1">
    <brk id="9" max="46"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18">
    <tabColor theme="7"/>
  </sheetPr>
  <dimension ref="A1:AE89"/>
  <sheetViews>
    <sheetView view="pageBreakPreview" zoomScaleNormal="100" zoomScaleSheetLayoutView="100" workbookViewId="0"/>
  </sheetViews>
  <sheetFormatPr defaultColWidth="9" defaultRowHeight="14" x14ac:dyDescent="0.3"/>
  <cols>
    <col min="1" max="1" width="2.58203125" style="256" customWidth="1"/>
    <col min="2" max="3" width="10.58203125" style="257" customWidth="1"/>
    <col min="4" max="7" width="10.33203125" style="257" hidden="1" customWidth="1"/>
    <col min="8" max="8" width="0.83203125" style="257" hidden="1" customWidth="1"/>
    <col min="9" max="9" width="10" style="257" customWidth="1"/>
    <col min="10" max="11" width="10" style="309" customWidth="1"/>
    <col min="12" max="13" width="10" style="257" customWidth="1"/>
    <col min="14" max="14" width="3.58203125" style="257" customWidth="1"/>
    <col min="15" max="16" width="11.08203125" style="257" customWidth="1"/>
    <col min="17" max="18" width="10.33203125" style="257" customWidth="1"/>
    <col min="19" max="19" width="13.08203125" style="257" customWidth="1"/>
    <col min="20" max="26" width="10.33203125" style="257" customWidth="1"/>
    <col min="27" max="27" width="13.33203125" style="257" customWidth="1"/>
    <col min="28" max="28" width="11.33203125" style="257" bestFit="1" customWidth="1"/>
    <col min="29" max="29" width="12.33203125" style="257" bestFit="1" customWidth="1"/>
    <col min="30" max="30" width="9" style="257"/>
    <col min="31" max="31" width="14" style="257" bestFit="1" customWidth="1"/>
    <col min="32" max="16384" width="9" style="257"/>
  </cols>
  <sheetData>
    <row r="1" spans="1:29" ht="14.15" customHeight="1" x14ac:dyDescent="0.3">
      <c r="A1" s="382" t="s">
        <v>631</v>
      </c>
    </row>
    <row r="2" spans="1:29" ht="14.25" customHeight="1" x14ac:dyDescent="0.3">
      <c r="Q2" s="258"/>
      <c r="R2" s="258" t="s">
        <v>565</v>
      </c>
      <c r="T2" s="257" t="s">
        <v>153</v>
      </c>
    </row>
    <row r="3" spans="1:29" ht="14.25" customHeight="1" x14ac:dyDescent="0.3">
      <c r="B3" s="1" t="s">
        <v>632</v>
      </c>
      <c r="R3" s="257" t="s">
        <v>568</v>
      </c>
    </row>
    <row r="4" spans="1:29" ht="14.25" customHeight="1" thickBot="1" x14ac:dyDescent="0.35">
      <c r="L4" s="258"/>
      <c r="M4" s="258" t="s">
        <v>633</v>
      </c>
      <c r="O4" s="310"/>
      <c r="P4" s="310"/>
      <c r="R4" s="257" t="s">
        <v>570</v>
      </c>
    </row>
    <row r="5" spans="1:29" ht="28.5" customHeight="1" x14ac:dyDescent="0.3">
      <c r="B5" s="259" t="s">
        <v>513</v>
      </c>
      <c r="C5" s="260" t="s">
        <v>566</v>
      </c>
      <c r="D5" s="311">
        <v>41275</v>
      </c>
      <c r="E5" s="312">
        <v>41640</v>
      </c>
      <c r="F5" s="312">
        <v>42005</v>
      </c>
      <c r="G5" s="313">
        <v>42370</v>
      </c>
      <c r="H5" s="583"/>
      <c r="I5" s="874" t="s">
        <v>838</v>
      </c>
      <c r="J5" s="874">
        <v>43831</v>
      </c>
      <c r="K5" s="573">
        <v>44197</v>
      </c>
      <c r="L5" s="573">
        <v>44562</v>
      </c>
      <c r="M5" s="314">
        <v>44927</v>
      </c>
      <c r="O5" s="310"/>
      <c r="P5" s="310"/>
      <c r="R5" s="257" t="s">
        <v>572</v>
      </c>
    </row>
    <row r="6" spans="1:29" ht="17.149999999999999" customHeight="1" x14ac:dyDescent="0.3">
      <c r="B6" s="1293" t="s">
        <v>442</v>
      </c>
      <c r="C6" s="315" t="s">
        <v>634</v>
      </c>
      <c r="D6" s="266"/>
      <c r="E6" s="267"/>
      <c r="F6" s="267">
        <v>50</v>
      </c>
      <c r="G6" s="268">
        <v>51</v>
      </c>
      <c r="H6" s="309"/>
      <c r="I6" s="829">
        <f>Y9</f>
        <v>39</v>
      </c>
      <c r="J6" s="316">
        <f>Z9</f>
        <v>26</v>
      </c>
      <c r="K6" s="316">
        <f>AA9</f>
        <v>19</v>
      </c>
      <c r="L6" s="316">
        <f>AB9</f>
        <v>26</v>
      </c>
      <c r="M6" s="317">
        <f>AC9</f>
        <v>30</v>
      </c>
      <c r="N6" s="310"/>
      <c r="O6" s="310"/>
      <c r="P6" s="310"/>
    </row>
    <row r="7" spans="1:29" ht="17.149999999999999" customHeight="1" x14ac:dyDescent="0.3">
      <c r="B7" s="1295"/>
      <c r="C7" s="318" t="s">
        <v>635</v>
      </c>
      <c r="D7" s="273"/>
      <c r="E7" s="274"/>
      <c r="F7" s="274">
        <v>9193017</v>
      </c>
      <c r="G7" s="275">
        <v>7438426</v>
      </c>
      <c r="H7" s="309"/>
      <c r="I7" s="274">
        <f t="shared" ref="I7:I29" si="0">Y10</f>
        <v>9216932</v>
      </c>
      <c r="J7" s="274">
        <f t="shared" ref="J7:J29" si="1">Z10</f>
        <v>4169429</v>
      </c>
      <c r="K7" s="274">
        <f t="shared" ref="K7:K29" si="2">AA10</f>
        <v>2815670</v>
      </c>
      <c r="L7" s="274">
        <f t="shared" ref="L7:L29" si="3">AB10</f>
        <v>4637746</v>
      </c>
      <c r="M7" s="275">
        <f t="shared" ref="M7:M29" si="4">AC10</f>
        <v>8689680</v>
      </c>
      <c r="N7" s="310"/>
      <c r="O7" s="310"/>
      <c r="P7" s="310"/>
      <c r="R7" s="257" t="s">
        <v>574</v>
      </c>
    </row>
    <row r="8" spans="1:29" ht="17.149999999999999" customHeight="1" x14ac:dyDescent="0.3">
      <c r="B8" s="1285" t="s">
        <v>444</v>
      </c>
      <c r="C8" s="315" t="s">
        <v>634</v>
      </c>
      <c r="D8" s="266"/>
      <c r="E8" s="267"/>
      <c r="F8" s="267">
        <v>121</v>
      </c>
      <c r="G8" s="268">
        <v>85</v>
      </c>
      <c r="H8" s="309"/>
      <c r="I8" s="316">
        <f t="shared" si="0"/>
        <v>97</v>
      </c>
      <c r="J8" s="316">
        <f t="shared" si="1"/>
        <v>80</v>
      </c>
      <c r="K8" s="316">
        <f t="shared" si="2"/>
        <v>79</v>
      </c>
      <c r="L8" s="316">
        <f t="shared" si="3"/>
        <v>84</v>
      </c>
      <c r="M8" s="317">
        <f t="shared" si="4"/>
        <v>82</v>
      </c>
      <c r="N8" s="310"/>
      <c r="O8" s="310"/>
      <c r="P8" s="310"/>
      <c r="R8" s="272" t="s">
        <v>513</v>
      </c>
      <c r="S8" s="272" t="s">
        <v>566</v>
      </c>
      <c r="T8" s="321">
        <v>41640</v>
      </c>
      <c r="U8" s="574">
        <v>42005</v>
      </c>
      <c r="V8" s="321">
        <v>42370</v>
      </c>
      <c r="W8" s="320">
        <v>42736</v>
      </c>
      <c r="X8" s="321">
        <v>43101</v>
      </c>
      <c r="Y8" s="319" t="s">
        <v>636</v>
      </c>
      <c r="Z8" s="319">
        <v>43831</v>
      </c>
      <c r="AA8" s="319">
        <v>44197</v>
      </c>
      <c r="AB8" s="320">
        <v>44562</v>
      </c>
      <c r="AC8" s="320">
        <v>44927</v>
      </c>
    </row>
    <row r="9" spans="1:29" ht="17.149999999999999" customHeight="1" x14ac:dyDescent="0.3">
      <c r="B9" s="1287"/>
      <c r="C9" s="318" t="s">
        <v>635</v>
      </c>
      <c r="D9" s="273"/>
      <c r="E9" s="274"/>
      <c r="F9" s="274">
        <v>15131972</v>
      </c>
      <c r="G9" s="275">
        <v>8556428</v>
      </c>
      <c r="H9" s="309"/>
      <c r="I9" s="274">
        <f t="shared" si="0"/>
        <v>10895943</v>
      </c>
      <c r="J9" s="274">
        <f t="shared" si="1"/>
        <v>7382824</v>
      </c>
      <c r="K9" s="274">
        <f t="shared" si="2"/>
        <v>7446055</v>
      </c>
      <c r="L9" s="274">
        <f t="shared" si="3"/>
        <v>9092108</v>
      </c>
      <c r="M9" s="275">
        <f t="shared" si="4"/>
        <v>10946437</v>
      </c>
      <c r="N9" s="310"/>
      <c r="O9" s="310"/>
      <c r="P9" s="310"/>
      <c r="Q9" s="257" t="s">
        <v>442</v>
      </c>
      <c r="R9" s="279" t="s">
        <v>442</v>
      </c>
      <c r="S9" s="315" t="s">
        <v>634</v>
      </c>
      <c r="T9" s="267"/>
      <c r="U9" s="267"/>
      <c r="V9" s="267">
        <f>SUMIFS(V$35:V$57,$R$35:$R$57,$Q9,$S$35:$S$57,$S9)</f>
        <v>51</v>
      </c>
      <c r="W9" s="267">
        <f t="shared" ref="W9:AC9" si="5">SUMIFS(W$35:W$57,$R$35:$R$57,$Q9,$S$35:$S$57,$S9)</f>
        <v>38</v>
      </c>
      <c r="X9" s="267">
        <f t="shared" si="5"/>
        <v>36</v>
      </c>
      <c r="Y9" s="267">
        <f t="shared" si="5"/>
        <v>39</v>
      </c>
      <c r="Z9" s="267">
        <f t="shared" si="5"/>
        <v>26</v>
      </c>
      <c r="AA9" s="267">
        <f t="shared" si="5"/>
        <v>19</v>
      </c>
      <c r="AB9" s="267">
        <f t="shared" si="5"/>
        <v>26</v>
      </c>
      <c r="AC9" s="267">
        <f t="shared" si="5"/>
        <v>30</v>
      </c>
    </row>
    <row r="10" spans="1:29" ht="17.149999999999999" customHeight="1" x14ac:dyDescent="0.3">
      <c r="B10" s="1285" t="s">
        <v>445</v>
      </c>
      <c r="C10" s="315" t="s">
        <v>634</v>
      </c>
      <c r="D10" s="266"/>
      <c r="E10" s="267"/>
      <c r="F10" s="267">
        <v>49</v>
      </c>
      <c r="G10" s="268">
        <v>58</v>
      </c>
      <c r="H10" s="309"/>
      <c r="I10" s="316">
        <f t="shared" si="0"/>
        <v>60</v>
      </c>
      <c r="J10" s="316">
        <f t="shared" si="1"/>
        <v>40</v>
      </c>
      <c r="K10" s="316">
        <f t="shared" si="2"/>
        <v>33</v>
      </c>
      <c r="L10" s="316">
        <f t="shared" si="3"/>
        <v>43</v>
      </c>
      <c r="M10" s="317">
        <f t="shared" si="4"/>
        <v>52</v>
      </c>
      <c r="N10" s="310"/>
      <c r="O10" s="310"/>
      <c r="P10" s="310"/>
      <c r="Q10" s="257" t="s">
        <v>442</v>
      </c>
      <c r="R10" s="287"/>
      <c r="S10" s="318" t="s">
        <v>635</v>
      </c>
      <c r="T10" s="274"/>
      <c r="U10" s="274"/>
      <c r="V10" s="274">
        <f t="shared" ref="V10:AC30" si="6">SUMIFS(V$35:V$57,$R$35:$R$57,$Q10,$S$35:$S$57,$S10)</f>
        <v>7438426</v>
      </c>
      <c r="W10" s="274">
        <f t="shared" si="6"/>
        <v>7962297</v>
      </c>
      <c r="X10" s="274">
        <f t="shared" si="6"/>
        <v>7544794</v>
      </c>
      <c r="Y10" s="274">
        <f t="shared" si="6"/>
        <v>9216932</v>
      </c>
      <c r="Z10" s="274">
        <f t="shared" si="6"/>
        <v>4169429</v>
      </c>
      <c r="AA10" s="274">
        <f t="shared" si="6"/>
        <v>2815670</v>
      </c>
      <c r="AB10" s="274">
        <f t="shared" si="6"/>
        <v>4637746</v>
      </c>
      <c r="AC10" s="274">
        <f t="shared" si="6"/>
        <v>8689680</v>
      </c>
    </row>
    <row r="11" spans="1:29" ht="17.149999999999999" customHeight="1" x14ac:dyDescent="0.3">
      <c r="B11" s="1287"/>
      <c r="C11" s="318" t="s">
        <v>635</v>
      </c>
      <c r="D11" s="273"/>
      <c r="E11" s="274"/>
      <c r="F11" s="274">
        <v>3876722</v>
      </c>
      <c r="G11" s="275">
        <v>4275287</v>
      </c>
      <c r="H11" s="309"/>
      <c r="I11" s="274">
        <f t="shared" si="0"/>
        <v>3892905</v>
      </c>
      <c r="J11" s="274">
        <f t="shared" si="1"/>
        <v>2545109</v>
      </c>
      <c r="K11" s="274">
        <f t="shared" si="2"/>
        <v>2459286</v>
      </c>
      <c r="L11" s="274">
        <f t="shared" si="3"/>
        <v>2875614</v>
      </c>
      <c r="M11" s="275">
        <f t="shared" si="4"/>
        <v>3319547</v>
      </c>
      <c r="N11" s="310"/>
      <c r="O11" s="310"/>
      <c r="P11" s="310"/>
      <c r="Q11" s="257" t="s">
        <v>444</v>
      </c>
      <c r="R11" s="279" t="s">
        <v>444</v>
      </c>
      <c r="S11" s="315" t="s">
        <v>634</v>
      </c>
      <c r="T11" s="267"/>
      <c r="U11" s="267"/>
      <c r="V11" s="267">
        <f t="shared" si="6"/>
        <v>85</v>
      </c>
      <c r="W11" s="267">
        <f t="shared" si="6"/>
        <v>80</v>
      </c>
      <c r="X11" s="267">
        <f t="shared" si="6"/>
        <v>84</v>
      </c>
      <c r="Y11" s="267">
        <f t="shared" si="6"/>
        <v>97</v>
      </c>
      <c r="Z11" s="267">
        <f t="shared" si="6"/>
        <v>80</v>
      </c>
      <c r="AA11" s="267">
        <f t="shared" si="6"/>
        <v>79</v>
      </c>
      <c r="AB11" s="267">
        <f t="shared" si="6"/>
        <v>84</v>
      </c>
      <c r="AC11" s="267">
        <f t="shared" si="6"/>
        <v>82</v>
      </c>
    </row>
    <row r="12" spans="1:29" ht="17.149999999999999" customHeight="1" x14ac:dyDescent="0.3">
      <c r="B12" s="1285" t="s">
        <v>446</v>
      </c>
      <c r="C12" s="315" t="s">
        <v>634</v>
      </c>
      <c r="D12" s="266"/>
      <c r="E12" s="267"/>
      <c r="F12" s="267">
        <v>35</v>
      </c>
      <c r="G12" s="268">
        <v>30</v>
      </c>
      <c r="H12" s="309"/>
      <c r="I12" s="316">
        <f t="shared" si="0"/>
        <v>28</v>
      </c>
      <c r="J12" s="316">
        <f t="shared" si="1"/>
        <v>22</v>
      </c>
      <c r="K12" s="316">
        <f t="shared" si="2"/>
        <v>21</v>
      </c>
      <c r="L12" s="316">
        <f t="shared" si="3"/>
        <v>22</v>
      </c>
      <c r="M12" s="317">
        <f t="shared" si="4"/>
        <v>26</v>
      </c>
      <c r="N12" s="310"/>
      <c r="O12" s="310"/>
      <c r="P12" s="310"/>
      <c r="Q12" s="257" t="s">
        <v>444</v>
      </c>
      <c r="R12" s="288"/>
      <c r="S12" s="318" t="s">
        <v>635</v>
      </c>
      <c r="T12" s="274"/>
      <c r="U12" s="274"/>
      <c r="V12" s="274">
        <f t="shared" si="6"/>
        <v>8556428</v>
      </c>
      <c r="W12" s="274">
        <f t="shared" si="6"/>
        <v>9703529</v>
      </c>
      <c r="X12" s="274">
        <f t="shared" si="6"/>
        <v>10955929</v>
      </c>
      <c r="Y12" s="274">
        <f t="shared" si="6"/>
        <v>10895943</v>
      </c>
      <c r="Z12" s="274">
        <f t="shared" si="6"/>
        <v>7382824</v>
      </c>
      <c r="AA12" s="274">
        <f t="shared" si="6"/>
        <v>7446055</v>
      </c>
      <c r="AB12" s="274">
        <f t="shared" si="6"/>
        <v>9092108</v>
      </c>
      <c r="AC12" s="274">
        <f>SUMIFS(AC$35:AC$57,$R$35:$R$57,$Q12,$S$35:$S$57,$S12)</f>
        <v>10946437</v>
      </c>
    </row>
    <row r="13" spans="1:29" ht="17.149999999999999" customHeight="1" x14ac:dyDescent="0.3">
      <c r="B13" s="1287"/>
      <c r="C13" s="318" t="s">
        <v>635</v>
      </c>
      <c r="D13" s="273"/>
      <c r="E13" s="274"/>
      <c r="F13" s="274">
        <v>3305159</v>
      </c>
      <c r="G13" s="275">
        <v>3911562</v>
      </c>
      <c r="H13" s="309"/>
      <c r="I13" s="274">
        <f t="shared" si="0"/>
        <v>3938718</v>
      </c>
      <c r="J13" s="274">
        <f t="shared" si="1"/>
        <v>2585274</v>
      </c>
      <c r="K13" s="274">
        <f t="shared" si="2"/>
        <v>2481886</v>
      </c>
      <c r="L13" s="274">
        <f t="shared" si="3"/>
        <v>2420728</v>
      </c>
      <c r="M13" s="275">
        <f t="shared" si="4"/>
        <v>2758356</v>
      </c>
      <c r="N13" s="310"/>
      <c r="O13" s="310"/>
      <c r="P13" s="310"/>
      <c r="Q13" s="257" t="s">
        <v>445</v>
      </c>
      <c r="R13" s="279" t="s">
        <v>445</v>
      </c>
      <c r="S13" s="315" t="s">
        <v>634</v>
      </c>
      <c r="T13" s="267"/>
      <c r="U13" s="267"/>
      <c r="V13" s="267">
        <f t="shared" si="6"/>
        <v>58</v>
      </c>
      <c r="W13" s="267">
        <f t="shared" si="6"/>
        <v>55</v>
      </c>
      <c r="X13" s="267">
        <f t="shared" si="6"/>
        <v>60</v>
      </c>
      <c r="Y13" s="267">
        <f t="shared" si="6"/>
        <v>60</v>
      </c>
      <c r="Z13" s="267">
        <f t="shared" si="6"/>
        <v>40</v>
      </c>
      <c r="AA13" s="267">
        <f t="shared" si="6"/>
        <v>33</v>
      </c>
      <c r="AB13" s="267">
        <f t="shared" si="6"/>
        <v>43</v>
      </c>
      <c r="AC13" s="267">
        <f t="shared" si="6"/>
        <v>52</v>
      </c>
    </row>
    <row r="14" spans="1:29" ht="17.149999999999999" customHeight="1" x14ac:dyDescent="0.3">
      <c r="B14" s="1293" t="s">
        <v>577</v>
      </c>
      <c r="C14" s="315" t="s">
        <v>634</v>
      </c>
      <c r="D14" s="266"/>
      <c r="E14" s="267"/>
      <c r="F14" s="267">
        <v>69</v>
      </c>
      <c r="G14" s="268">
        <v>72</v>
      </c>
      <c r="H14" s="309"/>
      <c r="I14" s="316">
        <f t="shared" si="0"/>
        <v>71</v>
      </c>
      <c r="J14" s="316">
        <f t="shared" si="1"/>
        <v>48</v>
      </c>
      <c r="K14" s="316">
        <f t="shared" si="2"/>
        <v>47</v>
      </c>
      <c r="L14" s="316">
        <f t="shared" si="3"/>
        <v>62</v>
      </c>
      <c r="M14" s="317">
        <f t="shared" si="4"/>
        <v>64</v>
      </c>
      <c r="N14" s="310"/>
      <c r="O14" s="310"/>
      <c r="P14" s="310"/>
      <c r="Q14" s="257" t="s">
        <v>445</v>
      </c>
      <c r="R14" s="288"/>
      <c r="S14" s="318" t="s">
        <v>635</v>
      </c>
      <c r="T14" s="274"/>
      <c r="U14" s="274"/>
      <c r="V14" s="274">
        <f t="shared" si="6"/>
        <v>4275287</v>
      </c>
      <c r="W14" s="274">
        <f t="shared" si="6"/>
        <v>4366191</v>
      </c>
      <c r="X14" s="274">
        <f t="shared" si="6"/>
        <v>4495064</v>
      </c>
      <c r="Y14" s="274">
        <f t="shared" si="6"/>
        <v>3892905</v>
      </c>
      <c r="Z14" s="274">
        <f t="shared" si="6"/>
        <v>2545109</v>
      </c>
      <c r="AA14" s="274">
        <f t="shared" si="6"/>
        <v>2459286</v>
      </c>
      <c r="AB14" s="274">
        <f t="shared" si="6"/>
        <v>2875614</v>
      </c>
      <c r="AC14" s="274">
        <f t="shared" si="6"/>
        <v>3319547</v>
      </c>
    </row>
    <row r="15" spans="1:29" ht="17.149999999999999" customHeight="1" x14ac:dyDescent="0.3">
      <c r="B15" s="1295"/>
      <c r="C15" s="318" t="s">
        <v>635</v>
      </c>
      <c r="D15" s="273"/>
      <c r="E15" s="274"/>
      <c r="F15" s="274">
        <v>6090384</v>
      </c>
      <c r="G15" s="275">
        <v>5649767</v>
      </c>
      <c r="H15" s="309"/>
      <c r="I15" s="274">
        <f t="shared" si="0"/>
        <v>5971021</v>
      </c>
      <c r="J15" s="274">
        <f t="shared" si="1"/>
        <v>3896384</v>
      </c>
      <c r="K15" s="274">
        <f t="shared" si="2"/>
        <v>4009199</v>
      </c>
      <c r="L15" s="274">
        <f t="shared" si="3"/>
        <v>5409795</v>
      </c>
      <c r="M15" s="275">
        <f t="shared" si="4"/>
        <v>5271386.4110018397</v>
      </c>
      <c r="N15" s="310"/>
      <c r="O15" s="310"/>
      <c r="P15" s="310"/>
      <c r="Q15" s="257" t="s">
        <v>446</v>
      </c>
      <c r="R15" s="279" t="s">
        <v>446</v>
      </c>
      <c r="S15" s="315" t="s">
        <v>634</v>
      </c>
      <c r="T15" s="267"/>
      <c r="U15" s="267"/>
      <c r="V15" s="267">
        <f t="shared" si="6"/>
        <v>30</v>
      </c>
      <c r="W15" s="267">
        <f t="shared" si="6"/>
        <v>29</v>
      </c>
      <c r="X15" s="267">
        <f t="shared" si="6"/>
        <v>27</v>
      </c>
      <c r="Y15" s="267">
        <f t="shared" si="6"/>
        <v>28</v>
      </c>
      <c r="Z15" s="267">
        <f t="shared" si="6"/>
        <v>22</v>
      </c>
      <c r="AA15" s="267">
        <f t="shared" si="6"/>
        <v>21</v>
      </c>
      <c r="AB15" s="267">
        <f t="shared" si="6"/>
        <v>22</v>
      </c>
      <c r="AC15" s="267">
        <f t="shared" si="6"/>
        <v>26</v>
      </c>
    </row>
    <row r="16" spans="1:29" ht="17.149999999999999" customHeight="1" x14ac:dyDescent="0.3">
      <c r="B16" s="1285" t="s">
        <v>448</v>
      </c>
      <c r="C16" s="315" t="s">
        <v>634</v>
      </c>
      <c r="D16" s="266"/>
      <c r="E16" s="267"/>
      <c r="F16" s="267">
        <v>60</v>
      </c>
      <c r="G16" s="268">
        <v>58</v>
      </c>
      <c r="H16" s="309"/>
      <c r="I16" s="316">
        <f t="shared" si="0"/>
        <v>47</v>
      </c>
      <c r="J16" s="316">
        <f t="shared" si="1"/>
        <v>36</v>
      </c>
      <c r="K16" s="316">
        <f t="shared" si="2"/>
        <v>37</v>
      </c>
      <c r="L16" s="316">
        <f t="shared" si="3"/>
        <v>53</v>
      </c>
      <c r="M16" s="317">
        <f t="shared" si="4"/>
        <v>60</v>
      </c>
      <c r="N16" s="310"/>
      <c r="O16" s="310"/>
      <c r="P16" s="310"/>
      <c r="Q16" s="257" t="s">
        <v>446</v>
      </c>
      <c r="R16" s="288"/>
      <c r="S16" s="318" t="s">
        <v>635</v>
      </c>
      <c r="T16" s="274"/>
      <c r="U16" s="274"/>
      <c r="V16" s="274">
        <f t="shared" si="6"/>
        <v>3911562</v>
      </c>
      <c r="W16" s="274">
        <f t="shared" si="6"/>
        <v>3905585</v>
      </c>
      <c r="X16" s="274">
        <f t="shared" si="6"/>
        <v>3997640</v>
      </c>
      <c r="Y16" s="274">
        <f t="shared" si="6"/>
        <v>3938718</v>
      </c>
      <c r="Z16" s="274">
        <f t="shared" si="6"/>
        <v>2585274</v>
      </c>
      <c r="AA16" s="274">
        <f t="shared" si="6"/>
        <v>2481886</v>
      </c>
      <c r="AB16" s="274">
        <f t="shared" si="6"/>
        <v>2420728</v>
      </c>
      <c r="AC16" s="274">
        <f t="shared" si="6"/>
        <v>2758356</v>
      </c>
    </row>
    <row r="17" spans="2:31" ht="17.149999999999999" customHeight="1" x14ac:dyDescent="0.3">
      <c r="B17" s="1287"/>
      <c r="C17" s="318" t="s">
        <v>635</v>
      </c>
      <c r="D17" s="273"/>
      <c r="E17" s="274"/>
      <c r="F17" s="274">
        <v>7526582</v>
      </c>
      <c r="G17" s="275">
        <v>6716488</v>
      </c>
      <c r="H17" s="309"/>
      <c r="I17" s="274">
        <f t="shared" si="0"/>
        <v>5655931</v>
      </c>
      <c r="J17" s="274">
        <f t="shared" si="1"/>
        <v>5532108</v>
      </c>
      <c r="K17" s="274">
        <f t="shared" si="2"/>
        <v>5282340</v>
      </c>
      <c r="L17" s="274">
        <f t="shared" si="3"/>
        <v>6364853</v>
      </c>
      <c r="M17" s="275">
        <f t="shared" si="4"/>
        <v>6502887</v>
      </c>
      <c r="N17" s="310"/>
      <c r="O17" s="310"/>
      <c r="P17" s="310"/>
      <c r="Q17" s="257" t="s">
        <v>447</v>
      </c>
      <c r="R17" s="279" t="s">
        <v>447</v>
      </c>
      <c r="S17" s="315" t="s">
        <v>634</v>
      </c>
      <c r="T17" s="267"/>
      <c r="U17" s="267"/>
      <c r="V17" s="267">
        <f t="shared" si="6"/>
        <v>72</v>
      </c>
      <c r="W17" s="267">
        <f t="shared" si="6"/>
        <v>68</v>
      </c>
      <c r="X17" s="267">
        <f t="shared" si="6"/>
        <v>67</v>
      </c>
      <c r="Y17" s="267">
        <f t="shared" si="6"/>
        <v>71</v>
      </c>
      <c r="Z17" s="267">
        <f t="shared" si="6"/>
        <v>48</v>
      </c>
      <c r="AA17" s="267">
        <f t="shared" si="6"/>
        <v>47</v>
      </c>
      <c r="AB17" s="267">
        <f t="shared" si="6"/>
        <v>62</v>
      </c>
      <c r="AC17" s="267">
        <f t="shared" si="6"/>
        <v>64</v>
      </c>
    </row>
    <row r="18" spans="2:31" ht="17.149999999999999" customHeight="1" x14ac:dyDescent="0.3">
      <c r="B18" s="1285" t="s">
        <v>449</v>
      </c>
      <c r="C18" s="315" t="s">
        <v>634</v>
      </c>
      <c r="D18" s="266"/>
      <c r="E18" s="267"/>
      <c r="F18" s="267">
        <v>32</v>
      </c>
      <c r="G18" s="268">
        <v>27</v>
      </c>
      <c r="H18" s="309"/>
      <c r="I18" s="316">
        <f t="shared" si="0"/>
        <v>20</v>
      </c>
      <c r="J18" s="316">
        <f t="shared" si="1"/>
        <v>18</v>
      </c>
      <c r="K18" s="316">
        <f t="shared" si="2"/>
        <v>19</v>
      </c>
      <c r="L18" s="316">
        <f t="shared" si="3"/>
        <v>19</v>
      </c>
      <c r="M18" s="317">
        <f t="shared" si="4"/>
        <v>19</v>
      </c>
      <c r="N18" s="310"/>
      <c r="O18" s="310"/>
      <c r="P18" s="310"/>
      <c r="Q18" s="257" t="s">
        <v>447</v>
      </c>
      <c r="R18" s="288"/>
      <c r="S18" s="318" t="s">
        <v>635</v>
      </c>
      <c r="T18" s="274"/>
      <c r="U18" s="274"/>
      <c r="V18" s="274">
        <f t="shared" si="6"/>
        <v>5649767</v>
      </c>
      <c r="W18" s="274">
        <f t="shared" si="6"/>
        <v>5353111</v>
      </c>
      <c r="X18" s="274">
        <f t="shared" si="6"/>
        <v>5613707</v>
      </c>
      <c r="Y18" s="274">
        <f t="shared" si="6"/>
        <v>5971021</v>
      </c>
      <c r="Z18" s="274">
        <f t="shared" si="6"/>
        <v>3896384</v>
      </c>
      <c r="AA18" s="274">
        <f t="shared" si="6"/>
        <v>4009199</v>
      </c>
      <c r="AB18" s="274">
        <f t="shared" si="6"/>
        <v>5409795</v>
      </c>
      <c r="AC18" s="274">
        <f t="shared" si="6"/>
        <v>5271386.4110018397</v>
      </c>
    </row>
    <row r="19" spans="2:31" ht="17.149999999999999" customHeight="1" x14ac:dyDescent="0.3">
      <c r="B19" s="1287"/>
      <c r="C19" s="318" t="s">
        <v>635</v>
      </c>
      <c r="D19" s="273"/>
      <c r="E19" s="274"/>
      <c r="F19" s="274">
        <v>2722616</v>
      </c>
      <c r="G19" s="275">
        <v>2478752</v>
      </c>
      <c r="H19" s="309"/>
      <c r="I19" s="274">
        <f t="shared" si="0"/>
        <v>1921920</v>
      </c>
      <c r="J19" s="274">
        <f t="shared" si="1"/>
        <v>1415310</v>
      </c>
      <c r="K19" s="274">
        <f t="shared" si="2"/>
        <v>2100389</v>
      </c>
      <c r="L19" s="274">
        <f t="shared" si="3"/>
        <v>2193529</v>
      </c>
      <c r="M19" s="275">
        <f t="shared" si="4"/>
        <v>2324069</v>
      </c>
      <c r="N19" s="310"/>
      <c r="O19" s="310"/>
      <c r="P19" s="310"/>
      <c r="Q19" s="257" t="s">
        <v>448</v>
      </c>
      <c r="R19" s="279" t="s">
        <v>448</v>
      </c>
      <c r="S19" s="315" t="s">
        <v>634</v>
      </c>
      <c r="T19" s="267"/>
      <c r="U19" s="267"/>
      <c r="V19" s="267">
        <f t="shared" si="6"/>
        <v>58</v>
      </c>
      <c r="W19" s="267">
        <f t="shared" si="6"/>
        <v>47</v>
      </c>
      <c r="X19" s="267">
        <f t="shared" si="6"/>
        <v>49</v>
      </c>
      <c r="Y19" s="267">
        <f t="shared" si="6"/>
        <v>47</v>
      </c>
      <c r="Z19" s="267">
        <f t="shared" si="6"/>
        <v>36</v>
      </c>
      <c r="AA19" s="267">
        <f t="shared" si="6"/>
        <v>37</v>
      </c>
      <c r="AB19" s="267">
        <f t="shared" si="6"/>
        <v>53</v>
      </c>
      <c r="AC19" s="267">
        <f t="shared" si="6"/>
        <v>60</v>
      </c>
    </row>
    <row r="20" spans="2:31" ht="17.149999999999999" customHeight="1" x14ac:dyDescent="0.3">
      <c r="B20" s="1293" t="s">
        <v>578</v>
      </c>
      <c r="C20" s="315" t="s">
        <v>634</v>
      </c>
      <c r="D20" s="266"/>
      <c r="E20" s="267"/>
      <c r="F20" s="267">
        <v>51</v>
      </c>
      <c r="G20" s="268">
        <v>46</v>
      </c>
      <c r="H20" s="309"/>
      <c r="I20" s="316">
        <f t="shared" si="0"/>
        <v>44</v>
      </c>
      <c r="J20" s="316">
        <f t="shared" si="1"/>
        <v>20</v>
      </c>
      <c r="K20" s="316">
        <f t="shared" si="2"/>
        <v>21</v>
      </c>
      <c r="L20" s="316">
        <f t="shared" si="3"/>
        <v>27</v>
      </c>
      <c r="M20" s="317">
        <f t="shared" si="4"/>
        <v>37</v>
      </c>
      <c r="N20" s="310"/>
      <c r="O20" s="310"/>
      <c r="P20" s="310"/>
      <c r="Q20" s="257" t="s">
        <v>448</v>
      </c>
      <c r="R20" s="288"/>
      <c r="S20" s="318" t="s">
        <v>635</v>
      </c>
      <c r="T20" s="274"/>
      <c r="U20" s="274"/>
      <c r="V20" s="274">
        <f t="shared" si="6"/>
        <v>6716488</v>
      </c>
      <c r="W20" s="274">
        <f t="shared" si="6"/>
        <v>6272485</v>
      </c>
      <c r="X20" s="274">
        <f t="shared" si="6"/>
        <v>6087976</v>
      </c>
      <c r="Y20" s="274">
        <f t="shared" si="6"/>
        <v>5655931</v>
      </c>
      <c r="Z20" s="274">
        <f t="shared" si="6"/>
        <v>5532108</v>
      </c>
      <c r="AA20" s="274">
        <f t="shared" si="6"/>
        <v>5282340</v>
      </c>
      <c r="AB20" s="274">
        <f t="shared" si="6"/>
        <v>6364853</v>
      </c>
      <c r="AC20" s="274">
        <f t="shared" si="6"/>
        <v>6502887</v>
      </c>
    </row>
    <row r="21" spans="2:31" ht="17.149999999999999" customHeight="1" x14ac:dyDescent="0.3">
      <c r="B21" s="1295"/>
      <c r="C21" s="318" t="s">
        <v>635</v>
      </c>
      <c r="D21" s="273"/>
      <c r="E21" s="274"/>
      <c r="F21" s="274">
        <v>2176037</v>
      </c>
      <c r="G21" s="275">
        <v>1980540</v>
      </c>
      <c r="H21" s="309"/>
      <c r="I21" s="274">
        <f t="shared" si="0"/>
        <v>1806176</v>
      </c>
      <c r="J21" s="274">
        <f t="shared" si="1"/>
        <v>1115058</v>
      </c>
      <c r="K21" s="274">
        <f t="shared" si="2"/>
        <v>1020170</v>
      </c>
      <c r="L21" s="274">
        <f t="shared" si="3"/>
        <v>1294481</v>
      </c>
      <c r="M21" s="275">
        <f t="shared" si="4"/>
        <v>1592923</v>
      </c>
      <c r="N21" s="310"/>
      <c r="O21" s="310"/>
      <c r="P21" s="310"/>
      <c r="Q21" s="257" t="s">
        <v>449</v>
      </c>
      <c r="R21" s="279" t="s">
        <v>449</v>
      </c>
      <c r="S21" s="315" t="s">
        <v>634</v>
      </c>
      <c r="T21" s="267"/>
      <c r="U21" s="267"/>
      <c r="V21" s="267">
        <f t="shared" si="6"/>
        <v>27</v>
      </c>
      <c r="W21" s="267">
        <f t="shared" si="6"/>
        <v>24</v>
      </c>
      <c r="X21" s="267">
        <f t="shared" si="6"/>
        <v>28</v>
      </c>
      <c r="Y21" s="267">
        <f t="shared" si="6"/>
        <v>20</v>
      </c>
      <c r="Z21" s="267">
        <f t="shared" si="6"/>
        <v>18</v>
      </c>
      <c r="AA21" s="267">
        <f t="shared" si="6"/>
        <v>19</v>
      </c>
      <c r="AB21" s="267">
        <f t="shared" si="6"/>
        <v>19</v>
      </c>
      <c r="AC21" s="267">
        <f t="shared" si="6"/>
        <v>19</v>
      </c>
    </row>
    <row r="22" spans="2:31" ht="17.149999999999999" customHeight="1" x14ac:dyDescent="0.3">
      <c r="B22" s="1293" t="s">
        <v>579</v>
      </c>
      <c r="C22" s="315" t="s">
        <v>634</v>
      </c>
      <c r="D22" s="266"/>
      <c r="E22" s="267"/>
      <c r="F22" s="267">
        <v>19</v>
      </c>
      <c r="G22" s="268">
        <v>18</v>
      </c>
      <c r="H22" s="309"/>
      <c r="I22" s="316">
        <f t="shared" si="0"/>
        <v>16</v>
      </c>
      <c r="J22" s="316">
        <f t="shared" si="1"/>
        <v>11</v>
      </c>
      <c r="K22" s="316">
        <f t="shared" si="2"/>
        <v>13</v>
      </c>
      <c r="L22" s="316">
        <f t="shared" si="3"/>
        <v>18</v>
      </c>
      <c r="M22" s="317">
        <f t="shared" si="4"/>
        <v>18</v>
      </c>
      <c r="N22" s="310"/>
      <c r="O22" s="310"/>
      <c r="P22" s="310"/>
      <c r="Q22" s="257" t="s">
        <v>449</v>
      </c>
      <c r="R22" s="288"/>
      <c r="S22" s="318" t="s">
        <v>635</v>
      </c>
      <c r="T22" s="274"/>
      <c r="U22" s="274"/>
      <c r="V22" s="274">
        <f t="shared" si="6"/>
        <v>2478752</v>
      </c>
      <c r="W22" s="274">
        <f t="shared" si="6"/>
        <v>2277800</v>
      </c>
      <c r="X22" s="274">
        <f t="shared" si="6"/>
        <v>2195766</v>
      </c>
      <c r="Y22" s="274">
        <f t="shared" si="6"/>
        <v>1921920</v>
      </c>
      <c r="Z22" s="274">
        <f t="shared" si="6"/>
        <v>1415310</v>
      </c>
      <c r="AA22" s="274">
        <f t="shared" si="6"/>
        <v>2100389</v>
      </c>
      <c r="AB22" s="274">
        <f t="shared" si="6"/>
        <v>2193529</v>
      </c>
      <c r="AC22" s="274">
        <f t="shared" si="6"/>
        <v>2324069</v>
      </c>
    </row>
    <row r="23" spans="2:31" ht="17.149999999999999" customHeight="1" x14ac:dyDescent="0.3">
      <c r="B23" s="1295"/>
      <c r="C23" s="318" t="s">
        <v>635</v>
      </c>
      <c r="D23" s="273"/>
      <c r="E23" s="274"/>
      <c r="F23" s="274">
        <v>2053633</v>
      </c>
      <c r="G23" s="275">
        <v>1278729</v>
      </c>
      <c r="H23" s="309"/>
      <c r="I23" s="274">
        <f t="shared" si="0"/>
        <v>1200432</v>
      </c>
      <c r="J23" s="274">
        <f t="shared" si="1"/>
        <v>788355</v>
      </c>
      <c r="K23" s="274">
        <f t="shared" si="2"/>
        <v>1044942</v>
      </c>
      <c r="L23" s="274">
        <f t="shared" si="3"/>
        <v>1386267</v>
      </c>
      <c r="M23" s="275">
        <f t="shared" si="4"/>
        <v>1565242</v>
      </c>
      <c r="N23" s="310"/>
      <c r="O23" s="310"/>
      <c r="P23" s="310"/>
      <c r="Q23" s="257" t="s">
        <v>450</v>
      </c>
      <c r="R23" s="279" t="s">
        <v>450</v>
      </c>
      <c r="S23" s="315" t="s">
        <v>634</v>
      </c>
      <c r="T23" s="267"/>
      <c r="U23" s="267"/>
      <c r="V23" s="267">
        <f t="shared" si="6"/>
        <v>46</v>
      </c>
      <c r="W23" s="267">
        <f t="shared" si="6"/>
        <v>45</v>
      </c>
      <c r="X23" s="267">
        <f t="shared" si="6"/>
        <v>45</v>
      </c>
      <c r="Y23" s="267">
        <f t="shared" si="6"/>
        <v>44</v>
      </c>
      <c r="Z23" s="267">
        <f t="shared" si="6"/>
        <v>20</v>
      </c>
      <c r="AA23" s="267">
        <f t="shared" si="6"/>
        <v>21</v>
      </c>
      <c r="AB23" s="267">
        <f t="shared" si="6"/>
        <v>27</v>
      </c>
      <c r="AC23" s="267">
        <f t="shared" si="6"/>
        <v>37</v>
      </c>
    </row>
    <row r="24" spans="2:31" ht="17.149999999999999" customHeight="1" x14ac:dyDescent="0.3">
      <c r="B24" s="1285" t="s">
        <v>452</v>
      </c>
      <c r="C24" s="315" t="s">
        <v>634</v>
      </c>
      <c r="D24" s="266"/>
      <c r="E24" s="267"/>
      <c r="F24" s="267">
        <v>35</v>
      </c>
      <c r="G24" s="268">
        <v>28</v>
      </c>
      <c r="H24" s="309"/>
      <c r="I24" s="316">
        <f t="shared" si="0"/>
        <v>29</v>
      </c>
      <c r="J24" s="316">
        <f t="shared" si="1"/>
        <v>24</v>
      </c>
      <c r="K24" s="316">
        <f t="shared" si="2"/>
        <v>24</v>
      </c>
      <c r="L24" s="316">
        <f t="shared" si="3"/>
        <v>29</v>
      </c>
      <c r="M24" s="317">
        <f t="shared" si="4"/>
        <v>30</v>
      </c>
      <c r="N24" s="310"/>
      <c r="O24" s="310"/>
      <c r="P24" s="310"/>
      <c r="Q24" s="257" t="s">
        <v>450</v>
      </c>
      <c r="R24" s="288"/>
      <c r="S24" s="318" t="s">
        <v>635</v>
      </c>
      <c r="T24" s="274"/>
      <c r="U24" s="274"/>
      <c r="V24" s="274">
        <f t="shared" si="6"/>
        <v>1980540</v>
      </c>
      <c r="W24" s="274">
        <f t="shared" si="6"/>
        <v>1855925</v>
      </c>
      <c r="X24" s="274">
        <f t="shared" si="6"/>
        <v>1826500</v>
      </c>
      <c r="Y24" s="274">
        <f t="shared" si="6"/>
        <v>1806176</v>
      </c>
      <c r="Z24" s="274">
        <f t="shared" si="6"/>
        <v>1115058</v>
      </c>
      <c r="AA24" s="274">
        <f t="shared" si="6"/>
        <v>1020170</v>
      </c>
      <c r="AB24" s="274">
        <f t="shared" si="6"/>
        <v>1294481</v>
      </c>
      <c r="AC24" s="274">
        <f t="shared" si="6"/>
        <v>1592923</v>
      </c>
    </row>
    <row r="25" spans="2:31" ht="17.149999999999999" customHeight="1" x14ac:dyDescent="0.3">
      <c r="B25" s="1287"/>
      <c r="C25" s="318" t="s">
        <v>635</v>
      </c>
      <c r="D25" s="273"/>
      <c r="E25" s="274"/>
      <c r="F25" s="274">
        <v>3321431</v>
      </c>
      <c r="G25" s="275">
        <v>2779906</v>
      </c>
      <c r="H25" s="309"/>
      <c r="I25" s="274">
        <f t="shared" si="0"/>
        <v>2688581</v>
      </c>
      <c r="J25" s="274">
        <f t="shared" si="1"/>
        <v>2542538</v>
      </c>
      <c r="K25" s="274">
        <f t="shared" si="2"/>
        <v>2544417</v>
      </c>
      <c r="L25" s="274">
        <f t="shared" si="3"/>
        <v>2762403</v>
      </c>
      <c r="M25" s="275">
        <f t="shared" si="4"/>
        <v>2783914</v>
      </c>
      <c r="N25" s="310"/>
      <c r="O25" s="310"/>
      <c r="P25" s="310"/>
      <c r="Q25" s="257" t="s">
        <v>451</v>
      </c>
      <c r="R25" s="279" t="s">
        <v>451</v>
      </c>
      <c r="S25" s="315" t="s">
        <v>634</v>
      </c>
      <c r="T25" s="267"/>
      <c r="U25" s="267"/>
      <c r="V25" s="267">
        <f t="shared" si="6"/>
        <v>18</v>
      </c>
      <c r="W25" s="267">
        <f t="shared" si="6"/>
        <v>16</v>
      </c>
      <c r="X25" s="267">
        <f t="shared" si="6"/>
        <v>18</v>
      </c>
      <c r="Y25" s="267">
        <f t="shared" si="6"/>
        <v>16</v>
      </c>
      <c r="Z25" s="267">
        <f t="shared" si="6"/>
        <v>11</v>
      </c>
      <c r="AA25" s="267">
        <f t="shared" si="6"/>
        <v>13</v>
      </c>
      <c r="AB25" s="267">
        <f t="shared" si="6"/>
        <v>18</v>
      </c>
      <c r="AC25" s="267">
        <f t="shared" si="6"/>
        <v>18</v>
      </c>
    </row>
    <row r="26" spans="2:31" ht="17.149999999999999" customHeight="1" x14ac:dyDescent="0.3">
      <c r="B26" s="1285" t="s">
        <v>453</v>
      </c>
      <c r="C26" s="315" t="s">
        <v>634</v>
      </c>
      <c r="D26" s="266"/>
      <c r="E26" s="267"/>
      <c r="F26" s="267">
        <v>49</v>
      </c>
      <c r="G26" s="268">
        <v>36</v>
      </c>
      <c r="H26" s="309"/>
      <c r="I26" s="316">
        <f t="shared" si="0"/>
        <v>46</v>
      </c>
      <c r="J26" s="316">
        <f t="shared" si="1"/>
        <v>23</v>
      </c>
      <c r="K26" s="316">
        <f t="shared" si="2"/>
        <v>20</v>
      </c>
      <c r="L26" s="316">
        <f t="shared" si="3"/>
        <v>28</v>
      </c>
      <c r="M26" s="317">
        <f t="shared" si="4"/>
        <v>33</v>
      </c>
      <c r="N26" s="310"/>
      <c r="O26" s="310"/>
      <c r="P26" s="310"/>
      <c r="Q26" s="257" t="s">
        <v>451</v>
      </c>
      <c r="R26" s="288"/>
      <c r="S26" s="318" t="s">
        <v>635</v>
      </c>
      <c r="T26" s="274"/>
      <c r="U26" s="274"/>
      <c r="V26" s="274">
        <f t="shared" si="6"/>
        <v>1278729</v>
      </c>
      <c r="W26" s="274">
        <f t="shared" si="6"/>
        <v>1124233</v>
      </c>
      <c r="X26" s="274">
        <f t="shared" si="6"/>
        <v>1174792</v>
      </c>
      <c r="Y26" s="274">
        <f t="shared" si="6"/>
        <v>1200432</v>
      </c>
      <c r="Z26" s="274">
        <f t="shared" si="6"/>
        <v>788355</v>
      </c>
      <c r="AA26" s="274">
        <f t="shared" si="6"/>
        <v>1044942</v>
      </c>
      <c r="AB26" s="274">
        <f t="shared" si="6"/>
        <v>1386267</v>
      </c>
      <c r="AC26" s="274">
        <f t="shared" si="6"/>
        <v>1565242</v>
      </c>
    </row>
    <row r="27" spans="2:31" ht="17.149999999999999" customHeight="1" thickBot="1" x14ac:dyDescent="0.35">
      <c r="B27" s="1288"/>
      <c r="C27" s="322" t="s">
        <v>635</v>
      </c>
      <c r="D27" s="323"/>
      <c r="E27" s="324"/>
      <c r="F27" s="324">
        <v>1958365</v>
      </c>
      <c r="G27" s="325">
        <v>1214598</v>
      </c>
      <c r="H27" s="309"/>
      <c r="I27" s="324">
        <f t="shared" si="0"/>
        <v>1705086</v>
      </c>
      <c r="J27" s="324">
        <f t="shared" si="1"/>
        <v>1080367</v>
      </c>
      <c r="K27" s="324">
        <f t="shared" si="2"/>
        <v>1231299</v>
      </c>
      <c r="L27" s="324">
        <f t="shared" si="3"/>
        <v>1827432</v>
      </c>
      <c r="M27" s="325">
        <f t="shared" si="4"/>
        <v>2004165</v>
      </c>
      <c r="N27" s="310"/>
      <c r="O27" s="310"/>
      <c r="P27" s="310"/>
      <c r="Q27" s="257" t="s">
        <v>452</v>
      </c>
      <c r="R27" s="279" t="s">
        <v>452</v>
      </c>
      <c r="S27" s="315" t="s">
        <v>634</v>
      </c>
      <c r="T27" s="267"/>
      <c r="U27" s="267"/>
      <c r="V27" s="267">
        <f t="shared" si="6"/>
        <v>28</v>
      </c>
      <c r="W27" s="267">
        <f t="shared" si="6"/>
        <v>24</v>
      </c>
      <c r="X27" s="267">
        <f t="shared" si="6"/>
        <v>26</v>
      </c>
      <c r="Y27" s="267">
        <f t="shared" si="6"/>
        <v>29</v>
      </c>
      <c r="Z27" s="267">
        <f t="shared" si="6"/>
        <v>24</v>
      </c>
      <c r="AA27" s="267">
        <f t="shared" si="6"/>
        <v>24</v>
      </c>
      <c r="AB27" s="267">
        <f t="shared" si="6"/>
        <v>29</v>
      </c>
      <c r="AC27" s="267">
        <f t="shared" si="6"/>
        <v>30</v>
      </c>
    </row>
    <row r="28" spans="2:31" ht="17.149999999999999" customHeight="1" thickTop="1" x14ac:dyDescent="0.3">
      <c r="B28" s="1329" t="s">
        <v>455</v>
      </c>
      <c r="C28" s="326" t="s">
        <v>634</v>
      </c>
      <c r="D28" s="327"/>
      <c r="E28" s="328"/>
      <c r="F28" s="328">
        <v>570</v>
      </c>
      <c r="G28" s="329">
        <v>509</v>
      </c>
      <c r="H28" s="309"/>
      <c r="I28" s="330">
        <f t="shared" si="0"/>
        <v>497</v>
      </c>
      <c r="J28" s="330">
        <f t="shared" si="1"/>
        <v>348</v>
      </c>
      <c r="K28" s="330">
        <f t="shared" si="2"/>
        <v>333</v>
      </c>
      <c r="L28" s="330">
        <f t="shared" si="3"/>
        <v>411</v>
      </c>
      <c r="M28" s="331">
        <f t="shared" si="4"/>
        <v>451</v>
      </c>
      <c r="N28" s="310"/>
      <c r="O28" s="310"/>
      <c r="P28" s="310"/>
      <c r="Q28" s="257" t="s">
        <v>452</v>
      </c>
      <c r="R28" s="288"/>
      <c r="S28" s="318" t="s">
        <v>635</v>
      </c>
      <c r="T28" s="274"/>
      <c r="U28" s="274"/>
      <c r="V28" s="274">
        <f t="shared" si="6"/>
        <v>2779906</v>
      </c>
      <c r="W28" s="274">
        <f t="shared" si="6"/>
        <v>2503129</v>
      </c>
      <c r="X28" s="274">
        <f t="shared" si="6"/>
        <v>2600623</v>
      </c>
      <c r="Y28" s="274">
        <f t="shared" si="6"/>
        <v>2688581</v>
      </c>
      <c r="Z28" s="274">
        <f t="shared" si="6"/>
        <v>2542538</v>
      </c>
      <c r="AA28" s="274">
        <f t="shared" si="6"/>
        <v>2544417</v>
      </c>
      <c r="AB28" s="274">
        <f t="shared" si="6"/>
        <v>2762403</v>
      </c>
      <c r="AC28" s="274">
        <f t="shared" si="6"/>
        <v>2783914</v>
      </c>
    </row>
    <row r="29" spans="2:31" ht="17.149999999999999" customHeight="1" thickBot="1" x14ac:dyDescent="0.35">
      <c r="B29" s="1330"/>
      <c r="C29" s="332" t="s">
        <v>635</v>
      </c>
      <c r="D29" s="333"/>
      <c r="E29" s="334"/>
      <c r="F29" s="334">
        <v>57355918</v>
      </c>
      <c r="G29" s="335">
        <v>46280483</v>
      </c>
      <c r="H29" s="584"/>
      <c r="I29" s="334">
        <f t="shared" si="0"/>
        <v>48893645</v>
      </c>
      <c r="J29" s="334">
        <f t="shared" si="1"/>
        <v>33052756</v>
      </c>
      <c r="K29" s="334">
        <f t="shared" si="2"/>
        <v>32435653</v>
      </c>
      <c r="L29" s="334">
        <f t="shared" si="3"/>
        <v>40264956</v>
      </c>
      <c r="M29" s="335">
        <f t="shared" si="4"/>
        <v>47758606.411001839</v>
      </c>
      <c r="N29" s="310"/>
      <c r="O29" s="310"/>
      <c r="P29" s="310"/>
      <c r="Q29" s="257" t="s">
        <v>453</v>
      </c>
      <c r="R29" s="279" t="s">
        <v>453</v>
      </c>
      <c r="S29" s="315" t="s">
        <v>634</v>
      </c>
      <c r="T29" s="267"/>
      <c r="U29" s="267"/>
      <c r="V29" s="267">
        <f t="shared" si="6"/>
        <v>36</v>
      </c>
      <c r="W29" s="267">
        <f t="shared" si="6"/>
        <v>24</v>
      </c>
      <c r="X29" s="267">
        <f t="shared" si="6"/>
        <v>39</v>
      </c>
      <c r="Y29" s="267">
        <f t="shared" si="6"/>
        <v>46</v>
      </c>
      <c r="Z29" s="267">
        <f t="shared" si="6"/>
        <v>23</v>
      </c>
      <c r="AA29" s="267">
        <f t="shared" si="6"/>
        <v>20</v>
      </c>
      <c r="AB29" s="267">
        <f t="shared" si="6"/>
        <v>28</v>
      </c>
      <c r="AC29" s="267">
        <f t="shared" si="6"/>
        <v>33</v>
      </c>
    </row>
    <row r="30" spans="2:31" ht="17.149999999999999" customHeight="1" x14ac:dyDescent="0.3">
      <c r="N30" s="310"/>
      <c r="O30" s="310"/>
      <c r="P30" s="310"/>
      <c r="Q30" s="257" t="s">
        <v>453</v>
      </c>
      <c r="R30" s="288"/>
      <c r="S30" s="318" t="s">
        <v>635</v>
      </c>
      <c r="T30" s="582"/>
      <c r="U30" s="582"/>
      <c r="V30" s="582">
        <f t="shared" si="6"/>
        <v>1214598</v>
      </c>
      <c r="W30" s="582">
        <f t="shared" si="6"/>
        <v>1297333</v>
      </c>
      <c r="X30" s="582">
        <f t="shared" si="6"/>
        <v>1641044</v>
      </c>
      <c r="Y30" s="582">
        <f t="shared" si="6"/>
        <v>1705086</v>
      </c>
      <c r="Z30" s="582">
        <f t="shared" si="6"/>
        <v>1080367</v>
      </c>
      <c r="AA30" s="582">
        <f t="shared" si="6"/>
        <v>1231299</v>
      </c>
      <c r="AB30" s="582">
        <f t="shared" si="6"/>
        <v>1827432</v>
      </c>
      <c r="AC30" s="582">
        <f t="shared" si="6"/>
        <v>2004165</v>
      </c>
    </row>
    <row r="31" spans="2:31" ht="17.149999999999999" customHeight="1" x14ac:dyDescent="0.15">
      <c r="B31" s="306" t="s">
        <v>625</v>
      </c>
      <c r="N31" s="310"/>
      <c r="O31" s="310"/>
      <c r="P31" s="310"/>
      <c r="R31" s="279" t="s">
        <v>637</v>
      </c>
      <c r="S31" s="315" t="s">
        <v>634</v>
      </c>
      <c r="T31" s="267"/>
      <c r="U31" s="267"/>
      <c r="V31" s="267">
        <f>SUM(V35:V45)</f>
        <v>509</v>
      </c>
      <c r="W31" s="267">
        <f t="shared" ref="W31:AA31" si="7">SUM(W35:W45)</f>
        <v>450</v>
      </c>
      <c r="X31" s="267">
        <f t="shared" si="7"/>
        <v>479</v>
      </c>
      <c r="Y31" s="267">
        <f t="shared" si="7"/>
        <v>497</v>
      </c>
      <c r="Z31" s="267">
        <f t="shared" si="7"/>
        <v>348</v>
      </c>
      <c r="AA31" s="267">
        <f t="shared" si="7"/>
        <v>333</v>
      </c>
      <c r="AB31" s="267">
        <f t="shared" ref="AB31" si="8">SUM(AB35:AB45)</f>
        <v>411</v>
      </c>
      <c r="AC31" s="267">
        <f>SUM(AC35:AC45)</f>
        <v>451</v>
      </c>
    </row>
    <row r="32" spans="2:31" ht="14.5" customHeight="1" x14ac:dyDescent="0.3">
      <c r="B32" s="393" t="s">
        <v>627</v>
      </c>
      <c r="N32" s="310"/>
      <c r="O32" s="310"/>
      <c r="P32" s="310"/>
      <c r="R32" s="288"/>
      <c r="S32" s="318" t="s">
        <v>635</v>
      </c>
      <c r="T32" s="582"/>
      <c r="U32" s="582"/>
      <c r="V32" s="582">
        <f>SUM(V47:V57)</f>
        <v>46280483</v>
      </c>
      <c r="W32" s="582">
        <f t="shared" ref="W32:AA32" si="9">SUM(W47:W57)</f>
        <v>46621618</v>
      </c>
      <c r="X32" s="582">
        <f t="shared" si="9"/>
        <v>48133835</v>
      </c>
      <c r="Y32" s="582">
        <f t="shared" si="9"/>
        <v>48893645</v>
      </c>
      <c r="Z32" s="582">
        <f t="shared" si="9"/>
        <v>33052756</v>
      </c>
      <c r="AA32" s="582">
        <f t="shared" si="9"/>
        <v>32435653</v>
      </c>
      <c r="AB32" s="582">
        <f t="shared" ref="AB32" si="10">SUM(AB47:AB57)</f>
        <v>40264956</v>
      </c>
      <c r="AC32" s="582">
        <f>SUM(AC47:AC57)</f>
        <v>47758606.411001839</v>
      </c>
      <c r="AE32" s="230">
        <f>AC32/Z31</f>
        <v>137237.37474425815</v>
      </c>
    </row>
    <row r="33" spans="2:31" ht="14.5" customHeight="1" x14ac:dyDescent="0.3">
      <c r="B33" s="393" t="s">
        <v>638</v>
      </c>
      <c r="N33" s="310"/>
      <c r="O33" s="310"/>
      <c r="P33" s="310"/>
      <c r="AE33" s="230">
        <f>AC32/Z32</f>
        <v>1.4449205509822491</v>
      </c>
    </row>
    <row r="34" spans="2:31" ht="14.5" customHeight="1" x14ac:dyDescent="0.3">
      <c r="B34" s="393" t="s">
        <v>639</v>
      </c>
      <c r="N34" s="310"/>
      <c r="O34" s="310"/>
      <c r="P34" s="310"/>
      <c r="R34" s="54"/>
      <c r="S34" s="54"/>
      <c r="T34" s="321">
        <v>41640</v>
      </c>
      <c r="U34" s="574">
        <v>42005</v>
      </c>
      <c r="V34" s="321">
        <v>42370</v>
      </c>
      <c r="W34" s="320">
        <v>42736</v>
      </c>
      <c r="X34" s="321">
        <v>43101</v>
      </c>
      <c r="Y34" s="319" t="s">
        <v>636</v>
      </c>
      <c r="Z34" s="319">
        <v>43831</v>
      </c>
      <c r="AA34" s="319">
        <v>44197</v>
      </c>
      <c r="AB34" s="320">
        <v>44562</v>
      </c>
      <c r="AC34" s="320">
        <v>44927</v>
      </c>
    </row>
    <row r="35" spans="2:31" ht="14.5" customHeight="1" x14ac:dyDescent="0.3">
      <c r="N35" s="310"/>
      <c r="O35" s="310"/>
      <c r="P35" s="310"/>
      <c r="R35" s="67" t="s">
        <v>442</v>
      </c>
      <c r="S35" s="373" t="s">
        <v>852</v>
      </c>
      <c r="T35" s="575"/>
      <c r="U35" s="576">
        <v>50</v>
      </c>
      <c r="V35" s="753">
        <v>51</v>
      </c>
      <c r="W35" s="754">
        <v>38</v>
      </c>
      <c r="X35" s="753">
        <v>36</v>
      </c>
      <c r="Y35" s="755">
        <v>39</v>
      </c>
      <c r="Z35" s="755">
        <v>26</v>
      </c>
      <c r="AA35" s="755">
        <v>19</v>
      </c>
      <c r="AB35" s="754">
        <v>26</v>
      </c>
      <c r="AC35" s="754">
        <v>30</v>
      </c>
    </row>
    <row r="36" spans="2:31" ht="14.5" customHeight="1" x14ac:dyDescent="0.15">
      <c r="B36" s="306" t="s">
        <v>640</v>
      </c>
      <c r="N36" s="310"/>
      <c r="O36" s="310"/>
      <c r="P36" s="310"/>
      <c r="R36" s="67" t="s">
        <v>444</v>
      </c>
      <c r="S36" s="373" t="s">
        <v>852</v>
      </c>
      <c r="T36" s="577"/>
      <c r="U36" s="578">
        <v>121</v>
      </c>
      <c r="V36" s="753">
        <v>85</v>
      </c>
      <c r="W36" s="754">
        <v>80</v>
      </c>
      <c r="X36" s="753">
        <v>84</v>
      </c>
      <c r="Y36" s="755">
        <v>97</v>
      </c>
      <c r="Z36" s="755">
        <v>80</v>
      </c>
      <c r="AA36" s="755">
        <v>79</v>
      </c>
      <c r="AB36" s="754">
        <v>84</v>
      </c>
      <c r="AC36" s="754">
        <v>82</v>
      </c>
    </row>
    <row r="37" spans="2:31" ht="14.5" customHeight="1" x14ac:dyDescent="0.15">
      <c r="B37" s="336" t="s">
        <v>641</v>
      </c>
      <c r="N37" s="310"/>
      <c r="O37" s="310"/>
      <c r="P37" s="310"/>
      <c r="R37" s="67" t="s">
        <v>445</v>
      </c>
      <c r="S37" s="373" t="s">
        <v>852</v>
      </c>
      <c r="T37" s="577"/>
      <c r="U37" s="578">
        <v>49</v>
      </c>
      <c r="V37" s="753">
        <v>58</v>
      </c>
      <c r="W37" s="754">
        <v>55</v>
      </c>
      <c r="X37" s="753">
        <v>60</v>
      </c>
      <c r="Y37" s="755">
        <v>60</v>
      </c>
      <c r="Z37" s="755">
        <v>40</v>
      </c>
      <c r="AA37" s="755">
        <v>33</v>
      </c>
      <c r="AB37" s="754">
        <v>43</v>
      </c>
      <c r="AC37" s="754">
        <v>52</v>
      </c>
    </row>
    <row r="38" spans="2:31" ht="14.5" customHeight="1" x14ac:dyDescent="0.15">
      <c r="B38" s="336" t="s">
        <v>642</v>
      </c>
      <c r="N38" s="310"/>
      <c r="O38" s="310"/>
      <c r="P38" s="310"/>
      <c r="R38" s="287" t="s">
        <v>446</v>
      </c>
      <c r="S38" s="373" t="s">
        <v>852</v>
      </c>
      <c r="T38" s="374"/>
      <c r="U38" s="579">
        <v>35</v>
      </c>
      <c r="V38" s="753">
        <v>30</v>
      </c>
      <c r="W38" s="754">
        <v>29</v>
      </c>
      <c r="X38" s="753">
        <v>27</v>
      </c>
      <c r="Y38" s="755">
        <v>28</v>
      </c>
      <c r="Z38" s="755">
        <v>22</v>
      </c>
      <c r="AA38" s="755">
        <v>21</v>
      </c>
      <c r="AB38" s="754">
        <v>22</v>
      </c>
      <c r="AC38" s="754">
        <v>26</v>
      </c>
    </row>
    <row r="39" spans="2:31" ht="14.5" customHeight="1" x14ac:dyDescent="0.15">
      <c r="B39" s="336" t="s">
        <v>901</v>
      </c>
      <c r="N39" s="310"/>
      <c r="O39" s="310"/>
      <c r="P39" s="310"/>
      <c r="R39" s="287" t="s">
        <v>447</v>
      </c>
      <c r="S39" s="373" t="s">
        <v>852</v>
      </c>
      <c r="T39" s="374"/>
      <c r="U39" s="579">
        <v>69</v>
      </c>
      <c r="V39" s="753">
        <v>72</v>
      </c>
      <c r="W39" s="754">
        <v>68</v>
      </c>
      <c r="X39" s="753">
        <v>67</v>
      </c>
      <c r="Y39" s="755">
        <v>71</v>
      </c>
      <c r="Z39" s="755">
        <v>48</v>
      </c>
      <c r="AA39" s="755">
        <v>47</v>
      </c>
      <c r="AB39" s="754">
        <v>62</v>
      </c>
      <c r="AC39" s="754">
        <v>64</v>
      </c>
    </row>
    <row r="40" spans="2:31" ht="14.5" customHeight="1" x14ac:dyDescent="0.15">
      <c r="B40" s="336" t="s">
        <v>902</v>
      </c>
      <c r="N40" s="310"/>
      <c r="R40" s="287" t="s">
        <v>448</v>
      </c>
      <c r="S40" s="373" t="s">
        <v>852</v>
      </c>
      <c r="T40" s="374"/>
      <c r="U40" s="579">
        <v>60</v>
      </c>
      <c r="V40" s="753">
        <v>58</v>
      </c>
      <c r="W40" s="754">
        <v>47</v>
      </c>
      <c r="X40" s="753">
        <v>49</v>
      </c>
      <c r="Y40" s="755">
        <v>47</v>
      </c>
      <c r="Z40" s="755">
        <v>36</v>
      </c>
      <c r="AA40" s="755">
        <v>37</v>
      </c>
      <c r="AB40" s="754">
        <v>53</v>
      </c>
      <c r="AC40" s="754">
        <v>60</v>
      </c>
    </row>
    <row r="41" spans="2:31" ht="14.5" customHeight="1" x14ac:dyDescent="0.15">
      <c r="B41" s="336"/>
      <c r="N41" s="310"/>
      <c r="R41" s="287" t="s">
        <v>449</v>
      </c>
      <c r="S41" s="373" t="s">
        <v>852</v>
      </c>
      <c r="T41" s="374"/>
      <c r="U41" s="579">
        <v>32</v>
      </c>
      <c r="V41" s="753">
        <v>27</v>
      </c>
      <c r="W41" s="754">
        <v>24</v>
      </c>
      <c r="X41" s="753">
        <v>28</v>
      </c>
      <c r="Y41" s="755">
        <v>20</v>
      </c>
      <c r="Z41" s="755">
        <v>18</v>
      </c>
      <c r="AA41" s="755">
        <v>19</v>
      </c>
      <c r="AB41" s="754">
        <v>19</v>
      </c>
      <c r="AC41" s="754">
        <v>19</v>
      </c>
    </row>
    <row r="42" spans="2:31" x14ac:dyDescent="0.3">
      <c r="R42" s="287" t="s">
        <v>450</v>
      </c>
      <c r="S42" s="373" t="s">
        <v>852</v>
      </c>
      <c r="T42" s="374"/>
      <c r="U42" s="579">
        <v>51</v>
      </c>
      <c r="V42" s="753">
        <v>46</v>
      </c>
      <c r="W42" s="754">
        <v>45</v>
      </c>
      <c r="X42" s="753">
        <v>45</v>
      </c>
      <c r="Y42" s="755">
        <v>44</v>
      </c>
      <c r="Z42" s="755">
        <v>20</v>
      </c>
      <c r="AA42" s="755">
        <v>21</v>
      </c>
      <c r="AB42" s="754">
        <v>27</v>
      </c>
      <c r="AC42" s="754">
        <v>37</v>
      </c>
    </row>
    <row r="43" spans="2:31" x14ac:dyDescent="0.3">
      <c r="R43" s="287" t="s">
        <v>451</v>
      </c>
      <c r="S43" s="373" t="s">
        <v>852</v>
      </c>
      <c r="T43" s="374"/>
      <c r="U43" s="579">
        <v>19</v>
      </c>
      <c r="V43" s="753">
        <v>18</v>
      </c>
      <c r="W43" s="754">
        <v>16</v>
      </c>
      <c r="X43" s="753">
        <v>18</v>
      </c>
      <c r="Y43" s="755">
        <v>16</v>
      </c>
      <c r="Z43" s="755">
        <v>11</v>
      </c>
      <c r="AA43" s="755">
        <v>13</v>
      </c>
      <c r="AB43" s="754">
        <v>18</v>
      </c>
      <c r="AC43" s="754">
        <v>18</v>
      </c>
    </row>
    <row r="44" spans="2:31" x14ac:dyDescent="0.3">
      <c r="R44" s="287" t="s">
        <v>452</v>
      </c>
      <c r="S44" s="373" t="s">
        <v>852</v>
      </c>
      <c r="T44" s="374"/>
      <c r="U44" s="579">
        <v>35</v>
      </c>
      <c r="V44" s="753">
        <v>28</v>
      </c>
      <c r="W44" s="754">
        <v>24</v>
      </c>
      <c r="X44" s="753">
        <v>26</v>
      </c>
      <c r="Y44" s="755">
        <v>29</v>
      </c>
      <c r="Z44" s="755">
        <v>24</v>
      </c>
      <c r="AA44" s="755">
        <v>24</v>
      </c>
      <c r="AB44" s="754">
        <v>29</v>
      </c>
      <c r="AC44" s="754">
        <v>30</v>
      </c>
    </row>
    <row r="45" spans="2:31" x14ac:dyDescent="0.3">
      <c r="R45" s="288" t="s">
        <v>453</v>
      </c>
      <c r="S45" s="375" t="s">
        <v>852</v>
      </c>
      <c r="T45" s="376"/>
      <c r="U45" s="580">
        <v>49</v>
      </c>
      <c r="V45" s="756">
        <v>36</v>
      </c>
      <c r="W45" s="757">
        <v>24</v>
      </c>
      <c r="X45" s="756">
        <v>39</v>
      </c>
      <c r="Y45" s="758">
        <v>46</v>
      </c>
      <c r="Z45" s="758">
        <v>23</v>
      </c>
      <c r="AA45" s="758">
        <v>20</v>
      </c>
      <c r="AB45" s="757">
        <v>28</v>
      </c>
      <c r="AC45" s="757">
        <v>33</v>
      </c>
    </row>
    <row r="46" spans="2:31" x14ac:dyDescent="0.3">
      <c r="AC46" s="257">
        <v>451</v>
      </c>
    </row>
    <row r="47" spans="2:31" x14ac:dyDescent="0.3">
      <c r="R47" s="279" t="s">
        <v>442</v>
      </c>
      <c r="S47" s="377" t="s">
        <v>853</v>
      </c>
      <c r="T47" s="378"/>
      <c r="U47" s="581">
        <v>9193017</v>
      </c>
      <c r="V47" s="1173">
        <v>7438426</v>
      </c>
      <c r="W47" s="1174">
        <v>7962297</v>
      </c>
      <c r="X47" s="1173">
        <v>7544794</v>
      </c>
      <c r="Y47" s="1175">
        <v>9216932</v>
      </c>
      <c r="Z47" s="1175">
        <v>4169429</v>
      </c>
      <c r="AA47" s="1175">
        <v>2815670</v>
      </c>
      <c r="AB47" s="1174">
        <v>4637746</v>
      </c>
      <c r="AC47" s="1174">
        <v>8689680</v>
      </c>
    </row>
    <row r="48" spans="2:31" x14ac:dyDescent="0.3">
      <c r="R48" s="287" t="s">
        <v>444</v>
      </c>
      <c r="S48" s="379" t="s">
        <v>853</v>
      </c>
      <c r="T48" s="374"/>
      <c r="U48" s="579">
        <v>15131972</v>
      </c>
      <c r="V48" s="1176">
        <v>8556428</v>
      </c>
      <c r="W48" s="1177">
        <v>9703529</v>
      </c>
      <c r="X48" s="1176">
        <v>10955929</v>
      </c>
      <c r="Y48" s="1178">
        <v>10895943</v>
      </c>
      <c r="Z48" s="1178">
        <v>7382824</v>
      </c>
      <c r="AA48" s="1178">
        <v>7446055</v>
      </c>
      <c r="AB48" s="1177">
        <v>9092108</v>
      </c>
      <c r="AC48" s="1177">
        <v>10946437</v>
      </c>
    </row>
    <row r="49" spans="9:29" x14ac:dyDescent="0.3">
      <c r="R49" s="287" t="s">
        <v>445</v>
      </c>
      <c r="S49" s="379" t="s">
        <v>853</v>
      </c>
      <c r="T49" s="374"/>
      <c r="U49" s="579">
        <v>3876722</v>
      </c>
      <c r="V49" s="1176">
        <v>4275287</v>
      </c>
      <c r="W49" s="1177">
        <v>4366191</v>
      </c>
      <c r="X49" s="1176">
        <v>4495064</v>
      </c>
      <c r="Y49" s="1178">
        <v>3892905</v>
      </c>
      <c r="Z49" s="1178">
        <v>2545109</v>
      </c>
      <c r="AA49" s="1178">
        <v>2459286</v>
      </c>
      <c r="AB49" s="1177">
        <v>2875614</v>
      </c>
      <c r="AC49" s="1177">
        <v>3319547</v>
      </c>
    </row>
    <row r="50" spans="9:29" x14ac:dyDescent="0.15">
      <c r="I50" s="306"/>
      <c r="R50" s="287" t="s">
        <v>446</v>
      </c>
      <c r="S50" s="379" t="s">
        <v>853</v>
      </c>
      <c r="T50" s="374"/>
      <c r="U50" s="579">
        <v>3305159</v>
      </c>
      <c r="V50" s="1176">
        <v>3911562</v>
      </c>
      <c r="W50" s="1177">
        <v>3905585</v>
      </c>
      <c r="X50" s="1176">
        <v>3997640</v>
      </c>
      <c r="Y50" s="1178">
        <v>3938718</v>
      </c>
      <c r="Z50" s="1178">
        <v>2585274</v>
      </c>
      <c r="AA50" s="1178">
        <v>2481886</v>
      </c>
      <c r="AB50" s="1177">
        <v>2420728</v>
      </c>
      <c r="AC50" s="1177">
        <v>2758356</v>
      </c>
    </row>
    <row r="51" spans="9:29" x14ac:dyDescent="0.15">
      <c r="I51" s="306"/>
      <c r="R51" s="287" t="s">
        <v>447</v>
      </c>
      <c r="S51" s="379" t="s">
        <v>853</v>
      </c>
      <c r="T51" s="374"/>
      <c r="U51" s="579">
        <v>6090384</v>
      </c>
      <c r="V51" s="1176">
        <v>5649767</v>
      </c>
      <c r="W51" s="1177">
        <v>5353111</v>
      </c>
      <c r="X51" s="1176">
        <v>5613707</v>
      </c>
      <c r="Y51" s="1178">
        <v>5971021</v>
      </c>
      <c r="Z51" s="1178">
        <v>3896384</v>
      </c>
      <c r="AA51" s="1178">
        <v>4009199</v>
      </c>
      <c r="AB51" s="1177">
        <v>5409795</v>
      </c>
      <c r="AC51" s="1177">
        <v>5271386.4110018397</v>
      </c>
    </row>
    <row r="52" spans="9:29" x14ac:dyDescent="0.3">
      <c r="I52" s="307"/>
      <c r="R52" s="287" t="s">
        <v>448</v>
      </c>
      <c r="S52" s="379" t="s">
        <v>853</v>
      </c>
      <c r="T52" s="374"/>
      <c r="U52" s="579">
        <v>7526582</v>
      </c>
      <c r="V52" s="1176">
        <v>6716488</v>
      </c>
      <c r="W52" s="1177">
        <v>6272485</v>
      </c>
      <c r="X52" s="1176">
        <v>6087976</v>
      </c>
      <c r="Y52" s="1178">
        <v>5655931</v>
      </c>
      <c r="Z52" s="1178">
        <v>5532108</v>
      </c>
      <c r="AA52" s="1178">
        <v>5282340</v>
      </c>
      <c r="AB52" s="1177">
        <v>6364853</v>
      </c>
      <c r="AC52" s="1177">
        <v>6502887</v>
      </c>
    </row>
    <row r="53" spans="9:29" x14ac:dyDescent="0.3">
      <c r="I53" s="308"/>
      <c r="R53" s="287" t="s">
        <v>449</v>
      </c>
      <c r="S53" s="379" t="s">
        <v>853</v>
      </c>
      <c r="T53" s="374"/>
      <c r="U53" s="579">
        <v>2722616</v>
      </c>
      <c r="V53" s="1176">
        <v>2478752</v>
      </c>
      <c r="W53" s="1177">
        <v>2277800</v>
      </c>
      <c r="X53" s="1176">
        <v>2195766</v>
      </c>
      <c r="Y53" s="1178">
        <v>1921920</v>
      </c>
      <c r="Z53" s="1178">
        <v>1415310</v>
      </c>
      <c r="AA53" s="1178">
        <v>2100389</v>
      </c>
      <c r="AB53" s="1177">
        <v>2193529</v>
      </c>
      <c r="AC53" s="1177">
        <v>2324069</v>
      </c>
    </row>
    <row r="54" spans="9:29" x14ac:dyDescent="0.3">
      <c r="R54" s="287" t="s">
        <v>450</v>
      </c>
      <c r="S54" s="379" t="s">
        <v>853</v>
      </c>
      <c r="T54" s="374"/>
      <c r="U54" s="579">
        <v>2176037</v>
      </c>
      <c r="V54" s="1176">
        <v>1980540</v>
      </c>
      <c r="W54" s="1177">
        <v>1855925</v>
      </c>
      <c r="X54" s="1176">
        <v>1826500</v>
      </c>
      <c r="Y54" s="1178">
        <v>1806176</v>
      </c>
      <c r="Z54" s="1178">
        <v>1115058</v>
      </c>
      <c r="AA54" s="1178">
        <v>1020170</v>
      </c>
      <c r="AB54" s="1177">
        <v>1294481</v>
      </c>
      <c r="AC54" s="1177">
        <v>1592923</v>
      </c>
    </row>
    <row r="55" spans="9:29" x14ac:dyDescent="0.3">
      <c r="R55" s="287" t="s">
        <v>451</v>
      </c>
      <c r="S55" s="379" t="s">
        <v>853</v>
      </c>
      <c r="T55" s="374"/>
      <c r="U55" s="579">
        <v>2053633</v>
      </c>
      <c r="V55" s="1176">
        <v>1278729</v>
      </c>
      <c r="W55" s="1177">
        <v>1124233</v>
      </c>
      <c r="X55" s="1176">
        <v>1174792</v>
      </c>
      <c r="Y55" s="1178">
        <v>1200432</v>
      </c>
      <c r="Z55" s="1178">
        <v>788355</v>
      </c>
      <c r="AA55" s="1178">
        <v>1044942</v>
      </c>
      <c r="AB55" s="1177">
        <v>1386267</v>
      </c>
      <c r="AC55" s="1177">
        <v>1565242</v>
      </c>
    </row>
    <row r="56" spans="9:29" x14ac:dyDescent="0.3">
      <c r="R56" s="287" t="s">
        <v>452</v>
      </c>
      <c r="S56" s="379" t="s">
        <v>853</v>
      </c>
      <c r="T56" s="374"/>
      <c r="U56" s="579">
        <v>3321431</v>
      </c>
      <c r="V56" s="1176">
        <v>2779906</v>
      </c>
      <c r="W56" s="1177">
        <v>2503129</v>
      </c>
      <c r="X56" s="1176">
        <v>2600623</v>
      </c>
      <c r="Y56" s="1178">
        <v>2688581</v>
      </c>
      <c r="Z56" s="1178">
        <v>2542538</v>
      </c>
      <c r="AA56" s="1178">
        <v>2544417</v>
      </c>
      <c r="AB56" s="1177">
        <v>2762403</v>
      </c>
      <c r="AC56" s="1177">
        <v>2783914</v>
      </c>
    </row>
    <row r="57" spans="9:29" x14ac:dyDescent="0.3">
      <c r="R57" s="288" t="s">
        <v>453</v>
      </c>
      <c r="S57" s="380" t="s">
        <v>853</v>
      </c>
      <c r="T57" s="376"/>
      <c r="U57" s="580">
        <v>1958365</v>
      </c>
      <c r="V57" s="1179">
        <v>1214598</v>
      </c>
      <c r="W57" s="1180">
        <v>1297333</v>
      </c>
      <c r="X57" s="1179">
        <v>1641044</v>
      </c>
      <c r="Y57" s="1181">
        <v>1705086</v>
      </c>
      <c r="Z57" s="1181">
        <v>1080367</v>
      </c>
      <c r="AA57" s="1181">
        <v>1231299</v>
      </c>
      <c r="AB57" s="1180">
        <v>1827432</v>
      </c>
      <c r="AC57" s="1180">
        <v>2004165</v>
      </c>
    </row>
    <row r="63" spans="9:29" x14ac:dyDescent="0.3">
      <c r="R63" s="381"/>
      <c r="S63" s="381"/>
      <c r="T63" s="381"/>
      <c r="U63" s="381"/>
    </row>
    <row r="64" spans="9:29" ht="14.25" customHeight="1" x14ac:dyDescent="0.3">
      <c r="R64" s="381"/>
      <c r="S64" s="381"/>
      <c r="T64" s="381"/>
      <c r="U64" s="381"/>
    </row>
    <row r="65" spans="18:21" x14ac:dyDescent="0.3">
      <c r="U65" s="381"/>
    </row>
    <row r="66" spans="18:21" ht="14.25" customHeight="1" x14ac:dyDescent="0.3">
      <c r="U66" s="381"/>
    </row>
    <row r="67" spans="18:21" x14ac:dyDescent="0.3">
      <c r="U67" s="381"/>
    </row>
    <row r="68" spans="18:21" x14ac:dyDescent="0.3">
      <c r="U68" s="381"/>
    </row>
    <row r="69" spans="18:21" x14ac:dyDescent="0.3">
      <c r="U69" s="381"/>
    </row>
    <row r="70" spans="18:21" x14ac:dyDescent="0.3">
      <c r="R70" s="381"/>
      <c r="S70" s="381"/>
      <c r="T70" s="381"/>
      <c r="U70" s="381"/>
    </row>
    <row r="71" spans="18:21" x14ac:dyDescent="0.3">
      <c r="R71" s="381"/>
      <c r="S71" s="381"/>
      <c r="T71" s="381"/>
      <c r="U71" s="381"/>
    </row>
    <row r="72" spans="18:21" x14ac:dyDescent="0.3">
      <c r="R72" s="381"/>
      <c r="S72" s="381"/>
      <c r="T72" s="381"/>
      <c r="U72" s="381"/>
    </row>
    <row r="73" spans="18:21" x14ac:dyDescent="0.3">
      <c r="R73" s="381"/>
      <c r="S73" s="381"/>
      <c r="T73" s="381"/>
      <c r="U73" s="381"/>
    </row>
    <row r="74" spans="18:21" x14ac:dyDescent="0.3">
      <c r="R74" s="381"/>
      <c r="S74" s="381"/>
      <c r="T74" s="381"/>
      <c r="U74" s="381"/>
    </row>
    <row r="75" spans="18:21" x14ac:dyDescent="0.3">
      <c r="R75" s="381"/>
      <c r="S75" s="381"/>
      <c r="T75" s="381"/>
      <c r="U75" s="381"/>
    </row>
    <row r="76" spans="18:21" x14ac:dyDescent="0.3">
      <c r="R76" s="381"/>
      <c r="S76" s="381"/>
      <c r="T76" s="381"/>
      <c r="U76" s="381"/>
    </row>
    <row r="77" spans="18:21" x14ac:dyDescent="0.3">
      <c r="R77" s="381"/>
      <c r="S77" s="381"/>
      <c r="T77" s="381"/>
      <c r="U77" s="381"/>
    </row>
    <row r="78" spans="18:21" x14ac:dyDescent="0.3">
      <c r="R78" s="381"/>
      <c r="S78" s="381"/>
      <c r="T78" s="381"/>
      <c r="U78" s="381"/>
    </row>
    <row r="79" spans="18:21" x14ac:dyDescent="0.3">
      <c r="R79" s="381"/>
      <c r="S79" s="381"/>
      <c r="T79" s="381"/>
      <c r="U79" s="381"/>
    </row>
    <row r="80" spans="18:21" x14ac:dyDescent="0.3">
      <c r="R80" s="381"/>
      <c r="S80" s="381"/>
      <c r="T80" s="381"/>
      <c r="U80" s="381"/>
    </row>
    <row r="81" spans="18:30" x14ac:dyDescent="0.3">
      <c r="R81" s="381"/>
      <c r="S81" s="381"/>
      <c r="T81" s="381"/>
      <c r="U81" s="381"/>
    </row>
    <row r="82" spans="18:30" x14ac:dyDescent="0.3">
      <c r="R82" s="381"/>
      <c r="S82" s="381"/>
      <c r="T82" s="381"/>
      <c r="U82" s="381"/>
    </row>
    <row r="83" spans="18:30" x14ac:dyDescent="0.3">
      <c r="R83" s="381"/>
      <c r="S83" s="381"/>
      <c r="T83" s="381"/>
      <c r="U83" s="381"/>
    </row>
    <row r="84" spans="18:30" x14ac:dyDescent="0.3">
      <c r="R84" s="381"/>
      <c r="S84" s="381"/>
      <c r="T84" s="381"/>
      <c r="U84" s="381"/>
    </row>
    <row r="85" spans="18:30" x14ac:dyDescent="0.3">
      <c r="R85" s="381"/>
      <c r="S85" s="381"/>
      <c r="T85" s="381"/>
      <c r="U85" s="381"/>
    </row>
    <row r="86" spans="18:30" x14ac:dyDescent="0.3">
      <c r="R86" s="381"/>
      <c r="S86" s="381"/>
      <c r="T86" s="381"/>
      <c r="U86" s="381"/>
    </row>
    <row r="87" spans="18:30" x14ac:dyDescent="0.3">
      <c r="R87" s="381"/>
      <c r="S87" s="381"/>
      <c r="T87" s="381"/>
      <c r="U87" s="381"/>
    </row>
    <row r="88" spans="18:30" x14ac:dyDescent="0.3">
      <c r="R88" s="381"/>
      <c r="S88" s="381"/>
      <c r="T88" s="381"/>
      <c r="U88" s="381"/>
    </row>
    <row r="89" spans="18:30" x14ac:dyDescent="0.3">
      <c r="R89" s="381"/>
      <c r="S89" s="381"/>
      <c r="T89" s="381"/>
      <c r="U89" s="381"/>
      <c r="V89" s="381"/>
      <c r="W89" s="381"/>
      <c r="X89" s="381"/>
      <c r="Y89" s="381"/>
      <c r="Z89" s="381"/>
      <c r="AA89" s="381"/>
      <c r="AB89" s="381"/>
      <c r="AC89" s="381"/>
      <c r="AD89" s="381"/>
    </row>
  </sheetData>
  <mergeCells count="12">
    <mergeCell ref="B28:B29"/>
    <mergeCell ref="B6:B7"/>
    <mergeCell ref="B8:B9"/>
    <mergeCell ref="B10:B11"/>
    <mergeCell ref="B12:B13"/>
    <mergeCell ref="B14:B15"/>
    <mergeCell ref="B16:B17"/>
    <mergeCell ref="B18:B19"/>
    <mergeCell ref="B20:B21"/>
    <mergeCell ref="B22:B23"/>
    <mergeCell ref="B24:B25"/>
    <mergeCell ref="B26:B27"/>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19">
    <tabColor theme="7"/>
  </sheetPr>
  <dimension ref="A1:AF51"/>
  <sheetViews>
    <sheetView view="pageBreakPreview" zoomScaleNormal="100" zoomScaleSheetLayoutView="100" workbookViewId="0">
      <selection sqref="A1:A51"/>
    </sheetView>
  </sheetViews>
  <sheetFormatPr defaultColWidth="9" defaultRowHeight="14" x14ac:dyDescent="0.3"/>
  <cols>
    <col min="1" max="9" width="4.58203125" style="2" customWidth="1"/>
    <col min="10" max="17" width="4.58203125" style="1" customWidth="1"/>
    <col min="18" max="18" width="9" style="1"/>
    <col min="19" max="19" width="13.33203125" style="1" bestFit="1" customWidth="1"/>
    <col min="20" max="20" width="10.08203125" style="1" bestFit="1" customWidth="1"/>
    <col min="21" max="21" width="10.33203125" style="1" bestFit="1" customWidth="1"/>
    <col min="22" max="23" width="10.08203125" style="1" bestFit="1" customWidth="1"/>
    <col min="24" max="24" width="10.33203125" style="1" bestFit="1" customWidth="1"/>
    <col min="25" max="16384" width="9" style="1"/>
  </cols>
  <sheetData>
    <row r="1" spans="1:32" ht="14.25" customHeight="1" x14ac:dyDescent="0.3">
      <c r="A1" s="1236"/>
      <c r="B1" s="352"/>
      <c r="C1" s="353"/>
      <c r="D1" s="353"/>
      <c r="E1" s="353"/>
      <c r="F1" s="353"/>
      <c r="G1" s="353"/>
      <c r="H1" s="353"/>
      <c r="I1" s="353"/>
      <c r="J1" s="383"/>
      <c r="K1" s="383"/>
      <c r="L1" s="383"/>
      <c r="M1" s="383"/>
      <c r="N1" s="383"/>
      <c r="O1" s="384"/>
    </row>
    <row r="2" spans="1:32" ht="14.25" customHeight="1" x14ac:dyDescent="0.3">
      <c r="A2" s="1236"/>
      <c r="B2" s="355"/>
      <c r="C2" s="105"/>
      <c r="D2" s="105"/>
      <c r="E2" s="105"/>
      <c r="F2" s="105"/>
      <c r="G2" s="105"/>
      <c r="H2" s="105"/>
      <c r="I2" s="105"/>
      <c r="O2" s="385"/>
      <c r="S2" s="1" t="s">
        <v>153</v>
      </c>
    </row>
    <row r="3" spans="1:32" ht="14.25" customHeight="1" x14ac:dyDescent="0.3">
      <c r="A3" s="1236"/>
      <c r="B3" s="355"/>
      <c r="C3" s="105"/>
      <c r="D3" s="105"/>
      <c r="E3" s="105"/>
      <c r="F3" s="105"/>
      <c r="G3" s="105"/>
      <c r="H3" s="105"/>
      <c r="I3" s="105"/>
      <c r="O3" s="385"/>
      <c r="S3" s="1" t="s">
        <v>854</v>
      </c>
    </row>
    <row r="4" spans="1:32" ht="14.25" customHeight="1" x14ac:dyDescent="0.3">
      <c r="A4" s="1236"/>
      <c r="B4" s="355"/>
      <c r="C4" s="105"/>
      <c r="D4" s="105"/>
      <c r="E4" s="105"/>
      <c r="F4" s="105"/>
      <c r="G4" s="105"/>
      <c r="H4" s="105"/>
      <c r="I4" s="105"/>
      <c r="O4" s="385"/>
    </row>
    <row r="5" spans="1:32" ht="14.25" customHeight="1" x14ac:dyDescent="0.3">
      <c r="A5" s="1236"/>
      <c r="B5" s="355"/>
      <c r="C5" s="105"/>
      <c r="D5" s="105"/>
      <c r="E5" s="105"/>
      <c r="F5" s="105"/>
      <c r="G5" s="105"/>
      <c r="H5" s="105"/>
      <c r="I5" s="105"/>
      <c r="O5" s="385"/>
      <c r="S5" s="1" t="s">
        <v>499</v>
      </c>
    </row>
    <row r="6" spans="1:32" ht="14.25" customHeight="1" x14ac:dyDescent="0.3">
      <c r="A6" s="1236"/>
      <c r="B6" s="355"/>
      <c r="C6" s="105"/>
      <c r="D6" s="105"/>
      <c r="E6" s="105"/>
      <c r="F6" s="105"/>
      <c r="G6" s="105"/>
      <c r="H6" s="105"/>
      <c r="I6" s="105"/>
      <c r="O6" s="385"/>
      <c r="S6" s="24" t="s">
        <v>158</v>
      </c>
      <c r="T6" s="830" t="s">
        <v>227</v>
      </c>
      <c r="U6" s="830" t="s">
        <v>496</v>
      </c>
      <c r="V6" s="830" t="s">
        <v>476</v>
      </c>
      <c r="W6" s="830" t="s">
        <v>177</v>
      </c>
      <c r="X6" s="830" t="s">
        <v>178</v>
      </c>
      <c r="Y6"/>
      <c r="Z6"/>
      <c r="AA6"/>
      <c r="AB6"/>
      <c r="AC6"/>
      <c r="AD6"/>
      <c r="AE6"/>
      <c r="AF6"/>
    </row>
    <row r="7" spans="1:32" ht="14.25" customHeight="1" x14ac:dyDescent="0.3">
      <c r="A7" s="1236"/>
      <c r="B7" s="355"/>
      <c r="C7" s="105"/>
      <c r="D7" s="105"/>
      <c r="E7" s="105"/>
      <c r="F7" s="105"/>
      <c r="G7" s="105"/>
      <c r="H7" s="105"/>
      <c r="I7" s="105"/>
      <c r="O7" s="385"/>
      <c r="S7" s="47" t="s">
        <v>442</v>
      </c>
      <c r="T7" s="831">
        <f>'【本】2.地域別の延べ入込客数（過去）_P36'!Y47</f>
        <v>9216932</v>
      </c>
      <c r="U7" s="831">
        <f>'【本】2.地域別の延べ入込客数（過去）_P36'!Z47</f>
        <v>4169429</v>
      </c>
      <c r="V7" s="831">
        <f>'【本】2.地域別の延べ入込客数（過去）_P36'!AA47</f>
        <v>2815670</v>
      </c>
      <c r="W7" s="831">
        <f>'【本】2.地域別の延べ入込客数（過去）_P36'!AB47</f>
        <v>4637746</v>
      </c>
      <c r="X7" s="831">
        <f>'【本】2.地域別の延べ入込客数（過去）_P36'!AC47</f>
        <v>8689680</v>
      </c>
      <c r="Y7"/>
      <c r="Z7"/>
      <c r="AA7"/>
      <c r="AB7"/>
      <c r="AC7"/>
      <c r="AD7"/>
      <c r="AE7"/>
      <c r="AF7"/>
    </row>
    <row r="8" spans="1:32" ht="14.25" customHeight="1" x14ac:dyDescent="0.3">
      <c r="A8" s="1236"/>
      <c r="B8" s="355"/>
      <c r="C8" s="105"/>
      <c r="D8" s="105"/>
      <c r="E8" s="105"/>
      <c r="F8" s="105"/>
      <c r="G8" s="105"/>
      <c r="H8" s="105"/>
      <c r="I8" s="105"/>
      <c r="O8" s="385"/>
      <c r="S8" s="47" t="s">
        <v>444</v>
      </c>
      <c r="T8" s="831">
        <f>'【本】2.地域別の延べ入込客数（過去）_P36'!Y48</f>
        <v>10895943</v>
      </c>
      <c r="U8" s="831">
        <f>'【本】2.地域別の延べ入込客数（過去）_P36'!Z48</f>
        <v>7382824</v>
      </c>
      <c r="V8" s="831">
        <f>'【本】2.地域別の延べ入込客数（過去）_P36'!AA48</f>
        <v>7446055</v>
      </c>
      <c r="W8" s="831">
        <f>'【本】2.地域別の延べ入込客数（過去）_P36'!AB48</f>
        <v>9092108</v>
      </c>
      <c r="X8" s="831">
        <f>'【本】2.地域別の延べ入込客数（過去）_P36'!AC48</f>
        <v>10946437</v>
      </c>
      <c r="Y8"/>
      <c r="Z8"/>
      <c r="AA8"/>
      <c r="AB8"/>
      <c r="AC8"/>
      <c r="AD8"/>
      <c r="AE8"/>
      <c r="AF8"/>
    </row>
    <row r="9" spans="1:32" ht="14.25" customHeight="1" x14ac:dyDescent="0.3">
      <c r="A9" s="1236"/>
      <c r="B9" s="355"/>
      <c r="C9" s="105"/>
      <c r="D9" s="105"/>
      <c r="E9" s="105"/>
      <c r="F9" s="105"/>
      <c r="G9" s="105"/>
      <c r="H9" s="105"/>
      <c r="I9" s="105"/>
      <c r="O9" s="385"/>
      <c r="S9" s="47" t="s">
        <v>445</v>
      </c>
      <c r="T9" s="831">
        <f>'【本】2.地域別の延べ入込客数（過去）_P36'!Y49</f>
        <v>3892905</v>
      </c>
      <c r="U9" s="831">
        <f>'【本】2.地域別の延べ入込客数（過去）_P36'!Z49</f>
        <v>2545109</v>
      </c>
      <c r="V9" s="831">
        <f>'【本】2.地域別の延べ入込客数（過去）_P36'!AA49</f>
        <v>2459286</v>
      </c>
      <c r="W9" s="831">
        <f>'【本】2.地域別の延べ入込客数（過去）_P36'!AB49</f>
        <v>2875614</v>
      </c>
      <c r="X9" s="831">
        <f>'【本】2.地域別の延べ入込客数（過去）_P36'!AC49</f>
        <v>3319547</v>
      </c>
    </row>
    <row r="10" spans="1:32" ht="14.25" customHeight="1" x14ac:dyDescent="0.3">
      <c r="A10" s="1236"/>
      <c r="B10" s="355"/>
      <c r="C10" s="105"/>
      <c r="D10" s="105"/>
      <c r="E10" s="105"/>
      <c r="F10" s="105"/>
      <c r="G10" s="105"/>
      <c r="H10" s="105"/>
      <c r="I10" s="105"/>
      <c r="O10" s="385"/>
      <c r="S10" s="47" t="s">
        <v>446</v>
      </c>
      <c r="T10" s="831">
        <f>'【本】2.地域別の延べ入込客数（過去）_P36'!Y50</f>
        <v>3938718</v>
      </c>
      <c r="U10" s="831">
        <f>'【本】2.地域別の延べ入込客数（過去）_P36'!Z50</f>
        <v>2585274</v>
      </c>
      <c r="V10" s="831">
        <f>'【本】2.地域別の延べ入込客数（過去）_P36'!AA50</f>
        <v>2481886</v>
      </c>
      <c r="W10" s="831">
        <f>'【本】2.地域別の延べ入込客数（過去）_P36'!AB50</f>
        <v>2420728</v>
      </c>
      <c r="X10" s="831">
        <f>'【本】2.地域別の延べ入込客数（過去）_P36'!AC50</f>
        <v>2758356</v>
      </c>
    </row>
    <row r="11" spans="1:32" ht="14.25" customHeight="1" x14ac:dyDescent="0.3">
      <c r="A11" s="1236"/>
      <c r="B11" s="355"/>
      <c r="C11" s="105"/>
      <c r="D11" s="105"/>
      <c r="E11" s="105"/>
      <c r="F11" s="105"/>
      <c r="G11" s="105"/>
      <c r="H11" s="105"/>
      <c r="I11" s="105"/>
      <c r="O11" s="385"/>
      <c r="S11" s="47" t="s">
        <v>447</v>
      </c>
      <c r="T11" s="831">
        <f>'【本】2.地域別の延べ入込客数（過去）_P36'!Y51</f>
        <v>5971021</v>
      </c>
      <c r="U11" s="831">
        <f>'【本】2.地域別の延べ入込客数（過去）_P36'!Z51</f>
        <v>3896384</v>
      </c>
      <c r="V11" s="831">
        <f>'【本】2.地域別の延べ入込客数（過去）_P36'!AA51</f>
        <v>4009199</v>
      </c>
      <c r="W11" s="831">
        <f>'【本】2.地域別の延べ入込客数（過去）_P36'!AB51</f>
        <v>5409795</v>
      </c>
      <c r="X11" s="831">
        <f>'【本】2.地域別の延べ入込客数（過去）_P36'!AC51</f>
        <v>5271386.4110018397</v>
      </c>
    </row>
    <row r="12" spans="1:32" ht="14.25" customHeight="1" x14ac:dyDescent="0.3">
      <c r="A12" s="1236"/>
      <c r="B12" s="355"/>
      <c r="C12" s="105"/>
      <c r="D12" s="105"/>
      <c r="E12" s="105"/>
      <c r="F12" s="105"/>
      <c r="G12" s="105"/>
      <c r="H12" s="105"/>
      <c r="I12" s="105"/>
      <c r="O12" s="385"/>
      <c r="S12" s="47" t="s">
        <v>448</v>
      </c>
      <c r="T12" s="831">
        <f>'【本】2.地域別の延べ入込客数（過去）_P36'!Y52</f>
        <v>5655931</v>
      </c>
      <c r="U12" s="831">
        <f>'【本】2.地域別の延べ入込客数（過去）_P36'!Z52</f>
        <v>5532108</v>
      </c>
      <c r="V12" s="831">
        <f>'【本】2.地域別の延べ入込客数（過去）_P36'!AA52</f>
        <v>5282340</v>
      </c>
      <c r="W12" s="831">
        <f>'【本】2.地域別の延べ入込客数（過去）_P36'!AB52</f>
        <v>6364853</v>
      </c>
      <c r="X12" s="831">
        <f>'【本】2.地域別の延べ入込客数（過去）_P36'!AC52</f>
        <v>6502887</v>
      </c>
    </row>
    <row r="13" spans="1:32" ht="14.25" customHeight="1" x14ac:dyDescent="0.3">
      <c r="A13" s="1236"/>
      <c r="B13" s="355"/>
      <c r="C13" s="105"/>
      <c r="D13" s="105"/>
      <c r="E13" s="105"/>
      <c r="F13" s="105"/>
      <c r="G13" s="105"/>
      <c r="H13" s="105"/>
      <c r="I13" s="105"/>
      <c r="O13" s="385"/>
      <c r="S13" s="47" t="s">
        <v>449</v>
      </c>
      <c r="T13" s="831">
        <f>'【本】2.地域別の延べ入込客数（過去）_P36'!Y53</f>
        <v>1921920</v>
      </c>
      <c r="U13" s="831">
        <f>'【本】2.地域別の延べ入込客数（過去）_P36'!Z53</f>
        <v>1415310</v>
      </c>
      <c r="V13" s="831">
        <f>'【本】2.地域別の延べ入込客数（過去）_P36'!AA53</f>
        <v>2100389</v>
      </c>
      <c r="W13" s="831">
        <f>'【本】2.地域別の延べ入込客数（過去）_P36'!AB53</f>
        <v>2193529</v>
      </c>
      <c r="X13" s="831">
        <f>'【本】2.地域別の延べ入込客数（過去）_P36'!AC53</f>
        <v>2324069</v>
      </c>
    </row>
    <row r="14" spans="1:32" ht="14.25" customHeight="1" x14ac:dyDescent="0.3">
      <c r="A14" s="1236"/>
      <c r="B14" s="355"/>
      <c r="C14" s="105"/>
      <c r="D14" s="105"/>
      <c r="E14" s="105"/>
      <c r="F14" s="105"/>
      <c r="G14" s="105"/>
      <c r="H14" s="105"/>
      <c r="I14" s="105"/>
      <c r="O14" s="385"/>
      <c r="S14" s="47" t="s">
        <v>450</v>
      </c>
      <c r="T14" s="831">
        <f>'【本】2.地域別の延べ入込客数（過去）_P36'!Y54</f>
        <v>1806176</v>
      </c>
      <c r="U14" s="831">
        <f>'【本】2.地域別の延べ入込客数（過去）_P36'!Z54</f>
        <v>1115058</v>
      </c>
      <c r="V14" s="831">
        <f>'【本】2.地域別の延べ入込客数（過去）_P36'!AA54</f>
        <v>1020170</v>
      </c>
      <c r="W14" s="831">
        <f>'【本】2.地域別の延べ入込客数（過去）_P36'!AB54</f>
        <v>1294481</v>
      </c>
      <c r="X14" s="831">
        <f>'【本】2.地域別の延べ入込客数（過去）_P36'!AC54</f>
        <v>1592923</v>
      </c>
    </row>
    <row r="15" spans="1:32" ht="14.25" customHeight="1" x14ac:dyDescent="0.3">
      <c r="A15" s="1236"/>
      <c r="B15" s="355"/>
      <c r="C15" s="105"/>
      <c r="D15" s="105"/>
      <c r="E15" s="105"/>
      <c r="F15" s="105"/>
      <c r="G15" s="105"/>
      <c r="H15" s="105"/>
      <c r="I15" s="105"/>
      <c r="O15" s="385"/>
      <c r="S15" s="47" t="s">
        <v>451</v>
      </c>
      <c r="T15" s="831">
        <f>'【本】2.地域別の延べ入込客数（過去）_P36'!Y55</f>
        <v>1200432</v>
      </c>
      <c r="U15" s="831">
        <f>'【本】2.地域別の延べ入込客数（過去）_P36'!Z55</f>
        <v>788355</v>
      </c>
      <c r="V15" s="831">
        <f>'【本】2.地域別の延べ入込客数（過去）_P36'!AA55</f>
        <v>1044942</v>
      </c>
      <c r="W15" s="831">
        <f>'【本】2.地域別の延べ入込客数（過去）_P36'!AB55</f>
        <v>1386267</v>
      </c>
      <c r="X15" s="831">
        <f>'【本】2.地域別の延べ入込客数（過去）_P36'!AC55</f>
        <v>1565242</v>
      </c>
    </row>
    <row r="16" spans="1:32" ht="14.25" customHeight="1" x14ac:dyDescent="0.3">
      <c r="A16" s="1236"/>
      <c r="B16" s="355"/>
      <c r="C16" s="105"/>
      <c r="D16" s="105"/>
      <c r="E16" s="105"/>
      <c r="F16" s="105"/>
      <c r="G16" s="105"/>
      <c r="H16" s="105"/>
      <c r="I16" s="105"/>
      <c r="O16" s="385"/>
      <c r="S16" s="47" t="s">
        <v>452</v>
      </c>
      <c r="T16" s="831">
        <f>'【本】2.地域別の延べ入込客数（過去）_P36'!Y56</f>
        <v>2688581</v>
      </c>
      <c r="U16" s="831">
        <f>'【本】2.地域別の延べ入込客数（過去）_P36'!Z56</f>
        <v>2542538</v>
      </c>
      <c r="V16" s="831">
        <f>'【本】2.地域別の延べ入込客数（過去）_P36'!AA56</f>
        <v>2544417</v>
      </c>
      <c r="W16" s="831">
        <f>'【本】2.地域別の延べ入込客数（過去）_P36'!AB56</f>
        <v>2762403</v>
      </c>
      <c r="X16" s="831">
        <f>'【本】2.地域別の延べ入込客数（過去）_P36'!AC56</f>
        <v>2783914</v>
      </c>
    </row>
    <row r="17" spans="1:24" ht="14.25" customHeight="1" x14ac:dyDescent="0.3">
      <c r="A17" s="1236"/>
      <c r="B17" s="355"/>
      <c r="C17" s="105"/>
      <c r="D17" s="105"/>
      <c r="E17" s="105"/>
      <c r="F17" s="105"/>
      <c r="G17" s="105"/>
      <c r="H17" s="105"/>
      <c r="I17" s="105"/>
      <c r="O17" s="385"/>
      <c r="S17" s="25" t="s">
        <v>453</v>
      </c>
      <c r="T17" s="831">
        <f>'【本】2.地域別の延べ入込客数（過去）_P36'!Y57</f>
        <v>1705086</v>
      </c>
      <c r="U17" s="831">
        <f>'【本】2.地域別の延べ入込客数（過去）_P36'!Z57</f>
        <v>1080367</v>
      </c>
      <c r="V17" s="831">
        <f>'【本】2.地域別の延べ入込客数（過去）_P36'!AA57</f>
        <v>1231299</v>
      </c>
      <c r="W17" s="831">
        <f>'【本】2.地域別の延べ入込客数（過去）_P36'!AB57</f>
        <v>1827432</v>
      </c>
      <c r="X17" s="831">
        <f>'【本】2.地域別の延べ入込客数（過去）_P36'!AC57</f>
        <v>2004165</v>
      </c>
    </row>
    <row r="18" spans="1:24" ht="14.25" customHeight="1" x14ac:dyDescent="0.3">
      <c r="A18" s="1236"/>
      <c r="B18" s="355"/>
      <c r="C18" s="105"/>
      <c r="D18" s="105"/>
      <c r="E18" s="105"/>
      <c r="F18" s="105"/>
      <c r="G18" s="105"/>
      <c r="H18" s="105"/>
      <c r="I18" s="105"/>
      <c r="O18" s="385"/>
      <c r="S18" s="25" t="s">
        <v>573</v>
      </c>
      <c r="T18" s="831">
        <f>SUM(T7:T17)</f>
        <v>48893645</v>
      </c>
      <c r="U18" s="831">
        <f>SUM(U7:U17)</f>
        <v>33052756</v>
      </c>
      <c r="V18" s="831">
        <f>SUM(V7:V17)</f>
        <v>32435653</v>
      </c>
      <c r="W18" s="831">
        <f>SUM(W7:W17)</f>
        <v>40264956</v>
      </c>
      <c r="X18" s="831">
        <f>SUM(X7:X17)</f>
        <v>47758606.411001839</v>
      </c>
    </row>
    <row r="19" spans="1:24" ht="14.25" customHeight="1" x14ac:dyDescent="0.3">
      <c r="A19" s="1236"/>
      <c r="B19" s="355"/>
      <c r="C19" s="105"/>
      <c r="D19" s="105"/>
      <c r="E19" s="105"/>
      <c r="F19" s="105"/>
      <c r="G19" s="105"/>
      <c r="H19" s="105"/>
      <c r="I19" s="105"/>
      <c r="O19" s="385"/>
      <c r="S19" s="38"/>
      <c r="T19" s="99"/>
      <c r="U19" s="99"/>
      <c r="V19" s="99"/>
      <c r="W19" s="99"/>
      <c r="X19" s="99"/>
    </row>
    <row r="20" spans="1:24" ht="14.25" customHeight="1" x14ac:dyDescent="0.3">
      <c r="A20" s="1236"/>
      <c r="B20" s="355"/>
      <c r="C20" s="105"/>
      <c r="D20" s="105"/>
      <c r="E20" s="105"/>
      <c r="F20" s="105"/>
      <c r="G20" s="105"/>
      <c r="H20" s="105"/>
      <c r="I20" s="105"/>
      <c r="O20" s="385"/>
    </row>
    <row r="21" spans="1:24" ht="14.25" customHeight="1" x14ac:dyDescent="0.3">
      <c r="A21" s="1236"/>
      <c r="B21" s="355"/>
      <c r="C21" s="105"/>
      <c r="D21" s="105"/>
      <c r="E21" s="105"/>
      <c r="F21" s="105"/>
      <c r="G21" s="105"/>
      <c r="H21" s="105"/>
      <c r="I21" s="105"/>
      <c r="O21" s="385"/>
    </row>
    <row r="22" spans="1:24" ht="14.25" customHeight="1" x14ac:dyDescent="0.3">
      <c r="A22" s="1236"/>
      <c r="B22" s="355"/>
      <c r="C22" s="105"/>
      <c r="D22" s="105"/>
      <c r="E22" s="105"/>
      <c r="F22" s="105"/>
      <c r="G22" s="105"/>
      <c r="H22" s="105"/>
      <c r="I22" s="105"/>
      <c r="O22" s="385"/>
    </row>
    <row r="23" spans="1:24" ht="14.25" customHeight="1" x14ac:dyDescent="0.3">
      <c r="A23" s="1236"/>
      <c r="B23" s="355"/>
      <c r="C23" s="105"/>
      <c r="D23" s="105"/>
      <c r="E23" s="105"/>
      <c r="F23" s="105"/>
      <c r="G23" s="105"/>
      <c r="H23" s="105"/>
      <c r="I23" s="105"/>
      <c r="O23" s="385"/>
    </row>
    <row r="24" spans="1:24" ht="14.25" customHeight="1" x14ac:dyDescent="0.3">
      <c r="A24" s="1236"/>
      <c r="B24" s="355"/>
      <c r="C24" s="105"/>
      <c r="D24" s="105"/>
      <c r="E24" s="105"/>
      <c r="F24" s="105"/>
      <c r="G24" s="105"/>
      <c r="H24" s="105"/>
      <c r="I24" s="105"/>
      <c r="O24" s="385"/>
    </row>
    <row r="25" spans="1:24" ht="14.25" customHeight="1" x14ac:dyDescent="0.3">
      <c r="A25" s="1236"/>
      <c r="B25" s="355"/>
      <c r="C25" s="105"/>
      <c r="D25" s="105"/>
      <c r="E25" s="105"/>
      <c r="F25" s="105"/>
      <c r="G25" s="105"/>
      <c r="H25" s="105"/>
      <c r="I25" s="105"/>
      <c r="O25" s="385"/>
    </row>
    <row r="26" spans="1:24" ht="14.25" customHeight="1" x14ac:dyDescent="0.3">
      <c r="A26" s="1236"/>
      <c r="B26" s="355"/>
      <c r="C26" s="105"/>
      <c r="D26" s="105"/>
      <c r="E26" s="105"/>
      <c r="F26" s="105"/>
      <c r="G26" s="105"/>
      <c r="H26" s="105"/>
      <c r="I26" s="105"/>
      <c r="O26" s="385"/>
    </row>
    <row r="27" spans="1:24" ht="14.25" customHeight="1" x14ac:dyDescent="0.3">
      <c r="A27" s="1236"/>
      <c r="B27" s="355"/>
      <c r="C27" s="105"/>
      <c r="D27" s="105"/>
      <c r="E27" s="105"/>
      <c r="F27" s="105"/>
      <c r="G27" s="105"/>
      <c r="H27" s="105"/>
      <c r="I27" s="105"/>
      <c r="O27" s="385"/>
    </row>
    <row r="28" spans="1:24" ht="14.25" customHeight="1" x14ac:dyDescent="0.3">
      <c r="A28" s="1236"/>
      <c r="B28" s="355"/>
      <c r="C28" s="105"/>
      <c r="D28" s="105"/>
      <c r="E28" s="105"/>
      <c r="F28" s="105"/>
      <c r="G28" s="105"/>
      <c r="H28" s="105"/>
      <c r="I28" s="105"/>
      <c r="O28" s="385"/>
    </row>
    <row r="29" spans="1:24" ht="14.25" customHeight="1" x14ac:dyDescent="0.3">
      <c r="A29" s="1236"/>
      <c r="B29" s="355"/>
      <c r="C29" s="105"/>
      <c r="D29" s="105"/>
      <c r="E29" s="105"/>
      <c r="F29" s="105"/>
      <c r="G29" s="105"/>
      <c r="H29" s="105"/>
      <c r="I29" s="105"/>
      <c r="O29" s="385"/>
    </row>
    <row r="30" spans="1:24" ht="14.25" customHeight="1" x14ac:dyDescent="0.3">
      <c r="A30" s="1236"/>
      <c r="B30" s="355"/>
      <c r="C30" s="105"/>
      <c r="D30" s="105"/>
      <c r="E30" s="105"/>
      <c r="F30" s="105"/>
      <c r="G30" s="105"/>
      <c r="H30" s="105"/>
      <c r="I30" s="105"/>
      <c r="O30" s="385"/>
    </row>
    <row r="31" spans="1:24" ht="14.25" customHeight="1" x14ac:dyDescent="0.3">
      <c r="A31" s="1236"/>
      <c r="B31" s="355"/>
      <c r="C31" s="105"/>
      <c r="D31" s="105"/>
      <c r="E31" s="105"/>
      <c r="F31" s="105"/>
      <c r="G31" s="105"/>
      <c r="H31" s="105"/>
      <c r="I31" s="105"/>
      <c r="O31" s="385"/>
    </row>
    <row r="32" spans="1:24" ht="14.25" customHeight="1" x14ac:dyDescent="0.3">
      <c r="A32" s="1236"/>
      <c r="B32" s="355"/>
      <c r="C32" s="105"/>
      <c r="D32" s="105"/>
      <c r="E32" s="105"/>
      <c r="F32" s="105"/>
      <c r="G32" s="105"/>
      <c r="H32" s="105"/>
      <c r="I32" s="105"/>
      <c r="O32" s="385"/>
    </row>
    <row r="33" spans="1:15" ht="14.25" customHeight="1" x14ac:dyDescent="0.3">
      <c r="A33" s="1236"/>
      <c r="B33" s="355"/>
      <c r="C33" s="105"/>
      <c r="D33" s="105"/>
      <c r="E33" s="105"/>
      <c r="F33" s="105"/>
      <c r="G33" s="105"/>
      <c r="H33" s="105"/>
      <c r="I33" s="105"/>
      <c r="O33" s="385"/>
    </row>
    <row r="34" spans="1:15" ht="14.25" customHeight="1" x14ac:dyDescent="0.3">
      <c r="A34" s="1236"/>
      <c r="B34" s="355"/>
      <c r="C34" s="105"/>
      <c r="D34" s="105"/>
      <c r="E34" s="105"/>
      <c r="F34" s="105"/>
      <c r="G34" s="105"/>
      <c r="H34" s="105"/>
      <c r="I34" s="105"/>
      <c r="O34" s="385"/>
    </row>
    <row r="35" spans="1:15" ht="14.25" customHeight="1" x14ac:dyDescent="0.3">
      <c r="A35" s="1236"/>
      <c r="B35" s="355"/>
      <c r="C35" s="105"/>
      <c r="D35" s="105"/>
      <c r="E35" s="105"/>
      <c r="F35" s="105"/>
      <c r="G35" s="105"/>
      <c r="H35" s="105"/>
      <c r="I35" s="105"/>
      <c r="O35" s="385"/>
    </row>
    <row r="36" spans="1:15" ht="14.25" customHeight="1" x14ac:dyDescent="0.3">
      <c r="A36" s="1236"/>
      <c r="B36" s="355"/>
      <c r="C36" s="105"/>
      <c r="D36" s="105"/>
      <c r="E36" s="105"/>
      <c r="F36" s="105"/>
      <c r="G36" s="105"/>
      <c r="H36" s="105"/>
      <c r="I36" s="105"/>
      <c r="O36" s="385"/>
    </row>
    <row r="37" spans="1:15" ht="14.25" customHeight="1" x14ac:dyDescent="0.3">
      <c r="A37" s="1236"/>
      <c r="B37" s="355"/>
      <c r="C37" s="105"/>
      <c r="D37" s="105"/>
      <c r="E37" s="105"/>
      <c r="F37" s="105"/>
      <c r="G37" s="105"/>
      <c r="H37" s="105"/>
      <c r="I37" s="105"/>
      <c r="O37" s="385"/>
    </row>
    <row r="38" spans="1:15" ht="14.25" customHeight="1" x14ac:dyDescent="0.3">
      <c r="A38" s="1236"/>
      <c r="B38" s="355"/>
      <c r="C38" s="105"/>
      <c r="D38" s="105"/>
      <c r="E38" s="105"/>
      <c r="F38" s="105"/>
      <c r="G38" s="105"/>
      <c r="H38" s="105"/>
      <c r="I38" s="105"/>
      <c r="O38" s="385"/>
    </row>
    <row r="39" spans="1:15" ht="14.25" customHeight="1" x14ac:dyDescent="0.3">
      <c r="A39" s="1236"/>
      <c r="B39" s="355"/>
      <c r="C39" s="105"/>
      <c r="D39" s="105"/>
      <c r="E39" s="105"/>
      <c r="F39" s="105"/>
      <c r="G39" s="105"/>
      <c r="H39" s="105"/>
      <c r="I39" s="105"/>
      <c r="O39" s="385"/>
    </row>
    <row r="40" spans="1:15" ht="14.25" customHeight="1" x14ac:dyDescent="0.3">
      <c r="A40" s="1236"/>
      <c r="B40" s="355"/>
      <c r="C40" s="105"/>
      <c r="D40" s="105"/>
      <c r="E40" s="105"/>
      <c r="F40" s="105"/>
      <c r="G40" s="105"/>
      <c r="H40" s="105"/>
      <c r="I40" s="105"/>
      <c r="O40" s="385"/>
    </row>
    <row r="41" spans="1:15" ht="14.25" customHeight="1" x14ac:dyDescent="0.3">
      <c r="A41" s="1236"/>
      <c r="B41" s="355"/>
      <c r="C41" s="105"/>
      <c r="D41" s="105"/>
      <c r="E41" s="105"/>
      <c r="F41" s="105"/>
      <c r="G41" s="105"/>
      <c r="H41" s="105"/>
      <c r="I41" s="105"/>
      <c r="O41" s="385"/>
    </row>
    <row r="42" spans="1:15" ht="14.25" customHeight="1" x14ac:dyDescent="0.3">
      <c r="A42" s="1236"/>
      <c r="B42" s="355"/>
      <c r="C42" s="105"/>
      <c r="D42" s="105"/>
      <c r="E42" s="105"/>
      <c r="F42" s="105"/>
      <c r="G42" s="105"/>
      <c r="H42" s="105"/>
      <c r="I42" s="105"/>
      <c r="O42" s="385"/>
    </row>
    <row r="43" spans="1:15" ht="14.25" customHeight="1" x14ac:dyDescent="0.3">
      <c r="A43" s="1236"/>
      <c r="B43" s="355"/>
      <c r="C43" s="105"/>
      <c r="D43" s="105"/>
      <c r="E43" s="105"/>
      <c r="F43" s="105"/>
      <c r="G43" s="105"/>
      <c r="H43" s="105"/>
      <c r="I43" s="105"/>
      <c r="O43" s="385"/>
    </row>
    <row r="44" spans="1:15" ht="14.25" customHeight="1" x14ac:dyDescent="0.3">
      <c r="A44" s="1236"/>
      <c r="B44" s="355"/>
      <c r="C44" s="105"/>
      <c r="D44" s="105"/>
      <c r="E44" s="105"/>
      <c r="F44" s="105"/>
      <c r="G44" s="105"/>
      <c r="H44" s="105"/>
      <c r="I44" s="105"/>
      <c r="O44" s="385"/>
    </row>
    <row r="45" spans="1:15" ht="14.25" customHeight="1" x14ac:dyDescent="0.3">
      <c r="A45" s="1236"/>
      <c r="B45" s="355"/>
      <c r="C45" s="105"/>
      <c r="D45" s="105"/>
      <c r="E45" s="105"/>
      <c r="F45" s="105"/>
      <c r="G45" s="105"/>
      <c r="H45" s="105"/>
      <c r="I45" s="105"/>
      <c r="O45" s="385"/>
    </row>
    <row r="46" spans="1:15" ht="14.25" customHeight="1" x14ac:dyDescent="0.3">
      <c r="A46" s="1236"/>
      <c r="B46" s="355"/>
      <c r="C46" s="105"/>
      <c r="D46" s="105"/>
      <c r="E46" s="105"/>
      <c r="F46" s="105"/>
      <c r="G46" s="105"/>
      <c r="H46" s="105"/>
      <c r="I46" s="105"/>
      <c r="O46" s="385"/>
    </row>
    <row r="47" spans="1:15" ht="14.25" customHeight="1" x14ac:dyDescent="0.3">
      <c r="A47" s="1236"/>
      <c r="B47" s="355"/>
      <c r="C47" s="105"/>
      <c r="D47" s="105"/>
      <c r="E47" s="105"/>
      <c r="F47" s="105"/>
      <c r="G47" s="105"/>
      <c r="H47" s="105"/>
      <c r="I47" s="105"/>
      <c r="O47" s="385"/>
    </row>
    <row r="48" spans="1:15" ht="14.25" customHeight="1" x14ac:dyDescent="0.3">
      <c r="A48" s="1236"/>
      <c r="B48" s="355"/>
      <c r="C48" s="105"/>
      <c r="D48" s="105"/>
      <c r="E48" s="105"/>
      <c r="F48" s="105"/>
      <c r="G48" s="105"/>
      <c r="H48" s="105"/>
      <c r="I48" s="105"/>
      <c r="O48" s="385"/>
    </row>
    <row r="49" spans="1:15" ht="14.25" customHeight="1" x14ac:dyDescent="0.3">
      <c r="A49" s="1236"/>
      <c r="B49" s="355"/>
      <c r="C49" s="105"/>
      <c r="D49" s="105"/>
      <c r="E49" s="105"/>
      <c r="F49" s="105"/>
      <c r="G49" s="105"/>
      <c r="H49" s="105"/>
      <c r="I49" s="105"/>
      <c r="O49" s="385"/>
    </row>
    <row r="50" spans="1:15" ht="14.25" customHeight="1" x14ac:dyDescent="0.3">
      <c r="A50" s="1236"/>
      <c r="B50" s="355"/>
      <c r="C50" s="105"/>
      <c r="D50" s="105"/>
      <c r="E50" s="105"/>
      <c r="F50" s="105"/>
      <c r="G50" s="105"/>
      <c r="H50" s="105"/>
      <c r="I50" s="105"/>
      <c r="O50" s="385"/>
    </row>
    <row r="51" spans="1:15" ht="14.25" customHeight="1" x14ac:dyDescent="0.3">
      <c r="A51" s="1236"/>
      <c r="B51" s="357"/>
      <c r="C51" s="358"/>
      <c r="D51" s="358"/>
      <c r="E51" s="358"/>
      <c r="F51" s="358"/>
      <c r="G51" s="358"/>
      <c r="H51" s="358"/>
      <c r="I51" s="358"/>
      <c r="J51" s="386"/>
      <c r="K51" s="386"/>
      <c r="L51" s="386"/>
      <c r="M51" s="386"/>
      <c r="N51" s="386"/>
      <c r="O51" s="387"/>
    </row>
  </sheetData>
  <mergeCells count="1">
    <mergeCell ref="A1:A5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0722A6-93D4-4D37-B91C-8E434A9A7096}">
  <sheetPr codeName="Sheet31">
    <tabColor theme="8"/>
  </sheetPr>
  <dimension ref="A1:Z68"/>
  <sheetViews>
    <sheetView view="pageBreakPreview" zoomScaleNormal="100" zoomScaleSheetLayoutView="100" workbookViewId="0"/>
  </sheetViews>
  <sheetFormatPr defaultColWidth="9" defaultRowHeight="14" x14ac:dyDescent="0.3"/>
  <cols>
    <col min="1" max="1" width="1.58203125" style="2" customWidth="1"/>
    <col min="2" max="3" width="6.83203125" style="1" customWidth="1"/>
    <col min="4" max="9" width="7.5" style="1" customWidth="1"/>
    <col min="10" max="10" width="8.08203125" style="1" customWidth="1"/>
    <col min="11" max="11" width="8.58203125" style="1" customWidth="1"/>
    <col min="12" max="12" width="1.08203125" style="1" customWidth="1"/>
    <col min="13" max="13" width="9" style="1"/>
    <col min="14" max="14" width="16.83203125" style="1" bestFit="1" customWidth="1"/>
    <col min="15" max="15" width="10.58203125" style="1" bestFit="1" customWidth="1"/>
    <col min="16" max="16" width="10.33203125" style="1" customWidth="1"/>
    <col min="17" max="17" width="9.08203125" style="1" bestFit="1" customWidth="1"/>
    <col min="18" max="18" width="12.08203125" style="1" bestFit="1" customWidth="1"/>
    <col min="19" max="20" width="12.33203125" style="1" bestFit="1" customWidth="1"/>
    <col min="21" max="23" width="12.33203125" style="1" customWidth="1"/>
    <col min="24" max="25" width="9.58203125" style="1" bestFit="1" customWidth="1"/>
    <col min="26" max="26" width="9.08203125" style="1" bestFit="1" customWidth="1"/>
    <col min="27" max="16384" width="9" style="1"/>
  </cols>
  <sheetData>
    <row r="1" spans="1:26" x14ac:dyDescent="0.3">
      <c r="A1" s="4" t="s">
        <v>643</v>
      </c>
    </row>
    <row r="2" spans="1:26" x14ac:dyDescent="0.3">
      <c r="M2" s="1" t="s">
        <v>229</v>
      </c>
    </row>
    <row r="3" spans="1:26" x14ac:dyDescent="0.3">
      <c r="A3" s="2" t="s">
        <v>78</v>
      </c>
      <c r="M3" s="1" t="s">
        <v>644</v>
      </c>
      <c r="W3" s="1" t="s">
        <v>645</v>
      </c>
    </row>
    <row r="4" spans="1:26" x14ac:dyDescent="0.3">
      <c r="M4" s="1" t="s">
        <v>646</v>
      </c>
      <c r="W4" s="1" t="s">
        <v>647</v>
      </c>
    </row>
    <row r="5" spans="1:26" x14ac:dyDescent="0.3">
      <c r="B5" s="1" t="s">
        <v>648</v>
      </c>
      <c r="G5" s="1" t="s">
        <v>649</v>
      </c>
      <c r="Y5" s="249"/>
      <c r="Z5" s="249"/>
    </row>
    <row r="6" spans="1:26" ht="14.5" thickBot="1" x14ac:dyDescent="0.35">
      <c r="M6" s="1" t="s">
        <v>650</v>
      </c>
      <c r="W6" s="54" t="s">
        <v>651</v>
      </c>
      <c r="X6" s="54" t="s">
        <v>651</v>
      </c>
      <c r="Y6" s="54" t="s">
        <v>652</v>
      </c>
      <c r="Z6" s="54" t="s">
        <v>652</v>
      </c>
    </row>
    <row r="7" spans="1:26" x14ac:dyDescent="0.3">
      <c r="B7" s="1335" t="s">
        <v>427</v>
      </c>
      <c r="C7" s="1336"/>
      <c r="D7" s="1339" t="s">
        <v>402</v>
      </c>
      <c r="E7" s="1339"/>
      <c r="F7" s="1341" t="s">
        <v>878</v>
      </c>
      <c r="M7" s="24" t="s">
        <v>653</v>
      </c>
      <c r="N7" s="24" t="s">
        <v>427</v>
      </c>
      <c r="O7" s="24" t="s">
        <v>402</v>
      </c>
      <c r="P7" s="24" t="s">
        <v>654</v>
      </c>
      <c r="Q7" s="38"/>
      <c r="R7" s="1" t="s">
        <v>655</v>
      </c>
      <c r="W7" s="54" t="s">
        <v>656</v>
      </c>
      <c r="X7" s="54" t="s">
        <v>657</v>
      </c>
      <c r="Y7" s="54" t="s">
        <v>656</v>
      </c>
      <c r="Z7" s="54" t="s">
        <v>657</v>
      </c>
    </row>
    <row r="8" spans="1:26" x14ac:dyDescent="0.3">
      <c r="B8" s="1337"/>
      <c r="C8" s="1338"/>
      <c r="D8" s="1340"/>
      <c r="E8" s="1340"/>
      <c r="F8" s="1342"/>
      <c r="M8" s="55" t="s">
        <v>441</v>
      </c>
      <c r="N8" s="55" t="s">
        <v>658</v>
      </c>
      <c r="O8" s="207">
        <f>SUM(X8,X9,Z8,Z9)/100</f>
        <v>1075.4676075554512</v>
      </c>
      <c r="P8" s="760">
        <v>1452.0290259368983</v>
      </c>
      <c r="R8" s="24" t="s">
        <v>659</v>
      </c>
      <c r="S8" s="24" t="s">
        <v>660</v>
      </c>
      <c r="T8" s="24" t="s">
        <v>661</v>
      </c>
      <c r="V8" s="54" t="s">
        <v>662</v>
      </c>
      <c r="W8" s="759">
        <v>17270.82171156285</v>
      </c>
      <c r="X8" s="759">
        <v>45888.562136489942</v>
      </c>
      <c r="Y8" s="759">
        <v>15588.738162894158</v>
      </c>
      <c r="Z8" s="759">
        <v>1596.3732461361881</v>
      </c>
    </row>
    <row r="9" spans="1:26" x14ac:dyDescent="0.3">
      <c r="B9" s="1343" t="s">
        <v>658</v>
      </c>
      <c r="C9" s="1344"/>
      <c r="D9" s="1345">
        <f>O14</f>
        <v>1083.6943919924413</v>
      </c>
      <c r="E9" s="1346"/>
      <c r="F9" s="1144">
        <f>(D9-Q44)/Q44</f>
        <v>-5.4718671405826454E-3</v>
      </c>
      <c r="M9" s="67"/>
      <c r="N9" s="67" t="s">
        <v>663</v>
      </c>
      <c r="O9" s="208">
        <f>SUM(W8,W9,Y8,Y9)/100</f>
        <v>2148.852917770751</v>
      </c>
      <c r="P9" s="761">
        <v>1720.3709539446793</v>
      </c>
      <c r="R9" s="55" t="s">
        <v>441</v>
      </c>
      <c r="S9" s="90"/>
      <c r="T9" s="91">
        <f>O10</f>
        <v>3224.3205253262022</v>
      </c>
      <c r="V9" s="54" t="s">
        <v>664</v>
      </c>
      <c r="W9" s="759">
        <v>78573.762386648261</v>
      </c>
      <c r="X9" s="759">
        <v>57479.38448091899</v>
      </c>
      <c r="Y9" s="759">
        <v>103451.96951596982</v>
      </c>
      <c r="Z9" s="759">
        <v>2582.4408920000001</v>
      </c>
    </row>
    <row r="10" spans="1:26" x14ac:dyDescent="0.3">
      <c r="B10" s="1331" t="s">
        <v>663</v>
      </c>
      <c r="C10" s="1332"/>
      <c r="D10" s="1333">
        <f>O15</f>
        <v>2648.8108595924568</v>
      </c>
      <c r="E10" s="1334"/>
      <c r="F10" s="1145">
        <f>(D10-Q45)/Q45</f>
        <v>0.24331140788708949</v>
      </c>
      <c r="M10" s="56"/>
      <c r="N10" s="56" t="s">
        <v>440</v>
      </c>
      <c r="O10" s="206">
        <f>SUM(O8:O9)</f>
        <v>3224.3205253262022</v>
      </c>
      <c r="P10" s="762">
        <v>3172.3999798815776</v>
      </c>
      <c r="R10" s="92" t="s">
        <v>665</v>
      </c>
      <c r="S10" s="93">
        <f>O8</f>
        <v>1075.4676075554512</v>
      </c>
      <c r="T10" s="94"/>
    </row>
    <row r="11" spans="1:26" ht="14.5" thickBot="1" x14ac:dyDescent="0.35">
      <c r="B11" s="1347" t="s">
        <v>475</v>
      </c>
      <c r="C11" s="1348"/>
      <c r="D11" s="1349">
        <f>O16</f>
        <v>3732.5052515848984</v>
      </c>
      <c r="E11" s="1350"/>
      <c r="F11" s="1204">
        <f>(D11-Q46)/Q46</f>
        <v>0.15912521687438416</v>
      </c>
      <c r="M11" s="55" t="s">
        <v>443</v>
      </c>
      <c r="N11" s="55" t="s">
        <v>658</v>
      </c>
      <c r="O11" s="207">
        <f>SUM(X14,X15)/100</f>
        <v>8.2267844369902008</v>
      </c>
      <c r="P11" s="760">
        <v>0</v>
      </c>
      <c r="R11" s="95" t="s">
        <v>666</v>
      </c>
      <c r="S11" s="96">
        <f>O9</f>
        <v>2148.852917770751</v>
      </c>
      <c r="T11" s="97"/>
    </row>
    <row r="12" spans="1:26" ht="14.5" thickTop="1" x14ac:dyDescent="0.3">
      <c r="B12" s="1252" t="s">
        <v>921</v>
      </c>
      <c r="C12" s="47" t="s">
        <v>658</v>
      </c>
      <c r="D12" s="1352">
        <f>O8</f>
        <v>1075.4676075554512</v>
      </c>
      <c r="E12" s="1353"/>
      <c r="F12" s="1145">
        <f t="shared" ref="F12:F17" si="0">(D12-Q38)/Q38</f>
        <v>-8.8524885076970705E-3</v>
      </c>
      <c r="M12" s="67"/>
      <c r="N12" s="67" t="s">
        <v>663</v>
      </c>
      <c r="O12" s="208">
        <f>SUM(W14,W15)/100</f>
        <v>499.95794182170596</v>
      </c>
      <c r="P12" s="761">
        <v>0</v>
      </c>
      <c r="R12" s="55" t="s">
        <v>443</v>
      </c>
      <c r="S12" s="90"/>
      <c r="T12" s="91">
        <f>O13</f>
        <v>508.18472625869617</v>
      </c>
      <c r="W12" s="1" t="s">
        <v>667</v>
      </c>
    </row>
    <row r="13" spans="1:26" x14ac:dyDescent="0.3">
      <c r="B13" s="1351"/>
      <c r="C13" s="47" t="s">
        <v>663</v>
      </c>
      <c r="D13" s="1333">
        <f t="shared" ref="D13:D17" si="1">O9</f>
        <v>2148.852917770751</v>
      </c>
      <c r="E13" s="1334"/>
      <c r="F13" s="1145">
        <f t="shared" si="0"/>
        <v>0.21676815283080481</v>
      </c>
      <c r="M13" s="56"/>
      <c r="N13" s="56" t="s">
        <v>440</v>
      </c>
      <c r="O13" s="206">
        <f>SUM(O11:O12)</f>
        <v>508.18472625869617</v>
      </c>
      <c r="P13" s="762">
        <v>0</v>
      </c>
      <c r="R13" s="92" t="s">
        <v>665</v>
      </c>
      <c r="S13" s="93">
        <f>O11</f>
        <v>8.2267844369902008</v>
      </c>
      <c r="T13" s="94"/>
      <c r="W13" s="54" t="s">
        <v>656</v>
      </c>
      <c r="X13" s="54" t="s">
        <v>657</v>
      </c>
      <c r="Y13" s="251"/>
    </row>
    <row r="14" spans="1:26" x14ac:dyDescent="0.3">
      <c r="B14" s="1351"/>
      <c r="C14" s="135" t="s">
        <v>440</v>
      </c>
      <c r="D14" s="1354">
        <f t="shared" si="1"/>
        <v>3224.3205253262022</v>
      </c>
      <c r="E14" s="1355"/>
      <c r="F14" s="1146">
        <f t="shared" si="0"/>
        <v>0.13090151710287906</v>
      </c>
      <c r="M14" s="55" t="s">
        <v>454</v>
      </c>
      <c r="N14" s="55" t="s">
        <v>658</v>
      </c>
      <c r="O14" s="207">
        <f>SUM(O8,O11)</f>
        <v>1083.6943919924413</v>
      </c>
      <c r="P14" s="760">
        <v>1452.0290259368983</v>
      </c>
      <c r="R14" s="95" t="s">
        <v>666</v>
      </c>
      <c r="S14" s="96">
        <f>O12</f>
        <v>499.95794182170596</v>
      </c>
      <c r="T14" s="97"/>
      <c r="V14" s="54" t="s">
        <v>651</v>
      </c>
      <c r="W14" s="759">
        <v>13417.542557047127</v>
      </c>
      <c r="X14" s="759">
        <v>250.36015715207688</v>
      </c>
      <c r="Y14" s="251"/>
    </row>
    <row r="15" spans="1:26" x14ac:dyDescent="0.3">
      <c r="B15" s="1359" t="s">
        <v>922</v>
      </c>
      <c r="C15" s="5" t="s">
        <v>658</v>
      </c>
      <c r="D15" s="1345">
        <f>O11</f>
        <v>8.2267844369902008</v>
      </c>
      <c r="E15" s="1346"/>
      <c r="F15" s="1144">
        <f t="shared" si="0"/>
        <v>0.79481318405682255</v>
      </c>
      <c r="M15" s="67"/>
      <c r="N15" s="67" t="s">
        <v>663</v>
      </c>
      <c r="O15" s="208">
        <f>SUM(O9,O12)</f>
        <v>2648.8108595924568</v>
      </c>
      <c r="P15" s="761">
        <v>1720.3709539446793</v>
      </c>
      <c r="V15" s="54" t="s">
        <v>652</v>
      </c>
      <c r="W15" s="759">
        <v>36578.25162512347</v>
      </c>
      <c r="X15" s="759">
        <v>572.31828654694323</v>
      </c>
      <c r="Y15" s="251"/>
    </row>
    <row r="16" spans="1:26" x14ac:dyDescent="0.3">
      <c r="B16" s="1351"/>
      <c r="C16" s="134" t="s">
        <v>663</v>
      </c>
      <c r="D16" s="1333">
        <f t="shared" si="1"/>
        <v>499.95794182170596</v>
      </c>
      <c r="E16" s="1334"/>
      <c r="F16" s="1147">
        <f t="shared" si="0"/>
        <v>0.37194561075520399</v>
      </c>
      <c r="M16" s="56"/>
      <c r="N16" s="56" t="s">
        <v>440</v>
      </c>
      <c r="O16" s="206">
        <f>SUM(O14:O15)</f>
        <v>3732.5052515848984</v>
      </c>
      <c r="P16" s="762">
        <v>3172.3999798815776</v>
      </c>
    </row>
    <row r="17" spans="1:21" ht="14.5" thickBot="1" x14ac:dyDescent="0.35">
      <c r="B17" s="1360"/>
      <c r="C17" s="167" t="s">
        <v>440</v>
      </c>
      <c r="D17" s="1361">
        <f t="shared" si="1"/>
        <v>508.18472625869617</v>
      </c>
      <c r="E17" s="1362"/>
      <c r="F17" s="1205">
        <f t="shared" si="0"/>
        <v>0.37719840213193401</v>
      </c>
    </row>
    <row r="19" spans="1:21" x14ac:dyDescent="0.3">
      <c r="A19" s="2" t="s">
        <v>669</v>
      </c>
    </row>
    <row r="21" spans="1:21" x14ac:dyDescent="0.3">
      <c r="B21" s="1" t="s">
        <v>670</v>
      </c>
    </row>
    <row r="22" spans="1:21" ht="14.5" thickBot="1" x14ac:dyDescent="0.35">
      <c r="J22" s="39" t="s">
        <v>671</v>
      </c>
      <c r="M22" s="1" t="s">
        <v>672</v>
      </c>
    </row>
    <row r="23" spans="1:21" x14ac:dyDescent="0.3">
      <c r="B23" s="1277" t="s">
        <v>427</v>
      </c>
      <c r="C23" s="1363"/>
      <c r="D23" s="1201" t="s">
        <v>673</v>
      </c>
      <c r="E23" s="1202"/>
      <c r="F23" s="1202"/>
      <c r="G23" s="1202"/>
      <c r="H23" s="1202"/>
      <c r="I23" s="1203"/>
      <c r="J23" s="1363" t="s">
        <v>440</v>
      </c>
      <c r="K23" s="1375" t="s">
        <v>878</v>
      </c>
      <c r="M23" s="1377" t="s">
        <v>427</v>
      </c>
      <c r="N23" s="1378"/>
      <c r="O23" s="1380" t="s">
        <v>673</v>
      </c>
      <c r="P23" s="1381"/>
      <c r="Q23" s="1381"/>
      <c r="R23" s="1381"/>
      <c r="S23" s="1381"/>
      <c r="T23" s="1382"/>
    </row>
    <row r="24" spans="1:21" x14ac:dyDescent="0.3">
      <c r="B24" s="1278"/>
      <c r="C24" s="1364"/>
      <c r="D24" s="87" t="s">
        <v>674</v>
      </c>
      <c r="E24" s="88" t="s">
        <v>675</v>
      </c>
      <c r="F24" s="88" t="s">
        <v>676</v>
      </c>
      <c r="G24" s="88" t="s">
        <v>677</v>
      </c>
      <c r="H24" s="88" t="s">
        <v>678</v>
      </c>
      <c r="I24" s="1097" t="s">
        <v>372</v>
      </c>
      <c r="J24" s="1365"/>
      <c r="K24" s="1376"/>
      <c r="M24" s="1379"/>
      <c r="N24" s="1364"/>
      <c r="O24" s="87" t="s">
        <v>674</v>
      </c>
      <c r="P24" s="88" t="s">
        <v>675</v>
      </c>
      <c r="Q24" s="88" t="s">
        <v>676</v>
      </c>
      <c r="R24" s="88" t="s">
        <v>677</v>
      </c>
      <c r="S24" s="88" t="s">
        <v>678</v>
      </c>
      <c r="T24" s="89" t="s">
        <v>372</v>
      </c>
    </row>
    <row r="25" spans="1:21" x14ac:dyDescent="0.3">
      <c r="B25" s="1247" t="s">
        <v>867</v>
      </c>
      <c r="C25" s="1356"/>
      <c r="D25" s="1206">
        <f>O29</f>
        <v>1145.1842742815413</v>
      </c>
      <c r="E25" s="1207" t="s">
        <v>923</v>
      </c>
      <c r="F25" s="1208">
        <f>P29</f>
        <v>1342.4814155688969</v>
      </c>
      <c r="G25" s="1208">
        <f>Q29</f>
        <v>1632.9034741969529</v>
      </c>
      <c r="H25" s="1208">
        <f>R29</f>
        <v>1261.618733098471</v>
      </c>
      <c r="I25" s="1209">
        <f>S29</f>
        <v>404.73017993225722</v>
      </c>
      <c r="J25" s="1210">
        <f>T29</f>
        <v>5786.9180770781186</v>
      </c>
      <c r="K25" s="1211">
        <f>J25/'【本】4.観光消費額_内訳_P40'!AE10-1</f>
        <v>-8.0800576295600113E-2</v>
      </c>
      <c r="M25" s="1356" t="s">
        <v>441</v>
      </c>
      <c r="N25" s="5" t="s">
        <v>658</v>
      </c>
      <c r="O25" s="947">
        <v>1137.4833315888218</v>
      </c>
      <c r="P25" s="948" t="s">
        <v>668</v>
      </c>
      <c r="Q25" s="948">
        <v>1326.5148867174321</v>
      </c>
      <c r="R25" s="948">
        <v>1630.0806035624314</v>
      </c>
      <c r="S25" s="948">
        <v>1261.5290109918299</v>
      </c>
      <c r="T25" s="949">
        <v>405.88611959031783</v>
      </c>
    </row>
    <row r="26" spans="1:21" ht="14.5" thickBot="1" x14ac:dyDescent="0.35">
      <c r="B26" s="1284" t="s">
        <v>868</v>
      </c>
      <c r="C26" s="1358"/>
      <c r="D26" s="1212">
        <f>O30</f>
        <v>7681.59349386545</v>
      </c>
      <c r="E26" s="1213">
        <f t="shared" ref="E26:J26" si="2">P30</f>
        <v>14686.986102127721</v>
      </c>
      <c r="F26" s="1213">
        <f t="shared" si="2"/>
        <v>4331.9401433266821</v>
      </c>
      <c r="G26" s="1213">
        <f t="shared" si="2"/>
        <v>8581.7488167574193</v>
      </c>
      <c r="H26" s="1213">
        <f t="shared" si="2"/>
        <v>846.09365281554119</v>
      </c>
      <c r="I26" s="1214">
        <f t="shared" si="2"/>
        <v>641.15920332657606</v>
      </c>
      <c r="J26" s="1215">
        <f t="shared" si="2"/>
        <v>36769.521412219394</v>
      </c>
      <c r="K26" s="1216">
        <f>J26/'【本】4.観光消費額_内訳_P40'!AE34-1</f>
        <v>0.16813546851141248</v>
      </c>
      <c r="M26" s="1357"/>
      <c r="N26" s="25" t="s">
        <v>663</v>
      </c>
      <c r="O26" s="950">
        <v>7439.6890109386677</v>
      </c>
      <c r="P26" s="951">
        <v>11923.977830333608</v>
      </c>
      <c r="Q26" s="951">
        <v>3950.5272609732615</v>
      </c>
      <c r="R26" s="951">
        <v>7929.145174892772</v>
      </c>
      <c r="S26" s="951">
        <v>770.01251556328054</v>
      </c>
      <c r="T26" s="952">
        <v>661.09051921613411</v>
      </c>
    </row>
    <row r="27" spans="1:21" ht="14.5" thickTop="1" x14ac:dyDescent="0.3">
      <c r="B27" s="1251" t="s">
        <v>921</v>
      </c>
      <c r="C27" s="47" t="s">
        <v>658</v>
      </c>
      <c r="D27" s="955">
        <f t="shared" ref="D27:I30" si="3">O25</f>
        <v>1137.4833315888218</v>
      </c>
      <c r="E27" s="392" t="str">
        <f t="shared" si="3"/>
        <v>-</v>
      </c>
      <c r="F27" s="956">
        <f t="shared" si="3"/>
        <v>1326.5148867174321</v>
      </c>
      <c r="G27" s="956">
        <f t="shared" si="3"/>
        <v>1630.0806035624314</v>
      </c>
      <c r="H27" s="956">
        <f t="shared" si="3"/>
        <v>1261.5290109918299</v>
      </c>
      <c r="I27" s="1099">
        <f t="shared" si="3"/>
        <v>405.88611959031783</v>
      </c>
      <c r="J27" s="1095">
        <f>SUM(D27:I27)</f>
        <v>5761.4939524508336</v>
      </c>
      <c r="K27" s="1148">
        <f>(J27-W55)/W55</f>
        <v>-8.5902053256866978E-2</v>
      </c>
      <c r="M27" s="1356" t="s">
        <v>443</v>
      </c>
      <c r="N27" s="5" t="s">
        <v>658</v>
      </c>
      <c r="O27" s="947">
        <v>3576.7948567747658</v>
      </c>
      <c r="P27" s="948" t="s">
        <v>668</v>
      </c>
      <c r="Q27" s="948">
        <v>6455.0987241324319</v>
      </c>
      <c r="R27" s="948">
        <v>2440.6399518662038</v>
      </c>
      <c r="S27" s="948">
        <v>1203.9275911493878</v>
      </c>
      <c r="T27" s="949">
        <v>0</v>
      </c>
    </row>
    <row r="28" spans="1:21" x14ac:dyDescent="0.3">
      <c r="B28" s="1249"/>
      <c r="C28" s="25" t="s">
        <v>663</v>
      </c>
      <c r="D28" s="953">
        <f t="shared" si="3"/>
        <v>7439.6890109386677</v>
      </c>
      <c r="E28" s="954">
        <f t="shared" si="3"/>
        <v>11923.977830333608</v>
      </c>
      <c r="F28" s="954">
        <f t="shared" si="3"/>
        <v>3950.5272609732615</v>
      </c>
      <c r="G28" s="954">
        <f t="shared" si="3"/>
        <v>7929.145174892772</v>
      </c>
      <c r="H28" s="954">
        <f t="shared" si="3"/>
        <v>770.01251556328054</v>
      </c>
      <c r="I28" s="1098">
        <f t="shared" si="3"/>
        <v>661.09051921613411</v>
      </c>
      <c r="J28" s="1094">
        <f>SUM(D28:I28)</f>
        <v>32674.442311917723</v>
      </c>
      <c r="K28" s="1148">
        <f>(J28-W56)/W56</f>
        <v>0.1302309712183832</v>
      </c>
      <c r="M28" s="1357"/>
      <c r="N28" s="25" t="s">
        <v>663</v>
      </c>
      <c r="O28" s="950">
        <v>9218.5341297107625</v>
      </c>
      <c r="P28" s="951">
        <v>45491.550838279356</v>
      </c>
      <c r="Q28" s="951">
        <v>8166.2993781974956</v>
      </c>
      <c r="R28" s="951">
        <v>14930.238790801071</v>
      </c>
      <c r="S28" s="951">
        <v>1614.2063755670874</v>
      </c>
      <c r="T28" s="952">
        <v>283.4392968727351</v>
      </c>
    </row>
    <row r="29" spans="1:21" x14ac:dyDescent="0.3">
      <c r="B29" s="1250" t="s">
        <v>922</v>
      </c>
      <c r="C29" s="47" t="s">
        <v>658</v>
      </c>
      <c r="D29" s="955">
        <f t="shared" si="3"/>
        <v>3576.7948567747658</v>
      </c>
      <c r="E29" s="392" t="str">
        <f t="shared" si="3"/>
        <v>-</v>
      </c>
      <c r="F29" s="956">
        <f t="shared" si="3"/>
        <v>6455.0987241324319</v>
      </c>
      <c r="G29" s="956">
        <f t="shared" si="3"/>
        <v>2440.6399518662038</v>
      </c>
      <c r="H29" s="956">
        <f t="shared" si="3"/>
        <v>1203.9275911493878</v>
      </c>
      <c r="I29" s="1099">
        <f t="shared" si="3"/>
        <v>0</v>
      </c>
      <c r="J29" s="1095">
        <f t="shared" ref="J29:J30" si="4">SUM(D29:I29)</f>
        <v>13676.461123922789</v>
      </c>
      <c r="K29" s="1149">
        <f>(J29-W57)/W57</f>
        <v>1.769767662052077</v>
      </c>
      <c r="O29" s="1" cm="1">
        <f t="array" ref="O29:T29">TRANSPOSE('【本】4.観光消費額_内訳_P40'!AI5:AI10)</f>
        <v>1145.1842742815413</v>
      </c>
      <c r="P29" s="1">
        <v>1342.4814155688969</v>
      </c>
      <c r="Q29" s="1">
        <v>1632.9034741969529</v>
      </c>
      <c r="R29" s="1">
        <v>1261.618733098471</v>
      </c>
      <c r="S29" s="1">
        <v>404.73017993225722</v>
      </c>
      <c r="T29" s="1">
        <v>5786.9180770781186</v>
      </c>
    </row>
    <row r="30" spans="1:21" ht="14.5" thickBot="1" x14ac:dyDescent="0.35">
      <c r="B30" s="1253"/>
      <c r="C30" s="167" t="s">
        <v>663</v>
      </c>
      <c r="D30" s="957">
        <f t="shared" si="3"/>
        <v>9218.5341297107625</v>
      </c>
      <c r="E30" s="958">
        <f t="shared" si="3"/>
        <v>45491.550838279356</v>
      </c>
      <c r="F30" s="958">
        <f t="shared" si="3"/>
        <v>8166.2993781974956</v>
      </c>
      <c r="G30" s="958">
        <f t="shared" si="3"/>
        <v>14930.238790801071</v>
      </c>
      <c r="H30" s="958">
        <f t="shared" si="3"/>
        <v>1614.2063755670874</v>
      </c>
      <c r="I30" s="1100">
        <f t="shared" si="3"/>
        <v>283.4392968727351</v>
      </c>
      <c r="J30" s="1096">
        <f t="shared" si="4"/>
        <v>79704.268809428497</v>
      </c>
      <c r="K30" s="1150">
        <f>(J30-W58)/W58</f>
        <v>0.44227246215515498</v>
      </c>
      <c r="O30" s="1" cm="1">
        <f t="array" ref="O30:U30">TRANSPOSE('【本】4.観光消費額_内訳_P40'!X40:X46)</f>
        <v>7681.59349386545</v>
      </c>
      <c r="P30" s="1">
        <v>14686.986102127721</v>
      </c>
      <c r="Q30" s="1">
        <v>4331.9401433266821</v>
      </c>
      <c r="R30" s="1">
        <v>8581.7488167574193</v>
      </c>
      <c r="S30" s="1">
        <v>846.09365281554119</v>
      </c>
      <c r="T30" s="1">
        <v>641.15920332657606</v>
      </c>
      <c r="U30" s="1">
        <v>36769.521412219394</v>
      </c>
    </row>
    <row r="31" spans="1:21" x14ac:dyDescent="0.3">
      <c r="N31" s="74"/>
    </row>
    <row r="32" spans="1:21" x14ac:dyDescent="0.3">
      <c r="M32" s="1" t="s">
        <v>866</v>
      </c>
    </row>
    <row r="33" spans="2:23" x14ac:dyDescent="0.3">
      <c r="B33" s="1" t="s">
        <v>679</v>
      </c>
      <c r="N33" s="1056" t="s">
        <v>78</v>
      </c>
      <c r="O33" s="71"/>
      <c r="P33" s="71"/>
      <c r="Q33" s="71"/>
      <c r="R33" s="71"/>
      <c r="S33" s="71"/>
      <c r="T33" s="71"/>
      <c r="U33" s="71"/>
      <c r="V33" s="71"/>
      <c r="W33" s="71"/>
    </row>
    <row r="34" spans="2:23" x14ac:dyDescent="0.3">
      <c r="N34" s="1056"/>
      <c r="O34" s="71"/>
      <c r="P34" s="71"/>
      <c r="Q34" s="71"/>
      <c r="R34" s="71"/>
      <c r="S34" s="71"/>
      <c r="T34" s="71"/>
      <c r="U34" s="71"/>
      <c r="V34" s="71"/>
      <c r="W34" s="71"/>
    </row>
    <row r="35" spans="2:23" x14ac:dyDescent="0.3">
      <c r="N35" s="1056"/>
      <c r="O35" s="71" t="s">
        <v>648</v>
      </c>
      <c r="P35" s="71"/>
      <c r="Q35" s="71"/>
      <c r="R35" s="71"/>
      <c r="S35" s="71"/>
      <c r="T35" s="71"/>
      <c r="U35" s="71"/>
      <c r="V35" s="71"/>
      <c r="W35" s="71"/>
    </row>
    <row r="36" spans="2:23" ht="14.5" thickBot="1" x14ac:dyDescent="0.35">
      <c r="N36" s="1056"/>
      <c r="O36" s="71"/>
      <c r="P36" s="71"/>
      <c r="Q36" s="71"/>
      <c r="R36" s="71"/>
      <c r="S36" s="71"/>
      <c r="T36" s="71"/>
      <c r="U36" s="71"/>
      <c r="V36" s="71"/>
      <c r="W36" s="71"/>
    </row>
    <row r="37" spans="2:23" x14ac:dyDescent="0.3">
      <c r="N37" s="1056"/>
      <c r="O37" s="1386" t="s">
        <v>427</v>
      </c>
      <c r="P37" s="1385"/>
      <c r="Q37" s="1372" t="s">
        <v>402</v>
      </c>
      <c r="R37" s="1373"/>
      <c r="S37" s="1057"/>
      <c r="T37" s="71"/>
      <c r="U37" s="71"/>
      <c r="V37" s="71"/>
      <c r="W37" s="71"/>
    </row>
    <row r="38" spans="2:23" x14ac:dyDescent="0.3">
      <c r="N38" s="1056"/>
      <c r="O38" s="1374" t="s">
        <v>441</v>
      </c>
      <c r="P38" s="17" t="s">
        <v>658</v>
      </c>
      <c r="Q38" s="1058">
        <v>1085.0732056383749</v>
      </c>
      <c r="R38" s="1059" t="s">
        <v>404</v>
      </c>
      <c r="S38" s="1060"/>
      <c r="T38" s="71"/>
      <c r="U38" s="71"/>
      <c r="V38" s="71"/>
      <c r="W38" s="71"/>
    </row>
    <row r="39" spans="2:23" x14ac:dyDescent="0.3">
      <c r="N39" s="1056"/>
      <c r="O39" s="1374"/>
      <c r="P39" s="14" t="s">
        <v>663</v>
      </c>
      <c r="Q39" s="1061">
        <v>1766.0331697303679</v>
      </c>
      <c r="R39" s="1062" t="s">
        <v>404</v>
      </c>
      <c r="S39" s="1060"/>
      <c r="T39" s="71"/>
      <c r="U39" s="71"/>
      <c r="V39" s="71"/>
      <c r="W39" s="71"/>
    </row>
    <row r="40" spans="2:23" x14ac:dyDescent="0.3">
      <c r="N40" s="1056"/>
      <c r="O40" s="1374"/>
      <c r="P40" s="16" t="s">
        <v>440</v>
      </c>
      <c r="Q40" s="1063">
        <v>2851.1063753687431</v>
      </c>
      <c r="R40" s="1064" t="s">
        <v>404</v>
      </c>
      <c r="S40" s="1060"/>
      <c r="T40" s="71"/>
      <c r="U40" s="71"/>
      <c r="V40" s="71"/>
      <c r="W40" s="71"/>
    </row>
    <row r="41" spans="2:23" ht="14.5" thickBot="1" x14ac:dyDescent="0.35">
      <c r="N41" s="1056"/>
      <c r="O41" s="1387" t="s">
        <v>443</v>
      </c>
      <c r="P41" s="17" t="s">
        <v>658</v>
      </c>
      <c r="Q41" s="1058">
        <v>4.5836438633658636</v>
      </c>
      <c r="R41" s="1059" t="s">
        <v>404</v>
      </c>
      <c r="S41" s="1060"/>
      <c r="T41" s="71"/>
      <c r="U41" s="71"/>
      <c r="V41" s="71"/>
      <c r="W41" s="71"/>
    </row>
    <row r="42" spans="2:23" ht="15" thickTop="1" thickBot="1" x14ac:dyDescent="0.35">
      <c r="N42" s="1056"/>
      <c r="O42" s="1366"/>
      <c r="P42" s="14" t="s">
        <v>663</v>
      </c>
      <c r="Q42" s="1061">
        <v>364.41527849380128</v>
      </c>
      <c r="R42" s="1062" t="s">
        <v>404</v>
      </c>
      <c r="S42" s="1060"/>
      <c r="T42" s="71"/>
      <c r="U42" s="71"/>
      <c r="V42" s="71"/>
      <c r="W42" s="71"/>
    </row>
    <row r="43" spans="2:23" ht="15" thickTop="1" thickBot="1" x14ac:dyDescent="0.35">
      <c r="N43" s="1056"/>
      <c r="O43" s="1366"/>
      <c r="P43" s="18" t="s">
        <v>440</v>
      </c>
      <c r="Q43" s="1065">
        <v>368.99892235716715</v>
      </c>
      <c r="R43" s="1066" t="s">
        <v>404</v>
      </c>
      <c r="S43" s="1060"/>
      <c r="T43" s="71"/>
      <c r="U43" s="71"/>
      <c r="V43" s="71"/>
      <c r="W43" s="71"/>
    </row>
    <row r="44" spans="2:23" ht="15" thickTop="1" thickBot="1" x14ac:dyDescent="0.35">
      <c r="N44" s="1056"/>
      <c r="O44" s="1366" t="s">
        <v>454</v>
      </c>
      <c r="P44" s="1067" t="s">
        <v>658</v>
      </c>
      <c r="Q44" s="1068">
        <v>1089.6568495017407</v>
      </c>
      <c r="R44" s="1069" t="s">
        <v>404</v>
      </c>
      <c r="S44" s="1060"/>
      <c r="T44" s="71"/>
      <c r="U44" s="71"/>
      <c r="V44" s="71"/>
      <c r="W44" s="71"/>
    </row>
    <row r="45" spans="2:23" ht="15" thickTop="1" thickBot="1" x14ac:dyDescent="0.35">
      <c r="N45" s="1056"/>
      <c r="O45" s="1366"/>
      <c r="P45" s="14" t="s">
        <v>663</v>
      </c>
      <c r="Q45" s="1061">
        <v>2130.4484482241692</v>
      </c>
      <c r="R45" s="1062" t="s">
        <v>404</v>
      </c>
      <c r="S45" s="1060"/>
      <c r="T45" s="71"/>
      <c r="U45" s="71"/>
      <c r="V45" s="71"/>
      <c r="W45" s="71"/>
    </row>
    <row r="46" spans="2:23" ht="15" thickTop="1" thickBot="1" x14ac:dyDescent="0.35">
      <c r="N46" s="1056"/>
      <c r="O46" s="1367"/>
      <c r="P46" s="15" t="s">
        <v>440</v>
      </c>
      <c r="Q46" s="1070">
        <v>3220.1052977259096</v>
      </c>
      <c r="R46" s="1071" t="s">
        <v>404</v>
      </c>
      <c r="S46" s="1060"/>
      <c r="T46" s="71"/>
      <c r="U46" s="71"/>
      <c r="V46" s="71"/>
      <c r="W46" s="71"/>
    </row>
    <row r="47" spans="2:23" x14ac:dyDescent="0.3">
      <c r="N47" s="1056"/>
      <c r="O47" s="71"/>
      <c r="P47" s="71"/>
      <c r="Q47" s="71"/>
      <c r="R47" s="71"/>
      <c r="S47" s="71"/>
      <c r="T47" s="71"/>
      <c r="U47" s="71"/>
      <c r="V47" s="71"/>
      <c r="W47" s="71"/>
    </row>
    <row r="48" spans="2:23" x14ac:dyDescent="0.3">
      <c r="N48" s="1056"/>
      <c r="O48" s="71"/>
      <c r="P48" s="71"/>
      <c r="Q48" s="71"/>
      <c r="R48" s="71"/>
      <c r="S48" s="71"/>
      <c r="T48" s="71"/>
      <c r="U48" s="71"/>
      <c r="V48" s="71"/>
      <c r="W48" s="71"/>
    </row>
    <row r="49" spans="14:23" x14ac:dyDescent="0.3">
      <c r="N49" s="1056" t="s">
        <v>864</v>
      </c>
      <c r="O49" s="71"/>
      <c r="P49" s="71"/>
      <c r="Q49" s="71"/>
      <c r="R49" s="71"/>
      <c r="S49" s="71"/>
      <c r="T49" s="71"/>
      <c r="U49" s="71"/>
      <c r="V49" s="71"/>
      <c r="W49" s="71"/>
    </row>
    <row r="50" spans="14:23" x14ac:dyDescent="0.3">
      <c r="N50" s="1056"/>
      <c r="O50" s="71"/>
      <c r="P50" s="71"/>
      <c r="Q50" s="71"/>
      <c r="R50" s="71"/>
      <c r="S50" s="71"/>
      <c r="T50" s="71"/>
      <c r="U50" s="71"/>
      <c r="V50" s="71"/>
      <c r="W50" s="71"/>
    </row>
    <row r="51" spans="14:23" x14ac:dyDescent="0.3">
      <c r="N51" s="1056"/>
      <c r="O51" s="71" t="s">
        <v>865</v>
      </c>
      <c r="P51" s="71"/>
      <c r="Q51" s="71"/>
      <c r="R51" s="71"/>
      <c r="S51" s="71"/>
      <c r="T51" s="71"/>
      <c r="U51" s="71"/>
      <c r="V51" s="71"/>
      <c r="W51" s="71"/>
    </row>
    <row r="52" spans="14:23" ht="14.5" thickBot="1" x14ac:dyDescent="0.35">
      <c r="N52" s="1056"/>
      <c r="O52" s="71"/>
      <c r="P52" s="71"/>
      <c r="Q52" s="71"/>
      <c r="R52" s="71"/>
      <c r="S52" s="71"/>
      <c r="T52" s="71"/>
      <c r="U52" s="71"/>
      <c r="V52" s="71"/>
      <c r="W52" s="925" t="s">
        <v>671</v>
      </c>
    </row>
    <row r="53" spans="14:23" x14ac:dyDescent="0.3">
      <c r="N53" s="1056"/>
      <c r="O53" s="1368" t="s">
        <v>427</v>
      </c>
      <c r="P53" s="1369"/>
      <c r="Q53" s="1383" t="s">
        <v>673</v>
      </c>
      <c r="R53" s="1384"/>
      <c r="S53" s="1384"/>
      <c r="T53" s="1384"/>
      <c r="U53" s="1384"/>
      <c r="V53" s="1385"/>
      <c r="W53" s="1388" t="s">
        <v>440</v>
      </c>
    </row>
    <row r="54" spans="14:23" x14ac:dyDescent="0.3">
      <c r="N54" s="1056"/>
      <c r="O54" s="1370"/>
      <c r="P54" s="1371"/>
      <c r="Q54" s="1072" t="s">
        <v>674</v>
      </c>
      <c r="R54" s="1073" t="s">
        <v>675</v>
      </c>
      <c r="S54" s="1073" t="s">
        <v>676</v>
      </c>
      <c r="T54" s="1073" t="s">
        <v>677</v>
      </c>
      <c r="U54" s="1073" t="s">
        <v>678</v>
      </c>
      <c r="V54" s="1074" t="s">
        <v>372</v>
      </c>
      <c r="W54" s="1389"/>
    </row>
    <row r="55" spans="14:23" x14ac:dyDescent="0.3">
      <c r="N55" s="1056"/>
      <c r="O55" s="1390" t="s">
        <v>441</v>
      </c>
      <c r="P55" s="17" t="s">
        <v>658</v>
      </c>
      <c r="Q55" s="1075">
        <v>1296.3946907388977</v>
      </c>
      <c r="R55" s="1076" t="s">
        <v>668</v>
      </c>
      <c r="S55" s="1077">
        <v>2002.6364027308898</v>
      </c>
      <c r="T55" s="1077">
        <v>1916.5193116635585</v>
      </c>
      <c r="U55" s="1077">
        <v>907.6670140823469</v>
      </c>
      <c r="V55" s="1078">
        <v>179.71102841799183</v>
      </c>
      <c r="W55" s="1079">
        <v>6302.9284476336843</v>
      </c>
    </row>
    <row r="56" spans="14:23" x14ac:dyDescent="0.3">
      <c r="N56" s="1056"/>
      <c r="O56" s="1316"/>
      <c r="P56" s="118" t="s">
        <v>663</v>
      </c>
      <c r="Q56" s="1080">
        <v>3770.3655883402007</v>
      </c>
      <c r="R56" s="1081">
        <v>13255.137803152809</v>
      </c>
      <c r="S56" s="1081">
        <v>4208.8418012433312</v>
      </c>
      <c r="T56" s="1081">
        <v>6407.1941897633405</v>
      </c>
      <c r="U56" s="1081">
        <v>797.41560928901288</v>
      </c>
      <c r="V56" s="1082">
        <v>470.57159523700204</v>
      </c>
      <c r="W56" s="1083">
        <v>28909.526587025695</v>
      </c>
    </row>
    <row r="57" spans="14:23" x14ac:dyDescent="0.3">
      <c r="N57" s="1056"/>
      <c r="O57" s="1390" t="s">
        <v>443</v>
      </c>
      <c r="P57" s="119" t="s">
        <v>658</v>
      </c>
      <c r="Q57" s="1084">
        <v>299.58064152070119</v>
      </c>
      <c r="R57" s="1085" t="s">
        <v>668</v>
      </c>
      <c r="S57" s="1086">
        <v>3726.9000243314285</v>
      </c>
      <c r="T57" s="1086">
        <v>906.75658198748636</v>
      </c>
      <c r="U57" s="1086">
        <v>4.5275009155609078</v>
      </c>
      <c r="V57" s="1087">
        <v>0</v>
      </c>
      <c r="W57" s="1088">
        <v>4937.7647487551776</v>
      </c>
    </row>
    <row r="58" spans="14:23" ht="14.5" thickBot="1" x14ac:dyDescent="0.35">
      <c r="N58" s="1056"/>
      <c r="O58" s="1391"/>
      <c r="P58" s="1089" t="s">
        <v>663</v>
      </c>
      <c r="Q58" s="1090">
        <v>4874.4664071652196</v>
      </c>
      <c r="R58" s="1091">
        <v>24313.425073042807</v>
      </c>
      <c r="S58" s="1091">
        <v>8289.9863698738482</v>
      </c>
      <c r="T58" s="1091">
        <v>13428.914501150624</v>
      </c>
      <c r="U58" s="1091">
        <v>3062.9204775788944</v>
      </c>
      <c r="V58" s="1092">
        <v>1293.2634123963317</v>
      </c>
      <c r="W58" s="1093">
        <v>55262.976241207725</v>
      </c>
    </row>
    <row r="60" spans="14:23" x14ac:dyDescent="0.3">
      <c r="N60" s="1" t="s">
        <v>871</v>
      </c>
    </row>
    <row r="61" spans="14:23" x14ac:dyDescent="0.3">
      <c r="N61" s="1392" t="s">
        <v>647</v>
      </c>
      <c r="O61" s="1392" t="s">
        <v>867</v>
      </c>
      <c r="P61" s="54" t="s">
        <v>869</v>
      </c>
      <c r="Q61" s="1101">
        <f>W55</f>
        <v>6302.9284476336843</v>
      </c>
      <c r="S61" s="1392" t="s">
        <v>869</v>
      </c>
      <c r="T61" s="1392" t="s">
        <v>647</v>
      </c>
      <c r="U61" s="54" t="s">
        <v>867</v>
      </c>
      <c r="V61" s="1101">
        <v>6302.9284476336843</v>
      </c>
    </row>
    <row r="62" spans="14:23" x14ac:dyDescent="0.3">
      <c r="N62" s="1392"/>
      <c r="O62" s="1392"/>
      <c r="P62" s="54" t="s">
        <v>870</v>
      </c>
      <c r="Q62" s="1101">
        <f>J27</f>
        <v>5761.4939524508336</v>
      </c>
      <c r="S62" s="1392"/>
      <c r="T62" s="1392"/>
      <c r="U62" s="54" t="s">
        <v>868</v>
      </c>
      <c r="V62" s="1101">
        <v>28909.526587025695</v>
      </c>
    </row>
    <row r="63" spans="14:23" x14ac:dyDescent="0.3">
      <c r="N63" s="1392"/>
      <c r="O63" s="1392" t="s">
        <v>868</v>
      </c>
      <c r="P63" s="54" t="s">
        <v>869</v>
      </c>
      <c r="Q63" s="1101">
        <f>W56</f>
        <v>28909.526587025695</v>
      </c>
      <c r="S63" s="1392"/>
      <c r="T63" s="1392" t="s">
        <v>872</v>
      </c>
      <c r="U63" s="54" t="s">
        <v>867</v>
      </c>
      <c r="V63" s="1101">
        <v>4937.7647487551776</v>
      </c>
    </row>
    <row r="64" spans="14:23" x14ac:dyDescent="0.3">
      <c r="N64" s="1392"/>
      <c r="O64" s="1392"/>
      <c r="P64" s="54" t="s">
        <v>870</v>
      </c>
      <c r="Q64" s="1101">
        <f>J28</f>
        <v>32674.442311917723</v>
      </c>
      <c r="S64" s="1392"/>
      <c r="T64" s="1392"/>
      <c r="U64" s="54" t="s">
        <v>868</v>
      </c>
      <c r="V64" s="1101">
        <v>55262.976241207725</v>
      </c>
    </row>
    <row r="65" spans="14:22" x14ac:dyDescent="0.3">
      <c r="N65" s="1392" t="s">
        <v>667</v>
      </c>
      <c r="O65" s="1392" t="s">
        <v>867</v>
      </c>
      <c r="P65" s="54" t="s">
        <v>869</v>
      </c>
      <c r="Q65" s="1101">
        <f>W57</f>
        <v>4937.7647487551776</v>
      </c>
      <c r="S65" s="1392" t="s">
        <v>870</v>
      </c>
      <c r="T65" s="1392" t="s">
        <v>647</v>
      </c>
      <c r="U65" s="54" t="s">
        <v>867</v>
      </c>
      <c r="V65" s="1101">
        <v>5761.2707030505389</v>
      </c>
    </row>
    <row r="66" spans="14:22" x14ac:dyDescent="0.3">
      <c r="N66" s="1392"/>
      <c r="O66" s="1392"/>
      <c r="P66" s="54" t="s">
        <v>870</v>
      </c>
      <c r="Q66" s="1101">
        <f>J29</f>
        <v>13676.461123922789</v>
      </c>
      <c r="S66" s="1392"/>
      <c r="T66" s="1392"/>
      <c r="U66" s="54" t="s">
        <v>868</v>
      </c>
      <c r="V66" s="1101">
        <v>32674.442311917723</v>
      </c>
    </row>
    <row r="67" spans="14:22" x14ac:dyDescent="0.3">
      <c r="N67" s="1392"/>
      <c r="O67" s="1392" t="s">
        <v>868</v>
      </c>
      <c r="P67" s="54" t="s">
        <v>869</v>
      </c>
      <c r="Q67" s="1101">
        <f>W58</f>
        <v>55262.976241207725</v>
      </c>
      <c r="S67" s="1392"/>
      <c r="T67" s="1392" t="s">
        <v>872</v>
      </c>
      <c r="U67" s="54" t="s">
        <v>867</v>
      </c>
      <c r="V67" s="1101">
        <v>13676.461123922789</v>
      </c>
    </row>
    <row r="68" spans="14:22" x14ac:dyDescent="0.3">
      <c r="N68" s="1392"/>
      <c r="O68" s="1392"/>
      <c r="P68" s="54" t="s">
        <v>870</v>
      </c>
      <c r="Q68" s="1101">
        <f>J30</f>
        <v>79704.268809428497</v>
      </c>
      <c r="S68" s="1392"/>
      <c r="T68" s="1392"/>
      <c r="U68" s="54" t="s">
        <v>868</v>
      </c>
      <c r="V68" s="1101">
        <v>79704.268809428497</v>
      </c>
    </row>
  </sheetData>
  <mergeCells count="50">
    <mergeCell ref="N65:N68"/>
    <mergeCell ref="O65:O66"/>
    <mergeCell ref="S65:S68"/>
    <mergeCell ref="T65:T66"/>
    <mergeCell ref="O67:O68"/>
    <mergeCell ref="T67:T68"/>
    <mergeCell ref="W53:W54"/>
    <mergeCell ref="O57:O58"/>
    <mergeCell ref="N61:N64"/>
    <mergeCell ref="O61:O62"/>
    <mergeCell ref="S61:S64"/>
    <mergeCell ref="T61:T62"/>
    <mergeCell ref="O63:O64"/>
    <mergeCell ref="T63:T64"/>
    <mergeCell ref="O55:O56"/>
    <mergeCell ref="B27:B28"/>
    <mergeCell ref="M27:M28"/>
    <mergeCell ref="B29:B30"/>
    <mergeCell ref="O37:P37"/>
    <mergeCell ref="O41:O43"/>
    <mergeCell ref="O44:O46"/>
    <mergeCell ref="O53:P54"/>
    <mergeCell ref="Q37:R37"/>
    <mergeCell ref="O38:O40"/>
    <mergeCell ref="K23:K24"/>
    <mergeCell ref="M23:N24"/>
    <mergeCell ref="O23:T23"/>
    <mergeCell ref="Q53:V53"/>
    <mergeCell ref="B25:C25"/>
    <mergeCell ref="M25:M26"/>
    <mergeCell ref="B26:C26"/>
    <mergeCell ref="B15:B17"/>
    <mergeCell ref="D15:E15"/>
    <mergeCell ref="D16:E16"/>
    <mergeCell ref="D17:E17"/>
    <mergeCell ref="B23:C24"/>
    <mergeCell ref="J23:J24"/>
    <mergeCell ref="B11:C11"/>
    <mergeCell ref="D11:E11"/>
    <mergeCell ref="B12:B14"/>
    <mergeCell ref="D12:E12"/>
    <mergeCell ref="D13:E13"/>
    <mergeCell ref="D14:E14"/>
    <mergeCell ref="B10:C10"/>
    <mergeCell ref="D10:E10"/>
    <mergeCell ref="B7:C8"/>
    <mergeCell ref="D7:E8"/>
    <mergeCell ref="F7:F8"/>
    <mergeCell ref="B9:C9"/>
    <mergeCell ref="D9:E9"/>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3">
    <tabColor theme="8"/>
  </sheetPr>
  <dimension ref="A1:AH51"/>
  <sheetViews>
    <sheetView view="pageBreakPreview" zoomScaleNormal="100" zoomScaleSheetLayoutView="100" workbookViewId="0"/>
  </sheetViews>
  <sheetFormatPr defaultColWidth="9" defaultRowHeight="14" outlineLevelCol="1" x14ac:dyDescent="0.3"/>
  <cols>
    <col min="1" max="1" width="5.5" style="2" customWidth="1"/>
    <col min="2" max="2" width="8.25" style="1" customWidth="1"/>
    <col min="3" max="7" width="12.08203125" style="1" hidden="1" customWidth="1" outlineLevel="1"/>
    <col min="8" max="8" width="10.08203125" style="1" hidden="1" customWidth="1" collapsed="1"/>
    <col min="9" max="13" width="9.25" style="1" customWidth="1"/>
    <col min="14" max="14" width="7.58203125" style="1" customWidth="1"/>
    <col min="15" max="15" width="2.5" style="1" customWidth="1"/>
    <col min="16" max="16" width="5.33203125" style="1" customWidth="1"/>
    <col min="17" max="33" width="9" style="1"/>
    <col min="34" max="34" width="12" style="1" bestFit="1" customWidth="1"/>
    <col min="35" max="16384" width="9" style="1"/>
  </cols>
  <sheetData>
    <row r="1" spans="1:34" ht="14.25" customHeight="1" x14ac:dyDescent="0.3">
      <c r="A1" s="2" t="s">
        <v>80</v>
      </c>
    </row>
    <row r="2" spans="1:34" ht="14.25" customHeight="1" x14ac:dyDescent="0.3">
      <c r="R2" s="1" t="s">
        <v>229</v>
      </c>
    </row>
    <row r="3" spans="1:34" ht="14.25" customHeight="1" x14ac:dyDescent="0.3">
      <c r="B3" s="1" t="s">
        <v>680</v>
      </c>
      <c r="R3" s="1" t="s">
        <v>681</v>
      </c>
    </row>
    <row r="4" spans="1:34" ht="14.25" customHeight="1" thickBot="1" x14ac:dyDescent="0.35">
      <c r="N4" s="39" t="s">
        <v>682</v>
      </c>
      <c r="R4" s="1" t="s">
        <v>683</v>
      </c>
    </row>
    <row r="5" spans="1:34" ht="14.15" customHeight="1" x14ac:dyDescent="0.3">
      <c r="B5" s="1317" t="s">
        <v>427</v>
      </c>
      <c r="C5" s="1407">
        <v>39814</v>
      </c>
      <c r="D5" s="1405">
        <v>40179</v>
      </c>
      <c r="E5" s="1405">
        <v>40544</v>
      </c>
      <c r="F5" s="1405">
        <v>40909</v>
      </c>
      <c r="G5" s="1399">
        <v>41275</v>
      </c>
      <c r="H5" s="1401">
        <v>42370</v>
      </c>
      <c r="I5" s="1403" t="s">
        <v>684</v>
      </c>
      <c r="J5" s="1405">
        <v>43831</v>
      </c>
      <c r="K5" s="1405">
        <v>44197</v>
      </c>
      <c r="L5" s="1409">
        <v>44562</v>
      </c>
      <c r="M5" s="1321">
        <v>44927</v>
      </c>
      <c r="N5" s="1322"/>
    </row>
    <row r="6" spans="1:34" x14ac:dyDescent="0.3">
      <c r="B6" s="1318"/>
      <c r="C6" s="1408"/>
      <c r="D6" s="1406"/>
      <c r="E6" s="1406"/>
      <c r="F6" s="1406"/>
      <c r="G6" s="1400"/>
      <c r="H6" s="1402"/>
      <c r="I6" s="1404"/>
      <c r="J6" s="1406"/>
      <c r="K6" s="1406"/>
      <c r="L6" s="1410"/>
      <c r="M6" s="58" t="s">
        <v>685</v>
      </c>
      <c r="N6" s="57" t="s">
        <v>686</v>
      </c>
      <c r="R6" s="1" t="s">
        <v>650</v>
      </c>
      <c r="S6" s="1">
        <f t="shared" ref="S6:AF6" si="0">IF(T6="",1,T6+1)</f>
        <v>15</v>
      </c>
      <c r="T6" s="1">
        <f t="shared" si="0"/>
        <v>14</v>
      </c>
      <c r="U6" s="1">
        <f t="shared" si="0"/>
        <v>13</v>
      </c>
      <c r="V6" s="1">
        <f t="shared" si="0"/>
        <v>12</v>
      </c>
      <c r="W6" s="1">
        <f t="shared" si="0"/>
        <v>11</v>
      </c>
      <c r="X6" s="1">
        <f t="shared" si="0"/>
        <v>10</v>
      </c>
      <c r="Y6" s="1">
        <f t="shared" si="0"/>
        <v>9</v>
      </c>
      <c r="Z6" s="1">
        <f t="shared" si="0"/>
        <v>8</v>
      </c>
      <c r="AA6" s="1">
        <f t="shared" si="0"/>
        <v>7</v>
      </c>
      <c r="AB6" s="1">
        <f t="shared" si="0"/>
        <v>6</v>
      </c>
      <c r="AC6" s="1">
        <f t="shared" si="0"/>
        <v>5</v>
      </c>
      <c r="AD6" s="1">
        <f t="shared" si="0"/>
        <v>4</v>
      </c>
      <c r="AE6" s="1">
        <f t="shared" si="0"/>
        <v>3</v>
      </c>
      <c r="AF6" s="1">
        <f t="shared" si="0"/>
        <v>2</v>
      </c>
      <c r="AG6" s="1">
        <f>IF(AH6="",1,AH6+1)</f>
        <v>1</v>
      </c>
    </row>
    <row r="7" spans="1:34" ht="20.149999999999999" customHeight="1" x14ac:dyDescent="0.3">
      <c r="B7" s="75" t="s">
        <v>658</v>
      </c>
      <c r="C7" s="121">
        <v>185647.70600000001</v>
      </c>
      <c r="D7" s="122">
        <v>177074.011</v>
      </c>
      <c r="E7" s="122">
        <v>172696.53599999999</v>
      </c>
      <c r="F7" s="122">
        <v>178164.79800000001</v>
      </c>
      <c r="G7" s="142">
        <v>179564.28599999999</v>
      </c>
      <c r="H7" s="834">
        <v>147286.201</v>
      </c>
      <c r="I7" s="121">
        <f>AC9</f>
        <v>108965.68495017408</v>
      </c>
      <c r="J7" s="122">
        <f t="shared" ref="J7:N7" si="1">AD9</f>
        <v>70956.456216373175</v>
      </c>
      <c r="K7" s="122">
        <f t="shared" si="1"/>
        <v>77442.601667069088</v>
      </c>
      <c r="L7" s="837">
        <f t="shared" si="1"/>
        <v>145202.9025936898</v>
      </c>
      <c r="M7" s="143">
        <f t="shared" si="1"/>
        <v>108369.43919924412</v>
      </c>
      <c r="N7" s="144">
        <f t="shared" si="1"/>
        <v>0.29033968312095004</v>
      </c>
      <c r="R7" s="1356" t="s">
        <v>427</v>
      </c>
      <c r="S7" s="1395">
        <v>39814</v>
      </c>
      <c r="T7" s="1397">
        <v>40179</v>
      </c>
      <c r="U7" s="1397">
        <v>40544</v>
      </c>
      <c r="V7" s="1397">
        <v>40909</v>
      </c>
      <c r="W7" s="1397">
        <v>41275</v>
      </c>
      <c r="X7" s="1397">
        <v>41640</v>
      </c>
      <c r="Y7" s="1397">
        <v>42005</v>
      </c>
      <c r="Z7" s="1397">
        <v>42370</v>
      </c>
      <c r="AA7" s="1397">
        <v>42736</v>
      </c>
      <c r="AB7" s="1397">
        <v>43101</v>
      </c>
      <c r="AC7" s="1397">
        <v>43466</v>
      </c>
      <c r="AD7" s="1397">
        <v>43831</v>
      </c>
      <c r="AE7" s="1397">
        <v>44197</v>
      </c>
      <c r="AF7" s="1393">
        <v>44562</v>
      </c>
      <c r="AG7" s="1393">
        <v>44927</v>
      </c>
    </row>
    <row r="8" spans="1:34" ht="20.149999999999999" customHeight="1" x14ac:dyDescent="0.3">
      <c r="B8" s="76" t="s">
        <v>663</v>
      </c>
      <c r="C8" s="128">
        <v>91318.001999999993</v>
      </c>
      <c r="D8" s="129">
        <v>94559.645999999993</v>
      </c>
      <c r="E8" s="129">
        <v>99327.262000000002</v>
      </c>
      <c r="F8" s="129">
        <v>99648.213000000003</v>
      </c>
      <c r="G8" s="145">
        <v>103593.24</v>
      </c>
      <c r="H8" s="835">
        <v>125681.088</v>
      </c>
      <c r="I8" s="124">
        <f>AC10</f>
        <v>213044.84482241693</v>
      </c>
      <c r="J8" s="129">
        <f t="shared" ref="J8" si="2">AD10</f>
        <v>106537.96256569748</v>
      </c>
      <c r="K8" s="129">
        <f t="shared" ref="K8" si="3">AE10</f>
        <v>113133.77637751141</v>
      </c>
      <c r="L8" s="597">
        <f t="shared" ref="L8" si="4">AF10</f>
        <v>172037.09539446793</v>
      </c>
      <c r="M8" s="146">
        <f t="shared" ref="M8" si="5">AG10</f>
        <v>264881.08595924568</v>
      </c>
      <c r="N8" s="150">
        <f t="shared" ref="N8" si="6">AH10</f>
        <v>0.70966031687904996</v>
      </c>
      <c r="R8" s="1357"/>
      <c r="S8" s="1396"/>
      <c r="T8" s="1398"/>
      <c r="U8" s="1398"/>
      <c r="V8" s="1398"/>
      <c r="W8" s="1398"/>
      <c r="X8" s="1398"/>
      <c r="Y8" s="1398"/>
      <c r="Z8" s="1398"/>
      <c r="AA8" s="1398"/>
      <c r="AB8" s="1398"/>
      <c r="AC8" s="1398"/>
      <c r="AD8" s="1398"/>
      <c r="AE8" s="1398"/>
      <c r="AF8" s="1394"/>
      <c r="AG8" s="1394"/>
    </row>
    <row r="9" spans="1:34" ht="20.149999999999999" customHeight="1" thickBot="1" x14ac:dyDescent="0.35">
      <c r="B9" s="79" t="s">
        <v>440</v>
      </c>
      <c r="C9" s="133">
        <v>276965.70799999998</v>
      </c>
      <c r="D9" s="151">
        <v>271633.65700000001</v>
      </c>
      <c r="E9" s="151">
        <v>272023.79800000001</v>
      </c>
      <c r="F9" s="151">
        <v>277813.011</v>
      </c>
      <c r="G9" s="153">
        <v>283157.52600000001</v>
      </c>
      <c r="H9" s="836">
        <v>272967.28899999999</v>
      </c>
      <c r="I9" s="839">
        <f>AC11</f>
        <v>322010.52977259102</v>
      </c>
      <c r="J9" s="151">
        <f t="shared" ref="J9" si="7">AD11</f>
        <v>177494.41878207066</v>
      </c>
      <c r="K9" s="151">
        <f t="shared" ref="K9" si="8">AE11</f>
        <v>190576.37804458052</v>
      </c>
      <c r="L9" s="838">
        <f t="shared" ref="L9" si="9">AF11</f>
        <v>317239.99798815773</v>
      </c>
      <c r="M9" s="154">
        <f t="shared" ref="M9" si="10">AG11</f>
        <v>373250.52515848982</v>
      </c>
      <c r="N9" s="155">
        <v>1</v>
      </c>
      <c r="R9" s="225" t="s">
        <v>658</v>
      </c>
      <c r="S9" s="763">
        <v>185647.70600000001</v>
      </c>
      <c r="T9" s="764">
        <v>177074.011</v>
      </c>
      <c r="U9" s="764">
        <v>172696.53599999999</v>
      </c>
      <c r="V9" s="764">
        <v>178164.79800000001</v>
      </c>
      <c r="W9" s="764">
        <v>179564.28599999999</v>
      </c>
      <c r="X9" s="764">
        <v>183453.4</v>
      </c>
      <c r="Y9" s="764">
        <v>189308.68900000001</v>
      </c>
      <c r="Z9" s="764">
        <v>147286.201</v>
      </c>
      <c r="AA9" s="764">
        <v>164655.693</v>
      </c>
      <c r="AB9" s="764">
        <v>123877.41120405469</v>
      </c>
      <c r="AC9" s="764">
        <v>108965.68495017408</v>
      </c>
      <c r="AD9" s="764">
        <v>70956.456216373175</v>
      </c>
      <c r="AE9" s="764">
        <v>77442.601667069088</v>
      </c>
      <c r="AF9" s="848">
        <v>145202.9025936898</v>
      </c>
      <c r="AG9" s="848">
        <v>108369.43919924412</v>
      </c>
      <c r="AH9" s="230">
        <f>AG9/AG$11</f>
        <v>0.29033968312095004</v>
      </c>
    </row>
    <row r="10" spans="1:34" x14ac:dyDescent="0.3">
      <c r="C10" s="81"/>
      <c r="D10" s="81"/>
      <c r="E10" s="81"/>
      <c r="F10" s="81"/>
      <c r="G10" s="81"/>
      <c r="H10" s="81"/>
      <c r="I10" s="81"/>
      <c r="J10" s="81"/>
      <c r="K10" s="81"/>
      <c r="L10" s="81"/>
      <c r="M10" s="81"/>
      <c r="N10" s="82"/>
      <c r="R10" s="226" t="s">
        <v>663</v>
      </c>
      <c r="S10" s="766">
        <v>91318.001999999993</v>
      </c>
      <c r="T10" s="767">
        <v>94559.645999999993</v>
      </c>
      <c r="U10" s="767">
        <v>99327.262000000002</v>
      </c>
      <c r="V10" s="767">
        <v>99648.213000000003</v>
      </c>
      <c r="W10" s="767">
        <v>103593.24</v>
      </c>
      <c r="X10" s="767">
        <v>108319.439</v>
      </c>
      <c r="Y10" s="767">
        <v>134587.584</v>
      </c>
      <c r="Z10" s="767">
        <v>125681.088</v>
      </c>
      <c r="AA10" s="767">
        <v>140362.51</v>
      </c>
      <c r="AB10" s="767">
        <v>194701.87325437908</v>
      </c>
      <c r="AC10" s="767">
        <v>213044.84482241693</v>
      </c>
      <c r="AD10" s="767">
        <v>106537.96256569748</v>
      </c>
      <c r="AE10" s="767">
        <v>113133.77637751141</v>
      </c>
      <c r="AF10" s="849">
        <v>172037.09539446793</v>
      </c>
      <c r="AG10" s="849">
        <v>264881.08595924568</v>
      </c>
      <c r="AH10" s="230">
        <f>AG10/AG$11</f>
        <v>0.70966031687904996</v>
      </c>
    </row>
    <row r="11" spans="1:34" x14ac:dyDescent="0.3">
      <c r="R11" s="1" t="s">
        <v>475</v>
      </c>
      <c r="X11" s="48">
        <f t="shared" ref="X11:AE11" si="11">SUM(X9:X10)</f>
        <v>291772.83899999998</v>
      </c>
      <c r="Y11" s="48">
        <f t="shared" si="11"/>
        <v>323896.27300000004</v>
      </c>
      <c r="Z11" s="48">
        <f t="shared" si="11"/>
        <v>272967.28899999999</v>
      </c>
      <c r="AA11" s="48">
        <f t="shared" si="11"/>
        <v>305018.20299999998</v>
      </c>
      <c r="AB11" s="48">
        <f t="shared" si="11"/>
        <v>318579.28445843374</v>
      </c>
      <c r="AC11" s="48">
        <f t="shared" si="11"/>
        <v>322010.52977259102</v>
      </c>
      <c r="AD11" s="48">
        <f t="shared" si="11"/>
        <v>177494.41878207066</v>
      </c>
      <c r="AE11" s="48">
        <f t="shared" si="11"/>
        <v>190576.37804458052</v>
      </c>
      <c r="AF11" s="48">
        <f>SUM(AF9:AF10)</f>
        <v>317239.99798815773</v>
      </c>
      <c r="AG11" s="48">
        <f>SUM(AG9:AG10)</f>
        <v>373250.52515848982</v>
      </c>
    </row>
    <row r="12" spans="1:34" x14ac:dyDescent="0.3">
      <c r="B12" s="1" t="s">
        <v>687</v>
      </c>
    </row>
    <row r="13" spans="1:34" x14ac:dyDescent="0.3">
      <c r="R13" s="1" t="s">
        <v>229</v>
      </c>
    </row>
    <row r="14" spans="1:34" x14ac:dyDescent="0.3">
      <c r="B14" s="6"/>
      <c r="C14" s="7"/>
      <c r="D14" s="7"/>
      <c r="E14" s="7"/>
      <c r="F14" s="7"/>
      <c r="G14" s="7"/>
      <c r="H14" s="7"/>
      <c r="I14" s="7"/>
      <c r="J14" s="7"/>
      <c r="K14" s="7"/>
      <c r="L14" s="7"/>
      <c r="M14" s="7"/>
      <c r="N14" s="7"/>
      <c r="O14" s="8"/>
      <c r="R14" s="1" t="s">
        <v>644</v>
      </c>
    </row>
    <row r="15" spans="1:34" x14ac:dyDescent="0.3">
      <c r="B15" s="9"/>
      <c r="O15" s="10"/>
      <c r="AH15" s="74"/>
    </row>
    <row r="16" spans="1:34" x14ac:dyDescent="0.3">
      <c r="B16" s="9"/>
      <c r="O16" s="10"/>
      <c r="R16" s="1" t="s">
        <v>650</v>
      </c>
      <c r="AH16" s="74"/>
    </row>
    <row r="17" spans="2:28" x14ac:dyDescent="0.3">
      <c r="B17" s="9"/>
      <c r="O17" s="10"/>
      <c r="S17" s="1">
        <v>5</v>
      </c>
      <c r="T17" s="1">
        <v>4</v>
      </c>
      <c r="U17" s="1">
        <v>3</v>
      </c>
      <c r="V17" s="1">
        <v>2</v>
      </c>
      <c r="W17" s="1">
        <v>1</v>
      </c>
    </row>
    <row r="18" spans="2:28" x14ac:dyDescent="0.3">
      <c r="B18" s="9"/>
      <c r="O18" s="10"/>
      <c r="R18" s="1356" t="s">
        <v>688</v>
      </c>
      <c r="S18" s="1395">
        <f>INDEX($S$7:$AL7,MATCH(S17,$S$6:$AL$6,0))</f>
        <v>43466</v>
      </c>
      <c r="T18" s="1397">
        <f>INDEX($S$7:$AL7,MATCH(T17,$S$6:$AL$6,0))</f>
        <v>43831</v>
      </c>
      <c r="U18" s="1397">
        <f>INDEX($S$7:$AL7,MATCH(U17,$S$6:$AL$6,0))</f>
        <v>44197</v>
      </c>
      <c r="V18" s="1397">
        <f>INDEX($S$7:$AL7,MATCH(V17,$S$6:$AL$6,0))</f>
        <v>44562</v>
      </c>
      <c r="W18" s="1393">
        <f>INDEX($S$7:$AL7,MATCH(W17,$S$6:$AL$6,0))</f>
        <v>44927</v>
      </c>
    </row>
    <row r="19" spans="2:28" x14ac:dyDescent="0.3">
      <c r="B19" s="9"/>
      <c r="O19" s="10"/>
      <c r="R19" s="1357"/>
      <c r="S19" s="1396"/>
      <c r="T19" s="1398"/>
      <c r="U19" s="1398"/>
      <c r="V19" s="1398"/>
      <c r="W19" s="1394"/>
    </row>
    <row r="20" spans="2:28" x14ac:dyDescent="0.3">
      <c r="B20" s="9"/>
      <c r="O20" s="10"/>
      <c r="R20" s="5"/>
      <c r="S20" s="840" t="s">
        <v>501</v>
      </c>
      <c r="T20" s="841">
        <v>43831</v>
      </c>
      <c r="U20" s="841">
        <v>44197</v>
      </c>
      <c r="V20" s="841">
        <v>44562</v>
      </c>
      <c r="W20" s="959" t="s">
        <v>178</v>
      </c>
    </row>
    <row r="21" spans="2:28" x14ac:dyDescent="0.3">
      <c r="B21" s="9"/>
      <c r="O21" s="10"/>
      <c r="R21" s="225" t="s">
        <v>658</v>
      </c>
      <c r="S21" s="138">
        <f t="shared" ref="S21:W22" si="12">INDEX($S9:$AL9,MATCH(S$17,$S$6:$AL$6,0))</f>
        <v>108965.68495017408</v>
      </c>
      <c r="T21" s="139">
        <f t="shared" si="12"/>
        <v>70956.456216373175</v>
      </c>
      <c r="U21" s="139">
        <f t="shared" si="12"/>
        <v>77442.601667069088</v>
      </c>
      <c r="V21" s="139">
        <f t="shared" si="12"/>
        <v>145202.9025936898</v>
      </c>
      <c r="W21" s="231">
        <f t="shared" si="12"/>
        <v>108369.43919924412</v>
      </c>
    </row>
    <row r="22" spans="2:28" x14ac:dyDescent="0.3">
      <c r="B22" s="9"/>
      <c r="O22" s="10"/>
      <c r="R22" s="226" t="s">
        <v>663</v>
      </c>
      <c r="S22" s="218">
        <f t="shared" si="12"/>
        <v>213044.84482241693</v>
      </c>
      <c r="T22" s="219">
        <f t="shared" si="12"/>
        <v>106537.96256569748</v>
      </c>
      <c r="U22" s="219">
        <f t="shared" si="12"/>
        <v>113133.77637751141</v>
      </c>
      <c r="V22" s="219">
        <f t="shared" si="12"/>
        <v>172037.09539446793</v>
      </c>
      <c r="W22" s="235">
        <f t="shared" si="12"/>
        <v>264881.08595924568</v>
      </c>
    </row>
    <row r="23" spans="2:28" x14ac:dyDescent="0.3">
      <c r="B23" s="9"/>
      <c r="O23" s="10"/>
      <c r="R23" s="1" t="s">
        <v>527</v>
      </c>
      <c r="S23" s="48">
        <f>SUM(S21:S22)</f>
        <v>322010.52977259102</v>
      </c>
      <c r="T23" s="48">
        <f>SUM(T21:T22)</f>
        <v>177494.41878207066</v>
      </c>
      <c r="U23" s="48">
        <f>SUM(U21:U22)</f>
        <v>190576.37804458052</v>
      </c>
      <c r="V23" s="48">
        <f>SUM(V21:V22)</f>
        <v>317239.99798815773</v>
      </c>
      <c r="W23" s="48">
        <f>SUM(W21:W22)</f>
        <v>373250.52515848982</v>
      </c>
    </row>
    <row r="24" spans="2:28" x14ac:dyDescent="0.3">
      <c r="B24" s="9"/>
      <c r="N24" s="80"/>
      <c r="O24" s="10"/>
    </row>
    <row r="25" spans="2:28" x14ac:dyDescent="0.3">
      <c r="B25" s="9"/>
      <c r="N25" s="80"/>
      <c r="O25" s="10"/>
    </row>
    <row r="26" spans="2:28" x14ac:dyDescent="0.3">
      <c r="B26" s="9"/>
      <c r="N26" s="80"/>
      <c r="O26" s="10"/>
    </row>
    <row r="27" spans="2:28" x14ac:dyDescent="0.3">
      <c r="B27" s="9"/>
      <c r="N27" s="80"/>
      <c r="O27" s="10"/>
    </row>
    <row r="28" spans="2:28" x14ac:dyDescent="0.3">
      <c r="B28" s="9"/>
      <c r="N28" s="80"/>
      <c r="O28" s="10"/>
    </row>
    <row r="29" spans="2:28" x14ac:dyDescent="0.3">
      <c r="B29" s="9"/>
      <c r="N29" s="80"/>
      <c r="O29" s="10"/>
    </row>
    <row r="30" spans="2:28" x14ac:dyDescent="0.3">
      <c r="B30" s="9"/>
      <c r="N30" s="80"/>
      <c r="O30" s="10"/>
      <c r="R30" s="38"/>
      <c r="S30" s="526"/>
      <c r="T30" s="526"/>
      <c r="U30" s="526"/>
      <c r="V30" s="526"/>
      <c r="W30" s="526"/>
      <c r="X30" s="526"/>
      <c r="Y30" s="526"/>
      <c r="Z30" s="526"/>
      <c r="AA30" s="526"/>
      <c r="AB30" s="526"/>
    </row>
    <row r="31" spans="2:28" x14ac:dyDescent="0.3">
      <c r="B31" s="9"/>
      <c r="N31" s="80"/>
      <c r="O31" s="10"/>
      <c r="R31" s="38"/>
      <c r="S31" s="85"/>
      <c r="T31" s="85"/>
      <c r="U31" s="85"/>
      <c r="V31" s="85"/>
      <c r="W31" s="85"/>
    </row>
    <row r="32" spans="2:28" x14ac:dyDescent="0.3">
      <c r="B32" s="9"/>
      <c r="N32" s="80"/>
      <c r="O32" s="10"/>
      <c r="R32" s="38"/>
      <c r="S32" s="85"/>
      <c r="T32" s="85"/>
      <c r="U32" s="85"/>
      <c r="V32" s="85"/>
      <c r="W32" s="85"/>
    </row>
    <row r="33" spans="2:28" x14ac:dyDescent="0.3">
      <c r="B33" s="9"/>
      <c r="N33" s="80"/>
      <c r="O33" s="10"/>
      <c r="R33" s="38"/>
      <c r="S33" s="85"/>
      <c r="T33" s="85"/>
      <c r="U33" s="85"/>
      <c r="V33" s="85"/>
      <c r="W33" s="847"/>
      <c r="X33" s="85"/>
      <c r="Y33" s="85"/>
      <c r="Z33" s="85"/>
      <c r="AA33" s="85"/>
      <c r="AB33" s="85"/>
    </row>
    <row r="34" spans="2:28" x14ac:dyDescent="0.3">
      <c r="B34" s="9"/>
      <c r="N34" s="80"/>
      <c r="O34" s="10"/>
      <c r="R34" s="38"/>
      <c r="S34" s="85"/>
      <c r="T34" s="85"/>
      <c r="U34" s="85"/>
      <c r="V34" s="85"/>
      <c r="W34" s="847"/>
      <c r="X34" s="85"/>
      <c r="Y34" s="85"/>
      <c r="Z34" s="85"/>
      <c r="AA34" s="85"/>
      <c r="AB34" s="85"/>
    </row>
    <row r="35" spans="2:28" x14ac:dyDescent="0.3">
      <c r="B35" s="9"/>
      <c r="N35" s="80"/>
      <c r="O35" s="10"/>
      <c r="R35" s="38"/>
      <c r="S35" s="85"/>
      <c r="T35" s="85"/>
      <c r="U35" s="85"/>
      <c r="V35" s="85"/>
      <c r="W35" s="847"/>
      <c r="X35" s="85"/>
      <c r="Y35" s="85"/>
      <c r="Z35" s="85"/>
      <c r="AA35" s="85"/>
      <c r="AB35" s="85"/>
    </row>
    <row r="36" spans="2:28" x14ac:dyDescent="0.3">
      <c r="B36" s="9"/>
      <c r="O36" s="10"/>
      <c r="R36" s="38"/>
      <c r="S36" s="85"/>
      <c r="T36" s="85"/>
      <c r="U36" s="85"/>
      <c r="V36" s="85"/>
      <c r="W36" s="85"/>
      <c r="X36" s="85"/>
      <c r="Y36" s="85"/>
      <c r="Z36" s="85"/>
      <c r="AA36" s="85"/>
      <c r="AB36" s="85"/>
    </row>
    <row r="37" spans="2:28" x14ac:dyDescent="0.3">
      <c r="B37" s="9"/>
      <c r="O37" s="10"/>
    </row>
    <row r="38" spans="2:28" x14ac:dyDescent="0.3">
      <c r="B38" s="9"/>
      <c r="O38" s="10"/>
    </row>
    <row r="39" spans="2:28" x14ac:dyDescent="0.3">
      <c r="B39" s="9"/>
      <c r="O39" s="10"/>
    </row>
    <row r="40" spans="2:28" ht="5.25" customHeight="1" x14ac:dyDescent="0.3">
      <c r="B40" s="9"/>
      <c r="O40" s="10"/>
    </row>
    <row r="41" spans="2:28" ht="5.25" customHeight="1" x14ac:dyDescent="0.3">
      <c r="B41" s="9"/>
      <c r="O41" s="10"/>
    </row>
    <row r="42" spans="2:28" x14ac:dyDescent="0.3">
      <c r="B42" s="11"/>
      <c r="C42" s="12"/>
      <c r="D42" s="12"/>
      <c r="E42" s="12"/>
      <c r="F42" s="12"/>
      <c r="G42" s="12"/>
      <c r="H42" s="12"/>
      <c r="I42" s="12"/>
      <c r="J42" s="12"/>
      <c r="K42" s="12"/>
      <c r="L42" s="12"/>
      <c r="M42" s="12"/>
      <c r="N42" s="12"/>
      <c r="O42" s="13"/>
    </row>
    <row r="44" spans="2:28" x14ac:dyDescent="0.3">
      <c r="B44" s="393" t="s">
        <v>625</v>
      </c>
    </row>
    <row r="45" spans="2:28" x14ac:dyDescent="0.3">
      <c r="B45" s="393" t="s">
        <v>689</v>
      </c>
    </row>
    <row r="46" spans="2:28" x14ac:dyDescent="0.3">
      <c r="B46" s="393" t="s">
        <v>690</v>
      </c>
    </row>
    <row r="47" spans="2:28" x14ac:dyDescent="0.3">
      <c r="B47" s="393" t="s">
        <v>691</v>
      </c>
    </row>
    <row r="48" spans="2:28" x14ac:dyDescent="0.3">
      <c r="B48" s="393" t="s">
        <v>692</v>
      </c>
    </row>
    <row r="49" spans="2:2" x14ac:dyDescent="0.3">
      <c r="B49" s="393" t="s">
        <v>693</v>
      </c>
    </row>
    <row r="50" spans="2:2" x14ac:dyDescent="0.3">
      <c r="B50" s="3" t="s">
        <v>694</v>
      </c>
    </row>
    <row r="51" spans="2:2" x14ac:dyDescent="0.3">
      <c r="B51" s="3" t="s">
        <v>695</v>
      </c>
    </row>
  </sheetData>
  <mergeCells count="34">
    <mergeCell ref="L5:L6"/>
    <mergeCell ref="Y7:Y8"/>
    <mergeCell ref="Z7:Z8"/>
    <mergeCell ref="AA7:AA8"/>
    <mergeCell ref="AC7:AC8"/>
    <mergeCell ref="M5:N5"/>
    <mergeCell ref="R7:R8"/>
    <mergeCell ref="S7:S8"/>
    <mergeCell ref="T7:T8"/>
    <mergeCell ref="U7:U8"/>
    <mergeCell ref="V7:V8"/>
    <mergeCell ref="AB7:AB8"/>
    <mergeCell ref="W7:W8"/>
    <mergeCell ref="X7:X8"/>
    <mergeCell ref="B5:B6"/>
    <mergeCell ref="C5:C6"/>
    <mergeCell ref="D5:D6"/>
    <mergeCell ref="E5:E6"/>
    <mergeCell ref="F5:F6"/>
    <mergeCell ref="G5:G6"/>
    <mergeCell ref="H5:H6"/>
    <mergeCell ref="I5:I6"/>
    <mergeCell ref="J5:J6"/>
    <mergeCell ref="K5:K6"/>
    <mergeCell ref="AG7:AG8"/>
    <mergeCell ref="AF7:AF8"/>
    <mergeCell ref="R18:R19"/>
    <mergeCell ref="S18:S19"/>
    <mergeCell ref="T18:T19"/>
    <mergeCell ref="U18:U19"/>
    <mergeCell ref="V18:V19"/>
    <mergeCell ref="W18:W19"/>
    <mergeCell ref="AE7:AE8"/>
    <mergeCell ref="AD7:AD8"/>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34">
    <tabColor theme="8"/>
  </sheetPr>
  <dimension ref="A2:AI46"/>
  <sheetViews>
    <sheetView view="pageBreakPreview" zoomScaleNormal="100" zoomScaleSheetLayoutView="100" workbookViewId="0"/>
  </sheetViews>
  <sheetFormatPr defaultColWidth="9" defaultRowHeight="14" outlineLevelCol="1" x14ac:dyDescent="0.3"/>
  <cols>
    <col min="1" max="1" width="3" style="1" customWidth="1"/>
    <col min="2" max="2" width="4.25" style="2" customWidth="1"/>
    <col min="3" max="3" width="9.25" style="1" customWidth="1"/>
    <col min="4" max="9" width="10.08203125" style="1" hidden="1" customWidth="1" outlineLevel="1"/>
    <col min="10" max="10" width="10.08203125" style="1" hidden="1" customWidth="1" collapsed="1"/>
    <col min="11" max="15" width="9.25" style="1" customWidth="1"/>
    <col min="16" max="16" width="7.58203125" style="1" customWidth="1"/>
    <col min="17" max="17" width="5.58203125" style="1" customWidth="1"/>
    <col min="18" max="20" width="10.33203125" style="1" bestFit="1" customWidth="1"/>
    <col min="21" max="16384" width="9" style="1"/>
  </cols>
  <sheetData>
    <row r="2" spans="2:35" x14ac:dyDescent="0.3">
      <c r="S2" s="1" t="s">
        <v>698</v>
      </c>
      <c r="T2" s="1">
        <v>16</v>
      </c>
      <c r="U2" s="1">
        <v>15</v>
      </c>
      <c r="V2" s="1">
        <v>14</v>
      </c>
      <c r="W2" s="1">
        <v>13</v>
      </c>
      <c r="X2" s="1">
        <v>12</v>
      </c>
      <c r="Y2" s="1">
        <v>11</v>
      </c>
      <c r="Z2" s="1">
        <v>10</v>
      </c>
      <c r="AA2" s="1">
        <v>9</v>
      </c>
      <c r="AB2" s="1">
        <v>8</v>
      </c>
      <c r="AC2" s="1">
        <v>7</v>
      </c>
      <c r="AD2" s="1">
        <v>6</v>
      </c>
      <c r="AE2" s="1">
        <v>5</v>
      </c>
      <c r="AF2" s="1">
        <v>4</v>
      </c>
      <c r="AG2" s="1">
        <v>3</v>
      </c>
      <c r="AH2" s="1">
        <v>2</v>
      </c>
      <c r="AI2" s="1">
        <v>1</v>
      </c>
    </row>
    <row r="3" spans="2:35" ht="15" customHeight="1" x14ac:dyDescent="0.3">
      <c r="B3" s="1" t="s">
        <v>696</v>
      </c>
      <c r="D3" s="81"/>
      <c r="E3" s="81"/>
      <c r="F3" s="81"/>
      <c r="G3" s="81"/>
      <c r="H3" s="81"/>
      <c r="I3" s="81"/>
      <c r="J3" s="81"/>
      <c r="L3" s="81"/>
      <c r="M3" s="81"/>
      <c r="N3" s="81"/>
      <c r="O3" s="81"/>
      <c r="P3" s="82"/>
      <c r="S3" s="1356" t="s">
        <v>688</v>
      </c>
      <c r="T3" s="1395">
        <v>39814</v>
      </c>
      <c r="U3" s="1397">
        <v>40179</v>
      </c>
      <c r="V3" s="1397">
        <v>40544</v>
      </c>
      <c r="W3" s="1397">
        <v>40909</v>
      </c>
      <c r="X3" s="1417">
        <v>41275</v>
      </c>
      <c r="Y3" s="1395">
        <v>41640</v>
      </c>
      <c r="Z3" s="1397">
        <v>42005</v>
      </c>
      <c r="AA3" s="1397">
        <v>42370</v>
      </c>
      <c r="AB3" s="1417">
        <v>42736</v>
      </c>
      <c r="AC3" s="1415" t="s">
        <v>699</v>
      </c>
      <c r="AD3" s="1397">
        <v>43101</v>
      </c>
      <c r="AE3" s="1419" t="s">
        <v>567</v>
      </c>
      <c r="AF3" s="1397">
        <v>43831</v>
      </c>
      <c r="AG3" s="1397">
        <v>44197</v>
      </c>
      <c r="AH3" s="1397">
        <v>44562</v>
      </c>
      <c r="AI3" s="1397">
        <v>44927</v>
      </c>
    </row>
    <row r="4" spans="2:35" ht="15" customHeight="1" thickBot="1" x14ac:dyDescent="0.35">
      <c r="D4" s="81"/>
      <c r="E4" s="81"/>
      <c r="F4" s="81"/>
      <c r="G4" s="81"/>
      <c r="H4" s="81"/>
      <c r="I4" s="81"/>
      <c r="J4" s="81"/>
      <c r="L4" s="81"/>
      <c r="M4" s="81"/>
      <c r="N4" s="81"/>
      <c r="O4" s="84" t="s">
        <v>697</v>
      </c>
      <c r="P4" s="82"/>
      <c r="S4" s="1357"/>
      <c r="T4" s="1396"/>
      <c r="U4" s="1398"/>
      <c r="V4" s="1398"/>
      <c r="W4" s="1398"/>
      <c r="X4" s="1418"/>
      <c r="Y4" s="1396"/>
      <c r="Z4" s="1398"/>
      <c r="AA4" s="1398"/>
      <c r="AB4" s="1418"/>
      <c r="AC4" s="1416"/>
      <c r="AD4" s="1398"/>
      <c r="AE4" s="1420"/>
      <c r="AF4" s="1398"/>
      <c r="AG4" s="1398"/>
      <c r="AH4" s="1398"/>
      <c r="AI4" s="1398"/>
    </row>
    <row r="5" spans="2:35" ht="20.25" customHeight="1" x14ac:dyDescent="0.3">
      <c r="C5" s="1423" t="s">
        <v>688</v>
      </c>
      <c r="D5" s="1425">
        <v>39814</v>
      </c>
      <c r="E5" s="1405">
        <v>40179</v>
      </c>
      <c r="F5" s="1405">
        <v>40544</v>
      </c>
      <c r="G5" s="1405">
        <v>40909</v>
      </c>
      <c r="H5" s="1399">
        <v>41275</v>
      </c>
      <c r="I5" s="1407">
        <v>41640</v>
      </c>
      <c r="J5" s="1405">
        <v>42370</v>
      </c>
      <c r="K5" s="1403" t="s">
        <v>838</v>
      </c>
      <c r="L5" s="1403">
        <v>43831</v>
      </c>
      <c r="M5" s="1405">
        <v>44197</v>
      </c>
      <c r="N5" s="1399">
        <v>44562</v>
      </c>
      <c r="O5" s="1321">
        <f>X13</f>
        <v>44927</v>
      </c>
      <c r="P5" s="1322"/>
      <c r="S5" s="5" t="s">
        <v>701</v>
      </c>
      <c r="T5" s="763">
        <v>567</v>
      </c>
      <c r="U5" s="764">
        <v>578</v>
      </c>
      <c r="V5" s="764">
        <v>558</v>
      </c>
      <c r="W5" s="764">
        <v>548</v>
      </c>
      <c r="X5" s="765">
        <v>522</v>
      </c>
      <c r="Y5" s="763">
        <v>558</v>
      </c>
      <c r="Z5" s="764">
        <v>565</v>
      </c>
      <c r="AA5" s="764">
        <v>514</v>
      </c>
      <c r="AB5" s="765">
        <v>534</v>
      </c>
      <c r="AC5" s="769">
        <v>1578.2561763450053</v>
      </c>
      <c r="AD5" s="764">
        <v>1349.8282180317701</v>
      </c>
      <c r="AE5" s="770">
        <v>1285.2352357578366</v>
      </c>
      <c r="AF5" s="764">
        <v>974.0026600191934</v>
      </c>
      <c r="AG5" s="764">
        <v>860.8453417329265</v>
      </c>
      <c r="AH5" s="764">
        <v>1591.055652113447</v>
      </c>
      <c r="AI5" s="764">
        <v>1145.1842742815413</v>
      </c>
    </row>
    <row r="6" spans="2:35" ht="20.25" customHeight="1" x14ac:dyDescent="0.3">
      <c r="C6" s="1424"/>
      <c r="D6" s="1426"/>
      <c r="E6" s="1406"/>
      <c r="F6" s="1406"/>
      <c r="G6" s="1427"/>
      <c r="H6" s="1428"/>
      <c r="I6" s="1422"/>
      <c r="J6" s="1427"/>
      <c r="K6" s="1404"/>
      <c r="L6" s="1404"/>
      <c r="M6" s="1406"/>
      <c r="N6" s="1400"/>
      <c r="O6" s="58" t="s">
        <v>700</v>
      </c>
      <c r="P6" s="57" t="s">
        <v>686</v>
      </c>
      <c r="S6" s="47" t="s">
        <v>702</v>
      </c>
      <c r="T6" s="771">
        <v>881</v>
      </c>
      <c r="U6" s="772">
        <v>944</v>
      </c>
      <c r="V6" s="772">
        <v>903</v>
      </c>
      <c r="W6" s="772">
        <v>893</v>
      </c>
      <c r="X6" s="773">
        <v>893</v>
      </c>
      <c r="Y6" s="771">
        <v>943</v>
      </c>
      <c r="Z6" s="772">
        <v>941</v>
      </c>
      <c r="AA6" s="772">
        <v>960</v>
      </c>
      <c r="AB6" s="773">
        <v>986</v>
      </c>
      <c r="AC6" s="774">
        <v>1938.8671179778698</v>
      </c>
      <c r="AD6" s="772">
        <v>1620.9440218937273</v>
      </c>
      <c r="AE6" s="775">
        <v>2029.4046528650676</v>
      </c>
      <c r="AF6" s="772">
        <v>1808.074901690436</v>
      </c>
      <c r="AG6" s="772">
        <v>1167.9282779511188</v>
      </c>
      <c r="AH6" s="772">
        <v>1512.2108638744455</v>
      </c>
      <c r="AI6" s="772">
        <v>1342.4814155688969</v>
      </c>
    </row>
    <row r="7" spans="2:35" ht="20.25" customHeight="1" x14ac:dyDescent="0.3">
      <c r="C7" s="472" t="s">
        <v>701</v>
      </c>
      <c r="D7" s="121">
        <v>567</v>
      </c>
      <c r="E7" s="122">
        <v>578</v>
      </c>
      <c r="F7" s="122">
        <v>558</v>
      </c>
      <c r="G7" s="122">
        <v>548</v>
      </c>
      <c r="H7" s="142">
        <v>522</v>
      </c>
      <c r="I7" s="121">
        <v>558</v>
      </c>
      <c r="J7" s="122">
        <v>514</v>
      </c>
      <c r="K7" s="123">
        <f t="shared" ref="K7:O11" si="0">T16</f>
        <v>1285.2352357578366</v>
      </c>
      <c r="L7" s="122">
        <f t="shared" si="0"/>
        <v>974.0026600191934</v>
      </c>
      <c r="M7" s="122">
        <f t="shared" si="0"/>
        <v>860.8453417329265</v>
      </c>
      <c r="N7" s="142">
        <f t="shared" si="0"/>
        <v>1591.055652113447</v>
      </c>
      <c r="O7" s="143">
        <f t="shared" si="0"/>
        <v>1145.1842742815413</v>
      </c>
      <c r="P7" s="158">
        <f>O7/O$12</f>
        <v>0.19789191051755101</v>
      </c>
      <c r="S7" s="47" t="s">
        <v>703</v>
      </c>
      <c r="T7" s="771">
        <v>1114</v>
      </c>
      <c r="U7" s="772">
        <v>1141</v>
      </c>
      <c r="V7" s="772">
        <v>1094</v>
      </c>
      <c r="W7" s="772">
        <v>1113</v>
      </c>
      <c r="X7" s="773">
        <v>1087</v>
      </c>
      <c r="Y7" s="771">
        <v>1228</v>
      </c>
      <c r="Z7" s="772">
        <v>1263</v>
      </c>
      <c r="AA7" s="772">
        <v>1163</v>
      </c>
      <c r="AB7" s="773">
        <v>1178</v>
      </c>
      <c r="AC7" s="774">
        <v>2014.5899049014099</v>
      </c>
      <c r="AD7" s="772">
        <v>1759.154789294292</v>
      </c>
      <c r="AE7" s="775">
        <v>1906.2757542263212</v>
      </c>
      <c r="AF7" s="772">
        <v>1493.6885673973363</v>
      </c>
      <c r="AG7" s="772">
        <v>1171.0079909109504</v>
      </c>
      <c r="AH7" s="772">
        <v>1771.246572419212</v>
      </c>
      <c r="AI7" s="772">
        <v>1632.9034741969529</v>
      </c>
    </row>
    <row r="8" spans="2:35" ht="20.25" customHeight="1" x14ac:dyDescent="0.3">
      <c r="C8" s="473" t="s">
        <v>702</v>
      </c>
      <c r="D8" s="128">
        <v>881</v>
      </c>
      <c r="E8" s="129">
        <v>944</v>
      </c>
      <c r="F8" s="129">
        <v>903</v>
      </c>
      <c r="G8" s="129">
        <v>893</v>
      </c>
      <c r="H8" s="145">
        <v>893</v>
      </c>
      <c r="I8" s="128">
        <v>943</v>
      </c>
      <c r="J8" s="129">
        <v>960</v>
      </c>
      <c r="K8" s="130">
        <f t="shared" si="0"/>
        <v>2029.4046528650676</v>
      </c>
      <c r="L8" s="129">
        <f t="shared" si="0"/>
        <v>1808.074901690436</v>
      </c>
      <c r="M8" s="129">
        <f t="shared" si="0"/>
        <v>1167.9282779511188</v>
      </c>
      <c r="N8" s="145">
        <f t="shared" si="0"/>
        <v>1512.2108638744455</v>
      </c>
      <c r="O8" s="146">
        <f t="shared" si="0"/>
        <v>1342.4814155688969</v>
      </c>
      <c r="P8" s="159">
        <f>O8/O$12</f>
        <v>0.23198555737058768</v>
      </c>
      <c r="S8" s="47" t="s">
        <v>704</v>
      </c>
      <c r="T8" s="776" t="s">
        <v>668</v>
      </c>
      <c r="U8" s="777" t="s">
        <v>668</v>
      </c>
      <c r="V8" s="777" t="s">
        <v>668</v>
      </c>
      <c r="W8" s="777" t="s">
        <v>668</v>
      </c>
      <c r="X8" s="778" t="s">
        <v>668</v>
      </c>
      <c r="Y8" s="776" t="s">
        <v>668</v>
      </c>
      <c r="Z8" s="777" t="s">
        <v>668</v>
      </c>
      <c r="AA8" s="777" t="s">
        <v>668</v>
      </c>
      <c r="AB8" s="778" t="s">
        <v>668</v>
      </c>
      <c r="AC8" s="774">
        <v>669.56242986876771</v>
      </c>
      <c r="AD8" s="772">
        <v>466.1156154389667</v>
      </c>
      <c r="AE8" s="775">
        <v>897.08691972937436</v>
      </c>
      <c r="AF8" s="772">
        <v>767.89415228739358</v>
      </c>
      <c r="AG8" s="772">
        <v>881.73436123939462</v>
      </c>
      <c r="AH8" s="772">
        <v>1791.4235237816983</v>
      </c>
      <c r="AI8" s="772">
        <v>1261.618733098471</v>
      </c>
    </row>
    <row r="9" spans="2:35" ht="20.149999999999999" customHeight="1" x14ac:dyDescent="0.3">
      <c r="C9" s="473" t="s">
        <v>703</v>
      </c>
      <c r="D9" s="128">
        <v>1114</v>
      </c>
      <c r="E9" s="129">
        <v>1141</v>
      </c>
      <c r="F9" s="129">
        <v>1094</v>
      </c>
      <c r="G9" s="129">
        <v>1113</v>
      </c>
      <c r="H9" s="145">
        <v>1087</v>
      </c>
      <c r="I9" s="128">
        <v>1228</v>
      </c>
      <c r="J9" s="129">
        <v>1163</v>
      </c>
      <c r="K9" s="130">
        <f t="shared" si="0"/>
        <v>1906.2757542263212</v>
      </c>
      <c r="L9" s="129">
        <f t="shared" si="0"/>
        <v>1493.6885673973363</v>
      </c>
      <c r="M9" s="129">
        <f t="shared" si="0"/>
        <v>1171.0079909109504</v>
      </c>
      <c r="N9" s="145">
        <f t="shared" si="0"/>
        <v>1771.246572419212</v>
      </c>
      <c r="O9" s="146">
        <f t="shared" si="0"/>
        <v>1632.9034741969529</v>
      </c>
      <c r="P9" s="159">
        <f>O9/O$12</f>
        <v>0.28217152073827606</v>
      </c>
      <c r="S9" s="25" t="s">
        <v>350</v>
      </c>
      <c r="T9" s="766">
        <v>953</v>
      </c>
      <c r="U9" s="767">
        <v>823</v>
      </c>
      <c r="V9" s="767">
        <v>844</v>
      </c>
      <c r="W9" s="767">
        <v>835</v>
      </c>
      <c r="X9" s="768">
        <v>802</v>
      </c>
      <c r="Y9" s="766">
        <v>795</v>
      </c>
      <c r="Z9" s="767">
        <v>836</v>
      </c>
      <c r="AA9" s="767">
        <v>889</v>
      </c>
      <c r="AB9" s="768">
        <v>966</v>
      </c>
      <c r="AC9" s="779">
        <v>201.44484653514846</v>
      </c>
      <c r="AD9" s="767">
        <v>263.55757648177291</v>
      </c>
      <c r="AE9" s="780">
        <v>177.60416632542078</v>
      </c>
      <c r="AF9" s="767">
        <v>59.596739148238932</v>
      </c>
      <c r="AG9" s="767">
        <v>284.08065007619308</v>
      </c>
      <c r="AH9" s="767">
        <v>574.25197611636418</v>
      </c>
      <c r="AI9" s="767">
        <v>404.73017993225722</v>
      </c>
    </row>
    <row r="10" spans="2:35" ht="20.149999999999999" customHeight="1" x14ac:dyDescent="0.3">
      <c r="C10" s="473" t="s">
        <v>704</v>
      </c>
      <c r="D10" s="227" t="s">
        <v>668</v>
      </c>
      <c r="E10" s="228" t="s">
        <v>668</v>
      </c>
      <c r="F10" s="228" t="s">
        <v>668</v>
      </c>
      <c r="G10" s="228" t="s">
        <v>668</v>
      </c>
      <c r="H10" s="229" t="s">
        <v>668</v>
      </c>
      <c r="I10" s="227" t="s">
        <v>668</v>
      </c>
      <c r="J10" s="228" t="s">
        <v>668</v>
      </c>
      <c r="K10" s="130">
        <f t="shared" si="0"/>
        <v>897.08691972937436</v>
      </c>
      <c r="L10" s="129">
        <f t="shared" si="0"/>
        <v>767.89415228739358</v>
      </c>
      <c r="M10" s="129">
        <f t="shared" si="0"/>
        <v>881.73436123939462</v>
      </c>
      <c r="N10" s="145">
        <f t="shared" si="0"/>
        <v>1791.4235237816983</v>
      </c>
      <c r="O10" s="146">
        <f t="shared" si="0"/>
        <v>1261.618733098471</v>
      </c>
      <c r="P10" s="159">
        <f>O10/O$12</f>
        <v>0.21801219859941007</v>
      </c>
      <c r="AA10" s="48">
        <f t="shared" ref="AA10:AG10" si="1">SUM(AA5:AA9)</f>
        <v>3526</v>
      </c>
      <c r="AB10" s="48">
        <f t="shared" si="1"/>
        <v>3664</v>
      </c>
      <c r="AC10" s="48">
        <f t="shared" si="1"/>
        <v>6402.7204756282017</v>
      </c>
      <c r="AD10" s="48">
        <f t="shared" si="1"/>
        <v>5459.6002211405284</v>
      </c>
      <c r="AE10" s="48">
        <f t="shared" si="1"/>
        <v>6295.6067289040211</v>
      </c>
      <c r="AF10" s="48">
        <f t="shared" si="1"/>
        <v>5103.2570205425991</v>
      </c>
      <c r="AG10" s="48">
        <f t="shared" si="1"/>
        <v>4365.596621910584</v>
      </c>
      <c r="AH10" s="48">
        <f>SUM(AH5:AH9)</f>
        <v>7240.1885883051664</v>
      </c>
      <c r="AI10" s="48">
        <f>SUM(AI5:AI9)</f>
        <v>5786.9180770781186</v>
      </c>
    </row>
    <row r="11" spans="2:35" ht="20.149999999999999" customHeight="1" x14ac:dyDescent="0.3">
      <c r="C11" s="474" t="s">
        <v>350</v>
      </c>
      <c r="D11" s="124">
        <v>953</v>
      </c>
      <c r="E11" s="125">
        <v>823</v>
      </c>
      <c r="F11" s="125">
        <v>844</v>
      </c>
      <c r="G11" s="125">
        <v>835</v>
      </c>
      <c r="H11" s="148">
        <v>802</v>
      </c>
      <c r="I11" s="124">
        <v>795</v>
      </c>
      <c r="J11" s="125">
        <v>889</v>
      </c>
      <c r="K11" s="127">
        <f t="shared" si="0"/>
        <v>177.60416632542078</v>
      </c>
      <c r="L11" s="125">
        <f t="shared" si="0"/>
        <v>59.596739148238932</v>
      </c>
      <c r="M11" s="125">
        <f t="shared" si="0"/>
        <v>284.08065007619308</v>
      </c>
      <c r="N11" s="148">
        <f t="shared" si="0"/>
        <v>574.25197611636418</v>
      </c>
      <c r="O11" s="149">
        <f t="shared" si="0"/>
        <v>404.73017993225722</v>
      </c>
      <c r="P11" s="160">
        <f>O11/O$12</f>
        <v>6.9938812774175324E-2</v>
      </c>
      <c r="S11" s="1" t="s">
        <v>705</v>
      </c>
    </row>
    <row r="12" spans="2:35" ht="20.149999999999999" customHeight="1" thickBot="1" x14ac:dyDescent="0.35">
      <c r="C12" s="83" t="s">
        <v>573</v>
      </c>
      <c r="D12" s="131">
        <v>3515</v>
      </c>
      <c r="E12" s="132">
        <v>3486</v>
      </c>
      <c r="F12" s="132">
        <v>3399</v>
      </c>
      <c r="G12" s="132">
        <v>3389</v>
      </c>
      <c r="H12" s="163">
        <v>3304</v>
      </c>
      <c r="I12" s="131">
        <v>3524</v>
      </c>
      <c r="J12" s="132">
        <v>3526</v>
      </c>
      <c r="K12" s="676">
        <f>SUM(T16:T20)</f>
        <v>6295.6067289040211</v>
      </c>
      <c r="L12" s="677">
        <f>SUM(U16:U20)</f>
        <v>5103.2570205425991</v>
      </c>
      <c r="M12" s="677">
        <f>SUM(V16:V20)</f>
        <v>4365.596621910584</v>
      </c>
      <c r="N12" s="682">
        <f>SUM(W16:W20)</f>
        <v>7240.1885883051664</v>
      </c>
      <c r="O12" s="683">
        <f>SUM(X16:X20)</f>
        <v>5786.9180770781186</v>
      </c>
      <c r="P12" s="162">
        <v>1</v>
      </c>
      <c r="T12" s="1">
        <v>5</v>
      </c>
      <c r="U12" s="1">
        <v>4</v>
      </c>
      <c r="V12" s="1">
        <v>3</v>
      </c>
      <c r="W12" s="1">
        <v>2</v>
      </c>
      <c r="X12" s="1">
        <v>1</v>
      </c>
    </row>
    <row r="13" spans="2:35" ht="20.149999999999999" customHeight="1" x14ac:dyDescent="0.3">
      <c r="D13" s="81"/>
      <c r="E13" s="81"/>
      <c r="F13" s="81"/>
      <c r="G13" s="81"/>
      <c r="H13" s="81"/>
      <c r="I13" s="81"/>
      <c r="J13" s="81"/>
      <c r="L13" s="81"/>
      <c r="M13" s="81"/>
      <c r="N13" s="81"/>
      <c r="O13" s="81"/>
      <c r="P13" s="82"/>
      <c r="S13" s="1356" t="s">
        <v>688</v>
      </c>
      <c r="T13" s="1395" t="str">
        <f>INDEX($T3:$AL$3,MATCH(T12,$T$2:$AL$2,0))</f>
        <v>平成31年
（令和元年）</v>
      </c>
      <c r="U13" s="1397">
        <f>INDEX($T3:$AL$3,MATCH(U12,$T$2:$AL$2,0))</f>
        <v>43831</v>
      </c>
      <c r="V13" s="1397">
        <f>INDEX($T3:$AL$3,MATCH(V12,$T$2:$AL$2,0))</f>
        <v>44197</v>
      </c>
      <c r="W13" s="1397">
        <f>INDEX($T3:$AL$3,MATCH(W12,$T$2:$AL$2,0))</f>
        <v>44562</v>
      </c>
      <c r="X13" s="1393">
        <f>INDEX($T3:$AL$3,MATCH(X12,$T$2:$AL$2,0))</f>
        <v>44927</v>
      </c>
    </row>
    <row r="14" spans="2:35" ht="20.149999999999999" customHeight="1" x14ac:dyDescent="0.3">
      <c r="D14" s="81"/>
      <c r="E14" s="81"/>
      <c r="F14" s="81"/>
      <c r="G14" s="81"/>
      <c r="H14" s="81"/>
      <c r="I14" s="81"/>
      <c r="J14" s="81"/>
      <c r="L14" s="81"/>
      <c r="M14" s="81"/>
      <c r="N14" s="81"/>
      <c r="O14" s="81"/>
      <c r="P14" s="82"/>
      <c r="S14" s="1357"/>
      <c r="T14" s="1396"/>
      <c r="U14" s="1398"/>
      <c r="V14" s="1398"/>
      <c r="W14" s="1398"/>
      <c r="X14" s="1394"/>
    </row>
    <row r="15" spans="2:35" ht="13.5" x14ac:dyDescent="0.15">
      <c r="B15" s="63" t="s">
        <v>706</v>
      </c>
      <c r="D15" s="81"/>
      <c r="E15" s="81"/>
      <c r="F15" s="81"/>
      <c r="G15" s="81"/>
      <c r="H15" s="81"/>
      <c r="I15" s="81"/>
      <c r="J15" s="81"/>
      <c r="L15" s="81"/>
      <c r="M15" s="81"/>
      <c r="N15" s="81"/>
      <c r="O15" s="81"/>
      <c r="P15" s="82"/>
      <c r="S15" s="5"/>
      <c r="T15" s="841" t="s">
        <v>501</v>
      </c>
      <c r="U15" s="841">
        <v>43831</v>
      </c>
      <c r="V15" s="841">
        <v>44197</v>
      </c>
      <c r="W15" s="842">
        <v>44562</v>
      </c>
      <c r="X15" s="842">
        <v>44927</v>
      </c>
    </row>
    <row r="16" spans="2:35" ht="14.5" thickBot="1" x14ac:dyDescent="0.35">
      <c r="D16" s="81"/>
      <c r="E16" s="81"/>
      <c r="F16" s="81"/>
      <c r="G16" s="81"/>
      <c r="H16" s="81"/>
      <c r="I16" s="81"/>
      <c r="J16" s="81"/>
      <c r="L16" s="81"/>
      <c r="M16" s="81"/>
      <c r="N16" s="81"/>
      <c r="O16" s="84" t="s">
        <v>697</v>
      </c>
      <c r="P16" s="82"/>
      <c r="S16" s="5" t="s">
        <v>701</v>
      </c>
      <c r="T16" s="138">
        <f t="shared" ref="T16:X20" si="2">INDEX($T5:$AL5,MATCH(T$12,$T$2:$AL$2,0))</f>
        <v>1285.2352357578366</v>
      </c>
      <c r="U16" s="139">
        <f t="shared" si="2"/>
        <v>974.0026600191934</v>
      </c>
      <c r="V16" s="139">
        <f t="shared" si="2"/>
        <v>860.8453417329265</v>
      </c>
      <c r="W16" s="139">
        <f t="shared" si="2"/>
        <v>1591.055652113447</v>
      </c>
      <c r="X16" s="231">
        <f t="shared" si="2"/>
        <v>1145.1842742815413</v>
      </c>
    </row>
    <row r="17" spans="3:35" x14ac:dyDescent="0.3">
      <c r="C17" s="1317" t="s">
        <v>688</v>
      </c>
      <c r="D17" s="1197">
        <v>39814</v>
      </c>
      <c r="E17" s="1196">
        <v>40179</v>
      </c>
      <c r="F17" s="1196">
        <v>40544</v>
      </c>
      <c r="G17" s="1196">
        <v>40909</v>
      </c>
      <c r="H17" s="1195">
        <v>41275</v>
      </c>
      <c r="I17" s="1197">
        <v>41640</v>
      </c>
      <c r="J17" s="1196">
        <v>42370</v>
      </c>
      <c r="K17" s="1413" t="s">
        <v>838</v>
      </c>
      <c r="L17" s="1403">
        <v>43831</v>
      </c>
      <c r="M17" s="1403">
        <v>44197</v>
      </c>
      <c r="N17" s="1411">
        <v>44562</v>
      </c>
      <c r="O17" s="1321">
        <f>X37</f>
        <v>44927</v>
      </c>
      <c r="P17" s="1322"/>
      <c r="S17" s="47" t="s">
        <v>702</v>
      </c>
      <c r="T17" s="156">
        <f t="shared" si="2"/>
        <v>2029.4046528650676</v>
      </c>
      <c r="U17" s="157">
        <f t="shared" si="2"/>
        <v>1808.074901690436</v>
      </c>
      <c r="V17" s="157">
        <f t="shared" si="2"/>
        <v>1167.9282779511188</v>
      </c>
      <c r="W17" s="157">
        <f t="shared" si="2"/>
        <v>1512.2108638744455</v>
      </c>
      <c r="X17" s="680">
        <f t="shared" si="2"/>
        <v>1342.4814155688969</v>
      </c>
    </row>
    <row r="18" spans="3:35" x14ac:dyDescent="0.3">
      <c r="C18" s="1318"/>
      <c r="D18" s="1199"/>
      <c r="E18" s="1198"/>
      <c r="F18" s="1198"/>
      <c r="G18" s="1198"/>
      <c r="H18" s="1200"/>
      <c r="I18" s="1199"/>
      <c r="J18" s="1198"/>
      <c r="K18" s="1414"/>
      <c r="L18" s="1404"/>
      <c r="M18" s="1404"/>
      <c r="N18" s="1412"/>
      <c r="O18" s="58" t="s">
        <v>700</v>
      </c>
      <c r="P18" s="57" t="s">
        <v>686</v>
      </c>
      <c r="S18" s="47" t="s">
        <v>703</v>
      </c>
      <c r="T18" s="156">
        <f t="shared" si="2"/>
        <v>1906.2757542263212</v>
      </c>
      <c r="U18" s="157">
        <f t="shared" si="2"/>
        <v>1493.6885673973363</v>
      </c>
      <c r="V18" s="157">
        <f t="shared" si="2"/>
        <v>1171.0079909109504</v>
      </c>
      <c r="W18" s="157">
        <f t="shared" si="2"/>
        <v>1771.246572419212</v>
      </c>
      <c r="X18" s="680">
        <f t="shared" si="2"/>
        <v>1632.9034741969529</v>
      </c>
    </row>
    <row r="19" spans="3:35" ht="20.149999999999999" customHeight="1" x14ac:dyDescent="0.3">
      <c r="C19" s="472" t="s">
        <v>701</v>
      </c>
      <c r="D19" s="121">
        <v>1232</v>
      </c>
      <c r="E19" s="122">
        <v>1320</v>
      </c>
      <c r="F19" s="122">
        <v>1501</v>
      </c>
      <c r="G19" s="122">
        <v>1317</v>
      </c>
      <c r="H19" s="142">
        <v>1367</v>
      </c>
      <c r="I19" s="121">
        <v>1413</v>
      </c>
      <c r="J19" s="122">
        <v>1743</v>
      </c>
      <c r="K19" s="130">
        <f t="shared" ref="K19:O24" si="3">T40</f>
        <v>3899.6998704773773</v>
      </c>
      <c r="L19" s="129">
        <f t="shared" si="3"/>
        <v>3922.3595528294245</v>
      </c>
      <c r="M19" s="129">
        <f t="shared" si="3"/>
        <v>4718.383772210891</v>
      </c>
      <c r="N19" s="597">
        <f t="shared" si="3"/>
        <v>7557.8863971516657</v>
      </c>
      <c r="O19" s="143">
        <f t="shared" si="3"/>
        <v>7681.59349386545</v>
      </c>
      <c r="P19" s="158">
        <f t="shared" ref="P19:P24" si="4">O19/O$25</f>
        <v>0.20891197923812715</v>
      </c>
      <c r="S19" s="47" t="s">
        <v>704</v>
      </c>
      <c r="T19" s="678">
        <f t="shared" si="2"/>
        <v>897.08691972937436</v>
      </c>
      <c r="U19" s="679">
        <f t="shared" si="2"/>
        <v>767.89415228739358</v>
      </c>
      <c r="V19" s="679">
        <f t="shared" si="2"/>
        <v>881.73436123939462</v>
      </c>
      <c r="W19" s="679">
        <f t="shared" si="2"/>
        <v>1791.4235237816983</v>
      </c>
      <c r="X19" s="681">
        <f t="shared" si="2"/>
        <v>1261.618733098471</v>
      </c>
    </row>
    <row r="20" spans="3:35" ht="20.149999999999999" customHeight="1" x14ac:dyDescent="0.3">
      <c r="C20" s="473" t="s">
        <v>708</v>
      </c>
      <c r="D20" s="128">
        <v>8528</v>
      </c>
      <c r="E20" s="129">
        <v>8667</v>
      </c>
      <c r="F20" s="129">
        <v>8960</v>
      </c>
      <c r="G20" s="129">
        <v>8844</v>
      </c>
      <c r="H20" s="145">
        <v>9029</v>
      </c>
      <c r="I20" s="128">
        <v>9348</v>
      </c>
      <c r="J20" s="129">
        <v>10840</v>
      </c>
      <c r="K20" s="130">
        <f t="shared" si="3"/>
        <v>14342.091190162524</v>
      </c>
      <c r="L20" s="129">
        <f t="shared" si="3"/>
        <v>10942.245611272823</v>
      </c>
      <c r="M20" s="129">
        <f t="shared" si="3"/>
        <v>12078.105036945979</v>
      </c>
      <c r="N20" s="597">
        <f t="shared" si="3"/>
        <v>14175.514970434786</v>
      </c>
      <c r="O20" s="146">
        <f t="shared" si="3"/>
        <v>14686.986102127721</v>
      </c>
      <c r="P20" s="159">
        <f t="shared" si="4"/>
        <v>0.3994337031878496</v>
      </c>
      <c r="S20" s="25" t="s">
        <v>350</v>
      </c>
      <c r="T20" s="218">
        <f t="shared" si="2"/>
        <v>177.60416632542078</v>
      </c>
      <c r="U20" s="219">
        <f t="shared" si="2"/>
        <v>59.596739148238932</v>
      </c>
      <c r="V20" s="219">
        <f t="shared" si="2"/>
        <v>284.08065007619308</v>
      </c>
      <c r="W20" s="219">
        <f t="shared" si="2"/>
        <v>574.25197611636418</v>
      </c>
      <c r="X20" s="235">
        <f t="shared" si="2"/>
        <v>404.73017993225722</v>
      </c>
    </row>
    <row r="21" spans="3:35" ht="20.149999999999999" customHeight="1" x14ac:dyDescent="0.3">
      <c r="C21" s="473" t="s">
        <v>702</v>
      </c>
      <c r="D21" s="128">
        <v>1457</v>
      </c>
      <c r="E21" s="129">
        <v>1521</v>
      </c>
      <c r="F21" s="129">
        <v>1537</v>
      </c>
      <c r="G21" s="129">
        <v>1546</v>
      </c>
      <c r="H21" s="145">
        <v>1569</v>
      </c>
      <c r="I21" s="128">
        <v>1609</v>
      </c>
      <c r="J21" s="129">
        <v>1864</v>
      </c>
      <c r="K21" s="130">
        <f t="shared" si="3"/>
        <v>4604.1813263107051</v>
      </c>
      <c r="L21" s="129">
        <f t="shared" si="3"/>
        <v>4149.2380061622916</v>
      </c>
      <c r="M21" s="129">
        <f t="shared" si="3"/>
        <v>3428.4182421683645</v>
      </c>
      <c r="N21" s="597">
        <f t="shared" si="3"/>
        <v>4694.8916423915225</v>
      </c>
      <c r="O21" s="146">
        <f t="shared" si="3"/>
        <v>4331.9401433266821</v>
      </c>
      <c r="P21" s="159">
        <f t="shared" si="4"/>
        <v>0.11781334042294808</v>
      </c>
      <c r="S21" s="1" t="s">
        <v>527</v>
      </c>
      <c r="T21" s="48">
        <f>SUM(T16:T20)</f>
        <v>6295.6067289040211</v>
      </c>
      <c r="U21" s="48">
        <f>SUM(U16:U20)</f>
        <v>5103.2570205425991</v>
      </c>
      <c r="V21" s="48">
        <f>SUM(V16:V20)</f>
        <v>4365.596621910584</v>
      </c>
      <c r="W21" s="48">
        <f>SUM(W16:W20)</f>
        <v>7240.1885883051664</v>
      </c>
      <c r="X21" s="48">
        <f>SUM(X16:X20)</f>
        <v>5786.9180770781186</v>
      </c>
    </row>
    <row r="22" spans="3:35" ht="20.149999999999999" customHeight="1" x14ac:dyDescent="0.3">
      <c r="C22" s="473" t="s">
        <v>703</v>
      </c>
      <c r="D22" s="128">
        <v>2187</v>
      </c>
      <c r="E22" s="129">
        <v>2053</v>
      </c>
      <c r="F22" s="129">
        <v>2146</v>
      </c>
      <c r="G22" s="129">
        <v>2122</v>
      </c>
      <c r="H22" s="145">
        <v>2158</v>
      </c>
      <c r="I22" s="128">
        <v>2219</v>
      </c>
      <c r="J22" s="129">
        <v>2773</v>
      </c>
      <c r="K22" s="130">
        <f t="shared" si="3"/>
        <v>7080.2922365103368</v>
      </c>
      <c r="L22" s="129">
        <f t="shared" si="3"/>
        <v>5719.8866720773676</v>
      </c>
      <c r="M22" s="129">
        <f t="shared" si="3"/>
        <v>5387.8380487213526</v>
      </c>
      <c r="N22" s="597">
        <f t="shared" si="3"/>
        <v>6153.4437458022521</v>
      </c>
      <c r="O22" s="146">
        <f t="shared" si="3"/>
        <v>8581.7488167574193</v>
      </c>
      <c r="P22" s="159">
        <f t="shared" si="4"/>
        <v>0.23339299743796768</v>
      </c>
    </row>
    <row r="23" spans="3:35" ht="20.149999999999999" customHeight="1" x14ac:dyDescent="0.3">
      <c r="C23" s="473" t="s">
        <v>704</v>
      </c>
      <c r="D23" s="227" t="s">
        <v>668</v>
      </c>
      <c r="E23" s="228" t="s">
        <v>668</v>
      </c>
      <c r="F23" s="228" t="s">
        <v>668</v>
      </c>
      <c r="G23" s="228" t="s">
        <v>668</v>
      </c>
      <c r="H23" s="229" t="s">
        <v>668</v>
      </c>
      <c r="I23" s="227" t="s">
        <v>668</v>
      </c>
      <c r="J23" s="228" t="s">
        <v>668</v>
      </c>
      <c r="K23" s="130">
        <f t="shared" si="3"/>
        <v>1003.7869922110078</v>
      </c>
      <c r="L23" s="129">
        <f t="shared" si="3"/>
        <v>1320.7163539166304</v>
      </c>
      <c r="M23" s="129">
        <f t="shared" si="3"/>
        <v>834.10467404872486</v>
      </c>
      <c r="N23" s="597">
        <f t="shared" si="3"/>
        <v>900.41842550897036</v>
      </c>
      <c r="O23" s="146">
        <f t="shared" si="3"/>
        <v>846.09365281554119</v>
      </c>
      <c r="P23" s="159">
        <f t="shared" si="4"/>
        <v>2.301073335521751E-2</v>
      </c>
    </row>
    <row r="24" spans="3:35" ht="20.149999999999999" customHeight="1" x14ac:dyDescent="0.3">
      <c r="C24" s="474" t="s">
        <v>350</v>
      </c>
      <c r="D24" s="124">
        <v>1019</v>
      </c>
      <c r="E24" s="125">
        <v>1059</v>
      </c>
      <c r="F24" s="125">
        <v>1212</v>
      </c>
      <c r="G24" s="125">
        <v>1192</v>
      </c>
      <c r="H24" s="148">
        <v>1026</v>
      </c>
      <c r="I24" s="124">
        <v>1055</v>
      </c>
      <c r="J24" s="125">
        <v>1339</v>
      </c>
      <c r="K24" s="127">
        <f t="shared" si="3"/>
        <v>547.05219924415201</v>
      </c>
      <c r="L24" s="125">
        <f t="shared" si="3"/>
        <v>55.427077834233835</v>
      </c>
      <c r="M24" s="125">
        <f t="shared" si="3"/>
        <v>465.50270981036255</v>
      </c>
      <c r="N24" s="598">
        <f t="shared" si="3"/>
        <v>380.43330908317881</v>
      </c>
      <c r="O24" s="149">
        <f t="shared" si="3"/>
        <v>641.15920332657606</v>
      </c>
      <c r="P24" s="160">
        <f t="shared" si="4"/>
        <v>1.7437246357889867E-2</v>
      </c>
    </row>
    <row r="25" spans="3:35" ht="20.149999999999999" customHeight="1" thickBot="1" x14ac:dyDescent="0.35">
      <c r="C25" s="83" t="s">
        <v>573</v>
      </c>
      <c r="D25" s="131">
        <v>14423</v>
      </c>
      <c r="E25" s="132">
        <v>14620</v>
      </c>
      <c r="F25" s="132">
        <v>15356</v>
      </c>
      <c r="G25" s="132">
        <v>15021</v>
      </c>
      <c r="H25" s="163">
        <v>15149</v>
      </c>
      <c r="I25" s="131">
        <v>15644</v>
      </c>
      <c r="J25" s="132">
        <v>18559</v>
      </c>
      <c r="K25" s="684">
        <f>SUM(T40:T45)</f>
        <v>31477.103814916103</v>
      </c>
      <c r="L25" s="685">
        <f>SUM(U40:U45)</f>
        <v>26109.873274092766</v>
      </c>
      <c r="M25" s="685">
        <f>SUM(V40:V45)</f>
        <v>26912.352483905677</v>
      </c>
      <c r="N25" s="686">
        <f>SUM(W40:W45)</f>
        <v>33862.588490372371</v>
      </c>
      <c r="O25" s="161">
        <f>SUM(X40:X45)</f>
        <v>36769.521412219394</v>
      </c>
      <c r="P25" s="162">
        <v>1</v>
      </c>
      <c r="S25" s="1" t="s">
        <v>707</v>
      </c>
      <c r="T25" s="1">
        <f t="shared" ref="T25:AF25" si="5">IF(U25="",1,U25+1)</f>
        <v>16</v>
      </c>
      <c r="U25" s="1">
        <f t="shared" si="5"/>
        <v>15</v>
      </c>
      <c r="V25" s="1">
        <f t="shared" si="5"/>
        <v>14</v>
      </c>
      <c r="W25" s="1">
        <f t="shared" si="5"/>
        <v>13</v>
      </c>
      <c r="X25" s="1">
        <f t="shared" si="5"/>
        <v>12</v>
      </c>
      <c r="Y25" s="1">
        <f t="shared" si="5"/>
        <v>11</v>
      </c>
      <c r="Z25" s="1">
        <f t="shared" si="5"/>
        <v>10</v>
      </c>
      <c r="AA25" s="1">
        <f t="shared" si="5"/>
        <v>9</v>
      </c>
      <c r="AB25" s="1">
        <f t="shared" si="5"/>
        <v>8</v>
      </c>
      <c r="AC25" s="1">
        <f t="shared" si="5"/>
        <v>7</v>
      </c>
      <c r="AD25" s="1">
        <f t="shared" si="5"/>
        <v>6</v>
      </c>
      <c r="AE25" s="1">
        <f t="shared" si="5"/>
        <v>5</v>
      </c>
      <c r="AF25" s="1">
        <f t="shared" si="5"/>
        <v>4</v>
      </c>
      <c r="AG25" s="1">
        <f>IF(AH25="",1,AH25+1)</f>
        <v>3</v>
      </c>
      <c r="AH25" s="1">
        <f>IF(AI25="",1,AI25+1)</f>
        <v>2</v>
      </c>
      <c r="AI25" s="1">
        <v>1</v>
      </c>
    </row>
    <row r="26" spans="3:35" ht="20.149999999999999" customHeight="1" x14ac:dyDescent="0.3">
      <c r="S26" s="1356" t="s">
        <v>688</v>
      </c>
      <c r="T26" s="1395">
        <v>39814</v>
      </c>
      <c r="U26" s="1397">
        <v>40179</v>
      </c>
      <c r="V26" s="1397">
        <v>40544</v>
      </c>
      <c r="W26" s="1397">
        <v>40909</v>
      </c>
      <c r="X26" s="1417">
        <v>41275</v>
      </c>
      <c r="Y26" s="1395">
        <v>41640</v>
      </c>
      <c r="Z26" s="1397">
        <v>42005</v>
      </c>
      <c r="AA26" s="1397">
        <v>42370</v>
      </c>
      <c r="AB26" s="1417">
        <v>42736</v>
      </c>
      <c r="AC26" s="1415" t="s">
        <v>699</v>
      </c>
      <c r="AD26" s="1397">
        <v>43101</v>
      </c>
      <c r="AE26" s="1421" t="s">
        <v>709</v>
      </c>
      <c r="AF26" s="1397">
        <v>43831</v>
      </c>
      <c r="AG26" s="1397">
        <v>44197</v>
      </c>
      <c r="AH26" s="1397">
        <v>44562</v>
      </c>
      <c r="AI26" s="1397">
        <v>44927</v>
      </c>
    </row>
    <row r="27" spans="3:35" ht="20.149999999999999" customHeight="1" x14ac:dyDescent="0.3">
      <c r="S27" s="1357"/>
      <c r="T27" s="1396"/>
      <c r="U27" s="1398"/>
      <c r="V27" s="1398"/>
      <c r="W27" s="1398"/>
      <c r="X27" s="1418"/>
      <c r="Y27" s="1396"/>
      <c r="Z27" s="1398"/>
      <c r="AA27" s="1398"/>
      <c r="AB27" s="1418"/>
      <c r="AC27" s="1416"/>
      <c r="AD27" s="1398"/>
      <c r="AE27" s="1420"/>
      <c r="AF27" s="1398"/>
      <c r="AG27" s="1398"/>
      <c r="AH27" s="1398"/>
      <c r="AI27" s="1398"/>
    </row>
    <row r="28" spans="3:35" ht="20.25" customHeight="1" x14ac:dyDescent="0.3">
      <c r="C28" s="393" t="s">
        <v>625</v>
      </c>
      <c r="D28" s="81"/>
      <c r="E28" s="81"/>
      <c r="F28" s="81"/>
      <c r="G28" s="81"/>
      <c r="H28" s="81"/>
      <c r="I28" s="81"/>
      <c r="J28" s="81"/>
      <c r="L28" s="81"/>
      <c r="M28" s="81"/>
      <c r="N28" s="81"/>
      <c r="O28" s="81"/>
      <c r="P28" s="82"/>
      <c r="S28" s="5" t="s">
        <v>701</v>
      </c>
      <c r="T28" s="763">
        <v>1232</v>
      </c>
      <c r="U28" s="764">
        <v>1320</v>
      </c>
      <c r="V28" s="764">
        <v>1501</v>
      </c>
      <c r="W28" s="764">
        <v>1317</v>
      </c>
      <c r="X28" s="765">
        <v>1367</v>
      </c>
      <c r="Y28" s="763">
        <v>1413</v>
      </c>
      <c r="Z28" s="764">
        <v>1710</v>
      </c>
      <c r="AA28" s="764">
        <v>1743</v>
      </c>
      <c r="AB28" s="765">
        <v>1776</v>
      </c>
      <c r="AC28" s="765">
        <v>5143.8041087681886</v>
      </c>
      <c r="AD28" s="764">
        <v>4413.122556989023</v>
      </c>
      <c r="AE28" s="770">
        <v>3899.6998704773773</v>
      </c>
      <c r="AF28" s="764">
        <v>3922.3595528294245</v>
      </c>
      <c r="AG28" s="764">
        <v>4718.383772210891</v>
      </c>
      <c r="AH28" s="764">
        <v>7557.8863971516657</v>
      </c>
      <c r="AI28" s="764">
        <v>7681.59349386545</v>
      </c>
    </row>
    <row r="29" spans="3:35" ht="20.25" customHeight="1" x14ac:dyDescent="0.3">
      <c r="C29" s="393" t="s">
        <v>711</v>
      </c>
      <c r="D29" s="61"/>
      <c r="E29" s="61"/>
      <c r="F29" s="61"/>
      <c r="G29" s="61"/>
      <c r="H29" s="61"/>
      <c r="I29" s="64"/>
      <c r="J29" s="86"/>
      <c r="L29" s="86"/>
      <c r="M29" s="86"/>
      <c r="N29" s="86"/>
      <c r="O29" s="61"/>
      <c r="P29" s="62"/>
      <c r="S29" s="47" t="s">
        <v>708</v>
      </c>
      <c r="T29" s="771">
        <v>8528</v>
      </c>
      <c r="U29" s="772">
        <v>8667</v>
      </c>
      <c r="V29" s="772">
        <v>8960</v>
      </c>
      <c r="W29" s="772">
        <v>8844</v>
      </c>
      <c r="X29" s="773">
        <v>9029</v>
      </c>
      <c r="Y29" s="771">
        <v>9348</v>
      </c>
      <c r="Z29" s="772">
        <v>11092</v>
      </c>
      <c r="AA29" s="772">
        <v>10840</v>
      </c>
      <c r="AB29" s="773">
        <v>11249</v>
      </c>
      <c r="AC29" s="773">
        <v>10640.691149683847</v>
      </c>
      <c r="AD29" s="772">
        <v>12570.856175435334</v>
      </c>
      <c r="AE29" s="775">
        <v>14342.091190162524</v>
      </c>
      <c r="AF29" s="772">
        <v>10942.245611272823</v>
      </c>
      <c r="AG29" s="772">
        <v>12078.105036945979</v>
      </c>
      <c r="AH29" s="772">
        <v>14175.514970434786</v>
      </c>
      <c r="AI29" s="772">
        <v>14686.986102127721</v>
      </c>
    </row>
    <row r="30" spans="3:35" ht="13.5" customHeight="1" x14ac:dyDescent="0.3">
      <c r="C30" s="393" t="s">
        <v>712</v>
      </c>
      <c r="D30" s="61"/>
      <c r="E30" s="61"/>
      <c r="F30" s="61"/>
      <c r="G30" s="61"/>
      <c r="H30" s="61"/>
      <c r="I30" s="64"/>
      <c r="J30" s="86"/>
      <c r="L30" s="86"/>
      <c r="M30" s="86"/>
      <c r="N30" s="86"/>
      <c r="O30" s="61"/>
      <c r="P30" s="62"/>
      <c r="S30" s="47" t="s">
        <v>702</v>
      </c>
      <c r="T30" s="771">
        <v>1457</v>
      </c>
      <c r="U30" s="772">
        <v>1521</v>
      </c>
      <c r="V30" s="772">
        <v>1537</v>
      </c>
      <c r="W30" s="772">
        <v>1546</v>
      </c>
      <c r="X30" s="773">
        <v>1569</v>
      </c>
      <c r="Y30" s="771">
        <v>1609</v>
      </c>
      <c r="Z30" s="772">
        <v>1921</v>
      </c>
      <c r="AA30" s="772">
        <v>1864</v>
      </c>
      <c r="AB30" s="773">
        <v>2072</v>
      </c>
      <c r="AC30" s="773">
        <v>3500.5383275270942</v>
      </c>
      <c r="AD30" s="772">
        <v>4070.0302357750666</v>
      </c>
      <c r="AE30" s="775">
        <v>4604.1813263107051</v>
      </c>
      <c r="AF30" s="772">
        <v>4149.2380061622916</v>
      </c>
      <c r="AG30" s="772">
        <v>3428.4182421683645</v>
      </c>
      <c r="AH30" s="772">
        <v>4694.8916423915225</v>
      </c>
      <c r="AI30" s="772">
        <v>4331.9401433266821</v>
      </c>
    </row>
    <row r="31" spans="3:35" ht="13.5" customHeight="1" x14ac:dyDescent="0.3">
      <c r="C31" s="393" t="s">
        <v>713</v>
      </c>
      <c r="D31" s="61"/>
      <c r="E31" s="61"/>
      <c r="F31" s="61"/>
      <c r="G31" s="61"/>
      <c r="H31" s="61"/>
      <c r="I31" s="64"/>
      <c r="J31" s="86"/>
      <c r="L31" s="86"/>
      <c r="M31" s="86"/>
      <c r="N31" s="86"/>
      <c r="O31" s="61"/>
      <c r="P31" s="62"/>
      <c r="S31" s="47" t="s">
        <v>703</v>
      </c>
      <c r="T31" s="771">
        <v>2187</v>
      </c>
      <c r="U31" s="772">
        <v>2053</v>
      </c>
      <c r="V31" s="772">
        <v>2146</v>
      </c>
      <c r="W31" s="772">
        <v>2122</v>
      </c>
      <c r="X31" s="773">
        <v>2158</v>
      </c>
      <c r="Y31" s="771">
        <v>2219</v>
      </c>
      <c r="Z31" s="772">
        <v>2602</v>
      </c>
      <c r="AA31" s="772">
        <v>2773</v>
      </c>
      <c r="AB31" s="773">
        <v>2867</v>
      </c>
      <c r="AC31" s="773">
        <v>4869.1317025928156</v>
      </c>
      <c r="AD31" s="772">
        <v>5022.8280728460868</v>
      </c>
      <c r="AE31" s="775">
        <v>7080.2922365103368</v>
      </c>
      <c r="AF31" s="772">
        <v>5719.8866720773676</v>
      </c>
      <c r="AG31" s="772">
        <v>5387.8380487213526</v>
      </c>
      <c r="AH31" s="772">
        <v>6153.4437458022521</v>
      </c>
      <c r="AI31" s="772">
        <v>8581.7488167574193</v>
      </c>
    </row>
    <row r="32" spans="3:35" ht="14.15" customHeight="1" x14ac:dyDescent="0.3">
      <c r="C32" s="393" t="s">
        <v>714</v>
      </c>
      <c r="D32" s="61"/>
      <c r="E32" s="61"/>
      <c r="F32" s="61"/>
      <c r="G32" s="61"/>
      <c r="H32" s="61"/>
      <c r="I32" s="64"/>
      <c r="J32" s="86"/>
      <c r="L32" s="86"/>
      <c r="M32" s="86"/>
      <c r="N32" s="86"/>
      <c r="O32" s="61"/>
      <c r="P32" s="62"/>
      <c r="S32" s="47" t="s">
        <v>704</v>
      </c>
      <c r="T32" s="771" t="s">
        <v>668</v>
      </c>
      <c r="U32" s="772" t="s">
        <v>668</v>
      </c>
      <c r="V32" s="772" t="s">
        <v>668</v>
      </c>
      <c r="W32" s="772" t="s">
        <v>668</v>
      </c>
      <c r="X32" s="773" t="s">
        <v>668</v>
      </c>
      <c r="Y32" s="771" t="s">
        <v>668</v>
      </c>
      <c r="Z32" s="772" t="s">
        <v>668</v>
      </c>
      <c r="AA32" s="772" t="s">
        <v>668</v>
      </c>
      <c r="AB32" s="773" t="s">
        <v>668</v>
      </c>
      <c r="AC32" s="773">
        <v>525.54132436359077</v>
      </c>
      <c r="AD32" s="772">
        <v>1046.408704762629</v>
      </c>
      <c r="AE32" s="775">
        <v>1003.7869922110078</v>
      </c>
      <c r="AF32" s="772">
        <v>1320.7163539166304</v>
      </c>
      <c r="AG32" s="772">
        <v>834.10467404872486</v>
      </c>
      <c r="AH32" s="772">
        <v>900.41842550897036</v>
      </c>
      <c r="AI32" s="772">
        <v>846.09365281554119</v>
      </c>
    </row>
    <row r="33" spans="1:35" ht="14.15" customHeight="1" x14ac:dyDescent="0.3">
      <c r="C33" s="393" t="s">
        <v>715</v>
      </c>
      <c r="D33" s="61"/>
      <c r="E33" s="61"/>
      <c r="F33" s="61"/>
      <c r="G33" s="61"/>
      <c r="H33" s="61"/>
      <c r="I33" s="61"/>
      <c r="J33" s="86"/>
      <c r="L33" s="86"/>
      <c r="M33" s="86"/>
      <c r="N33" s="86"/>
      <c r="O33" s="61"/>
      <c r="P33" s="62"/>
      <c r="S33" s="25" t="s">
        <v>350</v>
      </c>
      <c r="T33" s="766">
        <v>1019</v>
      </c>
      <c r="U33" s="767">
        <v>1059</v>
      </c>
      <c r="V33" s="767">
        <v>1212</v>
      </c>
      <c r="W33" s="767">
        <v>1192</v>
      </c>
      <c r="X33" s="768">
        <v>1026</v>
      </c>
      <c r="Y33" s="766">
        <v>1055</v>
      </c>
      <c r="Z33" s="767">
        <v>1362</v>
      </c>
      <c r="AA33" s="767">
        <v>1339</v>
      </c>
      <c r="AB33" s="768">
        <v>1418</v>
      </c>
      <c r="AC33" s="768">
        <v>264.82053237216093</v>
      </c>
      <c r="AD33" s="767">
        <v>431.14300760349727</v>
      </c>
      <c r="AE33" s="780">
        <v>547.05219924415201</v>
      </c>
      <c r="AF33" s="767">
        <v>55.427077834233835</v>
      </c>
      <c r="AG33" s="767">
        <v>465.50270981036255</v>
      </c>
      <c r="AH33" s="767">
        <v>380.43330908317881</v>
      </c>
      <c r="AI33" s="767">
        <v>641.15920332657606</v>
      </c>
    </row>
    <row r="34" spans="1:35" ht="14.15" customHeight="1" x14ac:dyDescent="0.3">
      <c r="C34" s="393" t="s">
        <v>716</v>
      </c>
      <c r="D34" s="61"/>
      <c r="E34" s="61"/>
      <c r="F34" s="61"/>
      <c r="G34" s="61"/>
      <c r="H34" s="61"/>
      <c r="I34" s="61"/>
      <c r="J34" s="86"/>
      <c r="L34" s="86"/>
      <c r="M34" s="86"/>
      <c r="N34" s="86"/>
      <c r="O34" s="61"/>
      <c r="P34" s="62"/>
      <c r="Z34" s="48"/>
      <c r="AA34" s="48">
        <f t="shared" ref="AA34:AH34" si="6">SUM(AA28:AA33)</f>
        <v>18559</v>
      </c>
      <c r="AB34" s="48">
        <f t="shared" si="6"/>
        <v>19382</v>
      </c>
      <c r="AC34" s="48">
        <f>SUM(AC28:AC33)</f>
        <v>24944.527145307697</v>
      </c>
      <c r="AD34" s="48">
        <f t="shared" si="6"/>
        <v>27554.388753411637</v>
      </c>
      <c r="AE34" s="48">
        <f t="shared" si="6"/>
        <v>31477.103814916103</v>
      </c>
      <c r="AF34" s="48">
        <f t="shared" si="6"/>
        <v>26109.873274092766</v>
      </c>
      <c r="AG34" s="48">
        <f t="shared" si="6"/>
        <v>26912.352483905677</v>
      </c>
      <c r="AH34" s="48">
        <f t="shared" si="6"/>
        <v>33862.588490372371</v>
      </c>
      <c r="AI34" s="48">
        <f t="shared" ref="AI34" si="7">SUM(AI28:AI33)</f>
        <v>36769.521412219394</v>
      </c>
    </row>
    <row r="35" spans="1:35" ht="14.15" customHeight="1" x14ac:dyDescent="0.3">
      <c r="C35" s="3" t="s">
        <v>717</v>
      </c>
      <c r="D35" s="61"/>
      <c r="E35" s="61"/>
      <c r="F35" s="61"/>
      <c r="G35" s="61"/>
      <c r="H35" s="61"/>
      <c r="I35" s="61"/>
      <c r="J35" s="86"/>
      <c r="L35" s="86"/>
      <c r="M35" s="86"/>
      <c r="N35" s="86"/>
      <c r="O35" s="61"/>
      <c r="P35" s="62"/>
      <c r="S35" s="1" t="s">
        <v>710</v>
      </c>
    </row>
    <row r="36" spans="1:35" ht="14.15" customHeight="1" x14ac:dyDescent="0.3">
      <c r="C36" s="3" t="s">
        <v>718</v>
      </c>
      <c r="D36" s="61"/>
      <c r="E36" s="61"/>
      <c r="F36" s="61"/>
      <c r="G36" s="61"/>
      <c r="H36" s="61"/>
      <c r="I36" s="61"/>
      <c r="J36" s="86"/>
      <c r="L36" s="86"/>
      <c r="M36" s="86"/>
      <c r="N36" s="86"/>
      <c r="O36" s="61"/>
      <c r="P36" s="62"/>
      <c r="T36" s="1">
        <v>5</v>
      </c>
      <c r="U36" s="1">
        <v>4</v>
      </c>
      <c r="V36" s="1">
        <v>3</v>
      </c>
      <c r="W36" s="1">
        <v>2</v>
      </c>
      <c r="X36" s="1">
        <v>1</v>
      </c>
    </row>
    <row r="37" spans="1:35" ht="14.15" customHeight="1" x14ac:dyDescent="0.3">
      <c r="S37" s="1356" t="s">
        <v>688</v>
      </c>
      <c r="T37" s="1395" t="str">
        <f>INDEX($T$26:$AK26,MATCH(T36,$T$25:$AK$25,0))</f>
        <v>平成31年（令和元年）</v>
      </c>
      <c r="U37" s="1397">
        <f>INDEX($T$26:$AK26,MATCH(U36,$T$25:$AK$25,0))</f>
        <v>43831</v>
      </c>
      <c r="V37" s="1397">
        <f>INDEX($T$26:$AK26,MATCH(V36,$T$25:$AK$25,0))</f>
        <v>44197</v>
      </c>
      <c r="W37" s="1397">
        <f>INDEX($T$26:$AK26,MATCH(W36,$T$25:$AK$25,0))</f>
        <v>44562</v>
      </c>
      <c r="X37" s="1393">
        <f>INDEX($T$26:$AK26,MATCH(X36,$T$25:$AK$25,0))</f>
        <v>44927</v>
      </c>
    </row>
    <row r="38" spans="1:35" ht="14.15" customHeight="1" x14ac:dyDescent="0.3">
      <c r="A38" s="2"/>
      <c r="B38" s="1"/>
      <c r="S38" s="1357"/>
      <c r="T38" s="1396"/>
      <c r="U38" s="1398"/>
      <c r="V38" s="1398"/>
      <c r="W38" s="1398"/>
      <c r="X38" s="1394"/>
    </row>
    <row r="39" spans="1:35" x14ac:dyDescent="0.3">
      <c r="S39" s="5"/>
      <c r="T39" s="843" t="str">
        <f>T15</f>
        <v>H31・R1</v>
      </c>
      <c r="U39" s="844">
        <f>U15</f>
        <v>43831</v>
      </c>
      <c r="V39" s="844">
        <f>V15</f>
        <v>44197</v>
      </c>
      <c r="W39" s="844">
        <f>W15</f>
        <v>44562</v>
      </c>
      <c r="X39" s="845">
        <f>X15</f>
        <v>44927</v>
      </c>
    </row>
    <row r="40" spans="1:35" x14ac:dyDescent="0.3">
      <c r="S40" s="5" t="s">
        <v>701</v>
      </c>
      <c r="T40" s="138">
        <f t="shared" ref="T40:X45" si="8">INDEX($T28:$AK28,MATCH(T$36,$T$25:$AK$25,0))</f>
        <v>3899.6998704773773</v>
      </c>
      <c r="U40" s="139">
        <f t="shared" si="8"/>
        <v>3922.3595528294245</v>
      </c>
      <c r="V40" s="139">
        <f t="shared" si="8"/>
        <v>4718.383772210891</v>
      </c>
      <c r="W40" s="139">
        <f t="shared" si="8"/>
        <v>7557.8863971516657</v>
      </c>
      <c r="X40" s="231">
        <f t="shared" si="8"/>
        <v>7681.59349386545</v>
      </c>
    </row>
    <row r="41" spans="1:35" x14ac:dyDescent="0.3">
      <c r="S41" s="47" t="s">
        <v>708</v>
      </c>
      <c r="T41" s="156">
        <f t="shared" si="8"/>
        <v>14342.091190162524</v>
      </c>
      <c r="U41" s="157">
        <f t="shared" si="8"/>
        <v>10942.245611272823</v>
      </c>
      <c r="V41" s="157">
        <f t="shared" si="8"/>
        <v>12078.105036945979</v>
      </c>
      <c r="W41" s="157">
        <f t="shared" si="8"/>
        <v>14175.514970434786</v>
      </c>
      <c r="X41" s="680">
        <f t="shared" si="8"/>
        <v>14686.986102127721</v>
      </c>
    </row>
    <row r="42" spans="1:35" x14ac:dyDescent="0.3">
      <c r="S42" s="47" t="s">
        <v>702</v>
      </c>
      <c r="T42" s="156">
        <f t="shared" si="8"/>
        <v>4604.1813263107051</v>
      </c>
      <c r="U42" s="157">
        <f t="shared" si="8"/>
        <v>4149.2380061622916</v>
      </c>
      <c r="V42" s="157">
        <f t="shared" si="8"/>
        <v>3428.4182421683645</v>
      </c>
      <c r="W42" s="157">
        <f t="shared" si="8"/>
        <v>4694.8916423915225</v>
      </c>
      <c r="X42" s="680">
        <f t="shared" si="8"/>
        <v>4331.9401433266821</v>
      </c>
    </row>
    <row r="43" spans="1:35" x14ac:dyDescent="0.3">
      <c r="S43" s="47" t="s">
        <v>703</v>
      </c>
      <c r="T43" s="156">
        <f t="shared" si="8"/>
        <v>7080.2922365103368</v>
      </c>
      <c r="U43" s="157">
        <f t="shared" si="8"/>
        <v>5719.8866720773676</v>
      </c>
      <c r="V43" s="157">
        <f t="shared" si="8"/>
        <v>5387.8380487213526</v>
      </c>
      <c r="W43" s="157">
        <f t="shared" si="8"/>
        <v>6153.4437458022521</v>
      </c>
      <c r="X43" s="680">
        <f t="shared" si="8"/>
        <v>8581.7488167574193</v>
      </c>
    </row>
    <row r="44" spans="1:35" x14ac:dyDescent="0.15">
      <c r="I44" s="63"/>
      <c r="S44" s="47" t="s">
        <v>704</v>
      </c>
      <c r="T44" s="156">
        <f t="shared" si="8"/>
        <v>1003.7869922110078</v>
      </c>
      <c r="U44" s="157">
        <f t="shared" si="8"/>
        <v>1320.7163539166304</v>
      </c>
      <c r="V44" s="157">
        <f t="shared" si="8"/>
        <v>834.10467404872486</v>
      </c>
      <c r="W44" s="157">
        <f t="shared" si="8"/>
        <v>900.41842550897036</v>
      </c>
      <c r="X44" s="680">
        <f t="shared" si="8"/>
        <v>846.09365281554119</v>
      </c>
    </row>
    <row r="45" spans="1:35" x14ac:dyDescent="0.15">
      <c r="C45" s="19"/>
      <c r="I45" s="63"/>
      <c r="S45" s="25" t="s">
        <v>350</v>
      </c>
      <c r="T45" s="218">
        <f t="shared" si="8"/>
        <v>547.05219924415201</v>
      </c>
      <c r="U45" s="219">
        <f t="shared" si="8"/>
        <v>55.427077834233835</v>
      </c>
      <c r="V45" s="219">
        <f t="shared" si="8"/>
        <v>465.50270981036255</v>
      </c>
      <c r="W45" s="219">
        <f t="shared" si="8"/>
        <v>380.43330908317881</v>
      </c>
      <c r="X45" s="235">
        <f t="shared" si="8"/>
        <v>641.15920332657606</v>
      </c>
    </row>
    <row r="46" spans="1:35" x14ac:dyDescent="0.3">
      <c r="S46" s="1" t="s">
        <v>527</v>
      </c>
      <c r="T46" s="48">
        <f>SUM(T40:T45)</f>
        <v>31477.103814916103</v>
      </c>
      <c r="U46" s="48">
        <f>SUM(U40:U45)</f>
        <v>26109.873274092766</v>
      </c>
      <c r="V46" s="48">
        <f>SUM(V40:V45)</f>
        <v>26912.352483905677</v>
      </c>
      <c r="W46" s="48">
        <f>SUM(W40:W45)</f>
        <v>33862.588490372371</v>
      </c>
      <c r="X46" s="48">
        <f>SUM(X40:X45)</f>
        <v>36769.521412219394</v>
      </c>
    </row>
  </sheetData>
  <mergeCells count="65">
    <mergeCell ref="W3:W4"/>
    <mergeCell ref="X3:X4"/>
    <mergeCell ref="I5:I6"/>
    <mergeCell ref="C5:C6"/>
    <mergeCell ref="D5:D6"/>
    <mergeCell ref="E5:E6"/>
    <mergeCell ref="F5:F6"/>
    <mergeCell ref="G5:G6"/>
    <mergeCell ref="H5:H6"/>
    <mergeCell ref="J5:J6"/>
    <mergeCell ref="L5:L6"/>
    <mergeCell ref="O5:P5"/>
    <mergeCell ref="S3:S4"/>
    <mergeCell ref="N5:N6"/>
    <mergeCell ref="M5:M6"/>
    <mergeCell ref="K5:K6"/>
    <mergeCell ref="T26:T27"/>
    <mergeCell ref="U26:U27"/>
    <mergeCell ref="V26:V27"/>
    <mergeCell ref="W26:W27"/>
    <mergeCell ref="AE3:AE4"/>
    <mergeCell ref="AE26:AE27"/>
    <mergeCell ref="AD26:AD27"/>
    <mergeCell ref="AA26:AA27"/>
    <mergeCell ref="AB26:AB27"/>
    <mergeCell ref="Y3:Y4"/>
    <mergeCell ref="Z3:Z4"/>
    <mergeCell ref="AA3:AA4"/>
    <mergeCell ref="AB3:AB4"/>
    <mergeCell ref="T3:T4"/>
    <mergeCell ref="U3:U4"/>
    <mergeCell ref="V3:V4"/>
    <mergeCell ref="S37:S38"/>
    <mergeCell ref="T37:T38"/>
    <mergeCell ref="U37:U38"/>
    <mergeCell ref="V37:V38"/>
    <mergeCell ref="W37:W38"/>
    <mergeCell ref="X37:X38"/>
    <mergeCell ref="AC3:AC4"/>
    <mergeCell ref="AC26:AC27"/>
    <mergeCell ref="X13:X14"/>
    <mergeCell ref="X26:X27"/>
    <mergeCell ref="Y26:Y27"/>
    <mergeCell ref="Z26:Z27"/>
    <mergeCell ref="C17:C18"/>
    <mergeCell ref="AI3:AI4"/>
    <mergeCell ref="AI26:AI27"/>
    <mergeCell ref="AH3:AH4"/>
    <mergeCell ref="AH26:AH27"/>
    <mergeCell ref="AG3:AG4"/>
    <mergeCell ref="AG26:AG27"/>
    <mergeCell ref="AF26:AF27"/>
    <mergeCell ref="AF3:AF4"/>
    <mergeCell ref="AD3:AD4"/>
    <mergeCell ref="S13:S14"/>
    <mergeCell ref="T13:T14"/>
    <mergeCell ref="U13:U14"/>
    <mergeCell ref="V13:V14"/>
    <mergeCell ref="W13:W14"/>
    <mergeCell ref="S26:S27"/>
    <mergeCell ref="O17:P17"/>
    <mergeCell ref="N17:N18"/>
    <mergeCell ref="M17:M18"/>
    <mergeCell ref="L17:L18"/>
    <mergeCell ref="K17:K18"/>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rowBreaks count="1" manualBreakCount="1">
    <brk id="43" max="16" man="1"/>
  </row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36">
    <tabColor theme="8"/>
  </sheetPr>
  <dimension ref="A1:U54"/>
  <sheetViews>
    <sheetView view="pageBreakPreview" zoomScaleNormal="100" zoomScaleSheetLayoutView="100" workbookViewId="0"/>
  </sheetViews>
  <sheetFormatPr defaultColWidth="9" defaultRowHeight="14" x14ac:dyDescent="0.3"/>
  <cols>
    <col min="1" max="1" width="3.08203125" style="2" customWidth="1"/>
    <col min="2" max="9" width="9" style="1"/>
    <col min="10" max="10" width="3.08203125" style="1" customWidth="1"/>
    <col min="11" max="11" width="9" style="1"/>
    <col min="12" max="12" width="12.33203125" style="1" customWidth="1"/>
    <col min="13" max="16384" width="9" style="1"/>
  </cols>
  <sheetData>
    <row r="1" spans="2:21" x14ac:dyDescent="0.3">
      <c r="B1" s="1" t="s">
        <v>719</v>
      </c>
    </row>
    <row r="3" spans="2:21" x14ac:dyDescent="0.3">
      <c r="B3" s="6"/>
      <c r="C3" s="7"/>
      <c r="D3" s="7"/>
      <c r="E3" s="7"/>
      <c r="F3" s="7"/>
      <c r="G3" s="7"/>
      <c r="H3" s="7"/>
      <c r="I3" s="8"/>
    </row>
    <row r="4" spans="2:21" x14ac:dyDescent="0.3">
      <c r="B4" s="9"/>
      <c r="I4" s="10"/>
    </row>
    <row r="5" spans="2:21" x14ac:dyDescent="0.3">
      <c r="B5" s="9"/>
      <c r="I5" s="10"/>
    </row>
    <row r="6" spans="2:21" x14ac:dyDescent="0.3">
      <c r="B6" s="9"/>
      <c r="I6" s="10"/>
      <c r="L6" s="38"/>
      <c r="M6" s="526"/>
      <c r="N6" s="526"/>
      <c r="O6" s="526"/>
      <c r="P6" s="526"/>
      <c r="Q6" s="526"/>
      <c r="R6" s="526"/>
      <c r="S6" s="526"/>
      <c r="T6" s="526"/>
      <c r="U6" s="526"/>
    </row>
    <row r="7" spans="2:21" x14ac:dyDescent="0.3">
      <c r="B7" s="9"/>
      <c r="I7" s="10"/>
      <c r="L7" s="38"/>
      <c r="M7" s="846"/>
      <c r="N7" s="846"/>
      <c r="O7" s="846"/>
      <c r="P7" s="846"/>
      <c r="Q7" s="85"/>
    </row>
    <row r="8" spans="2:21" x14ac:dyDescent="0.3">
      <c r="B8" s="9"/>
      <c r="I8" s="10"/>
      <c r="L8" s="38"/>
      <c r="M8" s="846"/>
      <c r="N8" s="846"/>
      <c r="O8" s="846"/>
      <c r="P8" s="846"/>
      <c r="Q8" s="85"/>
    </row>
    <row r="9" spans="2:21" x14ac:dyDescent="0.3">
      <c r="B9" s="9"/>
      <c r="I9" s="10"/>
      <c r="L9" s="38"/>
      <c r="M9" s="846"/>
      <c r="N9" s="846"/>
      <c r="O9" s="846"/>
      <c r="P9" s="846"/>
      <c r="Q9" s="85"/>
    </row>
    <row r="10" spans="2:21" x14ac:dyDescent="0.3">
      <c r="B10" s="9"/>
      <c r="I10" s="10"/>
      <c r="L10" s="38"/>
      <c r="M10" s="846"/>
      <c r="N10" s="846"/>
      <c r="O10" s="846"/>
      <c r="P10" s="846"/>
      <c r="Q10" s="85"/>
    </row>
    <row r="11" spans="2:21" x14ac:dyDescent="0.3">
      <c r="B11" s="9"/>
      <c r="I11" s="10"/>
      <c r="L11" s="38"/>
      <c r="M11" s="846"/>
      <c r="N11" s="846"/>
      <c r="O11" s="846"/>
      <c r="P11" s="846"/>
      <c r="Q11" s="85"/>
    </row>
    <row r="12" spans="2:21" x14ac:dyDescent="0.3">
      <c r="B12" s="9"/>
      <c r="I12" s="10"/>
      <c r="L12" s="38"/>
      <c r="M12" s="85"/>
      <c r="N12" s="85"/>
      <c r="O12" s="85"/>
      <c r="P12" s="85"/>
      <c r="Q12" s="847"/>
      <c r="R12" s="85"/>
      <c r="S12" s="85"/>
      <c r="T12" s="85"/>
      <c r="U12" s="85"/>
    </row>
    <row r="13" spans="2:21" x14ac:dyDescent="0.3">
      <c r="B13" s="9"/>
      <c r="I13" s="10"/>
      <c r="L13" s="38"/>
      <c r="M13" s="85"/>
      <c r="N13" s="85"/>
      <c r="O13" s="85"/>
      <c r="P13" s="85"/>
      <c r="Q13" s="847"/>
      <c r="R13" s="85"/>
      <c r="S13" s="85"/>
      <c r="T13" s="85"/>
      <c r="U13" s="85"/>
    </row>
    <row r="14" spans="2:21" x14ac:dyDescent="0.3">
      <c r="B14" s="9"/>
      <c r="I14" s="10"/>
      <c r="L14" s="38"/>
      <c r="M14" s="85"/>
      <c r="N14" s="85"/>
      <c r="O14" s="85"/>
      <c r="P14" s="85"/>
      <c r="Q14" s="847"/>
      <c r="R14" s="85"/>
      <c r="S14" s="85"/>
      <c r="T14" s="85"/>
      <c r="U14" s="85"/>
    </row>
    <row r="15" spans="2:21" x14ac:dyDescent="0.3">
      <c r="B15" s="9"/>
      <c r="I15" s="10"/>
      <c r="L15" s="38"/>
      <c r="M15" s="85"/>
      <c r="N15" s="85"/>
      <c r="O15" s="85"/>
      <c r="P15" s="85"/>
      <c r="Q15" s="847"/>
      <c r="R15" s="85"/>
      <c r="S15" s="85"/>
      <c r="T15" s="85"/>
      <c r="U15" s="85"/>
    </row>
    <row r="16" spans="2:21" x14ac:dyDescent="0.3">
      <c r="B16" s="9"/>
      <c r="I16" s="10"/>
      <c r="L16" s="38"/>
      <c r="M16" s="85"/>
      <c r="N16" s="85"/>
      <c r="O16" s="85"/>
      <c r="P16" s="85"/>
      <c r="Q16" s="847"/>
      <c r="R16" s="85"/>
      <c r="S16" s="85"/>
      <c r="T16" s="85"/>
      <c r="U16" s="85"/>
    </row>
    <row r="17" spans="2:21" x14ac:dyDescent="0.3">
      <c r="B17" s="9"/>
      <c r="I17" s="10"/>
      <c r="L17" s="38"/>
      <c r="M17" s="85"/>
      <c r="N17" s="85"/>
      <c r="O17" s="85"/>
      <c r="P17" s="85"/>
      <c r="Q17" s="847"/>
      <c r="R17" s="85"/>
      <c r="S17" s="85"/>
      <c r="T17" s="85"/>
      <c r="U17" s="85"/>
    </row>
    <row r="18" spans="2:21" x14ac:dyDescent="0.3">
      <c r="B18" s="9"/>
      <c r="I18" s="10"/>
      <c r="L18" s="38"/>
      <c r="M18" s="85"/>
      <c r="N18" s="85"/>
      <c r="O18" s="85"/>
      <c r="P18" s="85"/>
      <c r="Q18" s="85"/>
      <c r="R18" s="85"/>
      <c r="S18" s="85"/>
      <c r="T18" s="85"/>
      <c r="U18" s="85"/>
    </row>
    <row r="19" spans="2:21" x14ac:dyDescent="0.3">
      <c r="B19" s="9"/>
      <c r="I19" s="10"/>
      <c r="L19" s="38"/>
      <c r="M19" s="85"/>
      <c r="N19" s="85"/>
      <c r="O19" s="85"/>
      <c r="P19" s="85"/>
      <c r="Q19" s="85"/>
      <c r="R19" s="85"/>
    </row>
    <row r="20" spans="2:21" x14ac:dyDescent="0.3">
      <c r="B20" s="9"/>
      <c r="I20" s="10"/>
      <c r="L20" s="38"/>
      <c r="M20" s="85"/>
      <c r="N20" s="85"/>
      <c r="O20" s="85"/>
      <c r="P20" s="85"/>
      <c r="Q20" s="85"/>
      <c r="R20" s="85"/>
    </row>
    <row r="21" spans="2:21" x14ac:dyDescent="0.3">
      <c r="B21" s="9"/>
      <c r="I21" s="10"/>
      <c r="L21" s="38"/>
      <c r="M21" s="85"/>
      <c r="N21" s="85"/>
      <c r="O21" s="85"/>
      <c r="P21" s="85"/>
      <c r="Q21" s="85"/>
      <c r="R21" s="85"/>
    </row>
    <row r="22" spans="2:21" x14ac:dyDescent="0.3">
      <c r="B22" s="9"/>
      <c r="I22" s="10"/>
    </row>
    <row r="23" spans="2:21" x14ac:dyDescent="0.3">
      <c r="B23" s="9"/>
      <c r="I23" s="10"/>
    </row>
    <row r="24" spans="2:21" x14ac:dyDescent="0.3">
      <c r="B24" s="9"/>
      <c r="I24" s="10"/>
    </row>
    <row r="25" spans="2:21" x14ac:dyDescent="0.3">
      <c r="B25" s="11"/>
      <c r="C25" s="12"/>
      <c r="D25" s="12"/>
      <c r="E25" s="12"/>
      <c r="F25" s="12"/>
      <c r="G25" s="12"/>
      <c r="H25" s="12"/>
      <c r="I25" s="13"/>
    </row>
    <row r="27" spans="2:21" x14ac:dyDescent="0.3">
      <c r="B27" s="1" t="s">
        <v>720</v>
      </c>
    </row>
    <row r="29" spans="2:21" x14ac:dyDescent="0.3">
      <c r="B29" s="6"/>
      <c r="C29" s="7"/>
      <c r="D29" s="7"/>
      <c r="E29" s="7"/>
      <c r="F29" s="7"/>
      <c r="G29" s="7"/>
      <c r="H29" s="7"/>
      <c r="I29" s="8"/>
    </row>
    <row r="30" spans="2:21" x14ac:dyDescent="0.3">
      <c r="B30" s="9"/>
      <c r="I30" s="10"/>
    </row>
    <row r="31" spans="2:21" x14ac:dyDescent="0.3">
      <c r="B31" s="9"/>
      <c r="I31" s="10"/>
      <c r="L31" s="38"/>
      <c r="M31" s="526"/>
      <c r="N31" s="526"/>
      <c r="O31" s="526"/>
      <c r="P31" s="526"/>
      <c r="Q31" s="526"/>
      <c r="R31" s="526"/>
      <c r="S31" s="526"/>
      <c r="T31" s="526"/>
      <c r="U31" s="526"/>
    </row>
    <row r="32" spans="2:21" x14ac:dyDescent="0.3">
      <c r="B32" s="9"/>
      <c r="I32" s="10"/>
      <c r="L32" s="38"/>
      <c r="M32" s="846"/>
      <c r="N32" s="846"/>
      <c r="O32" s="846"/>
      <c r="P32" s="846"/>
      <c r="Q32" s="85"/>
    </row>
    <row r="33" spans="2:21" x14ac:dyDescent="0.3">
      <c r="B33" s="9"/>
      <c r="I33" s="10"/>
      <c r="L33" s="38"/>
      <c r="M33" s="846"/>
      <c r="N33" s="846"/>
      <c r="O33" s="846"/>
      <c r="P33" s="846"/>
      <c r="Q33" s="85"/>
    </row>
    <row r="34" spans="2:21" x14ac:dyDescent="0.3">
      <c r="B34" s="9"/>
      <c r="I34" s="10"/>
      <c r="L34" s="38"/>
      <c r="M34" s="846"/>
      <c r="N34" s="846"/>
      <c r="O34" s="846"/>
      <c r="P34" s="846"/>
      <c r="Q34" s="85"/>
    </row>
    <row r="35" spans="2:21" x14ac:dyDescent="0.3">
      <c r="B35" s="9"/>
      <c r="I35" s="10"/>
      <c r="L35" s="38"/>
      <c r="M35" s="846"/>
      <c r="N35" s="846"/>
      <c r="O35" s="846"/>
      <c r="P35" s="846"/>
      <c r="Q35" s="85"/>
    </row>
    <row r="36" spans="2:21" x14ac:dyDescent="0.3">
      <c r="B36" s="9"/>
      <c r="I36" s="10"/>
      <c r="L36" s="38"/>
      <c r="M36" s="846"/>
      <c r="N36" s="846"/>
      <c r="O36" s="846"/>
      <c r="P36" s="846"/>
      <c r="Q36" s="85"/>
    </row>
    <row r="37" spans="2:21" x14ac:dyDescent="0.3">
      <c r="B37" s="9"/>
      <c r="I37" s="10"/>
      <c r="L37" s="38"/>
      <c r="M37" s="846"/>
      <c r="N37" s="846"/>
      <c r="O37" s="846"/>
      <c r="P37" s="846"/>
      <c r="Q37" s="85"/>
    </row>
    <row r="38" spans="2:21" x14ac:dyDescent="0.3">
      <c r="B38" s="9"/>
      <c r="I38" s="10"/>
      <c r="L38" s="38"/>
      <c r="M38" s="85"/>
      <c r="N38" s="85"/>
      <c r="O38" s="85"/>
      <c r="P38" s="85"/>
      <c r="Q38" s="847"/>
      <c r="R38" s="85"/>
      <c r="S38" s="85"/>
      <c r="T38" s="85"/>
      <c r="U38" s="85"/>
    </row>
    <row r="39" spans="2:21" x14ac:dyDescent="0.3">
      <c r="B39" s="9"/>
      <c r="I39" s="10"/>
      <c r="L39" s="38"/>
      <c r="M39" s="85"/>
      <c r="N39" s="85"/>
      <c r="O39" s="85"/>
      <c r="P39" s="85"/>
      <c r="Q39" s="847"/>
      <c r="R39" s="85"/>
      <c r="S39" s="85"/>
      <c r="T39" s="85"/>
      <c r="U39" s="85"/>
    </row>
    <row r="40" spans="2:21" x14ac:dyDescent="0.3">
      <c r="B40" s="9"/>
      <c r="I40" s="10"/>
      <c r="L40" s="38"/>
      <c r="M40" s="85"/>
      <c r="N40" s="85"/>
      <c r="O40" s="85"/>
      <c r="P40" s="85"/>
      <c r="Q40" s="847"/>
      <c r="R40" s="85"/>
      <c r="S40" s="85"/>
      <c r="T40" s="85"/>
      <c r="U40" s="85"/>
    </row>
    <row r="41" spans="2:21" x14ac:dyDescent="0.3">
      <c r="B41" s="9"/>
      <c r="I41" s="10"/>
      <c r="L41" s="38"/>
      <c r="M41" s="85"/>
      <c r="N41" s="85"/>
      <c r="O41" s="85"/>
      <c r="P41" s="85"/>
      <c r="Q41" s="847"/>
      <c r="R41" s="85"/>
      <c r="S41" s="85"/>
      <c r="T41" s="85"/>
      <c r="U41" s="85"/>
    </row>
    <row r="42" spans="2:21" x14ac:dyDescent="0.3">
      <c r="B42" s="9"/>
      <c r="I42" s="10"/>
      <c r="L42" s="38"/>
      <c r="M42" s="85"/>
      <c r="N42" s="85"/>
      <c r="O42" s="85"/>
      <c r="P42" s="85"/>
      <c r="Q42" s="847"/>
      <c r="R42" s="85"/>
      <c r="S42" s="85"/>
      <c r="T42" s="85"/>
      <c r="U42" s="85"/>
    </row>
    <row r="43" spans="2:21" x14ac:dyDescent="0.3">
      <c r="B43" s="9"/>
      <c r="I43" s="10"/>
      <c r="L43" s="38"/>
      <c r="M43" s="85"/>
      <c r="N43" s="85"/>
      <c r="O43" s="85"/>
      <c r="P43" s="85"/>
      <c r="Q43" s="847"/>
      <c r="R43" s="85"/>
      <c r="S43" s="85"/>
      <c r="T43" s="85"/>
      <c r="U43" s="85"/>
    </row>
    <row r="44" spans="2:21" x14ac:dyDescent="0.3">
      <c r="B44" s="9"/>
      <c r="I44" s="10"/>
      <c r="L44" s="38"/>
      <c r="M44" s="85"/>
      <c r="N44" s="85"/>
      <c r="O44" s="85"/>
      <c r="P44" s="85"/>
      <c r="Q44" s="847"/>
      <c r="R44" s="85"/>
      <c r="S44" s="85"/>
      <c r="T44" s="85"/>
      <c r="U44" s="85"/>
    </row>
    <row r="45" spans="2:21" x14ac:dyDescent="0.3">
      <c r="B45" s="9"/>
      <c r="I45" s="10"/>
      <c r="L45" s="38"/>
      <c r="M45" s="85"/>
      <c r="N45" s="85"/>
      <c r="O45" s="85"/>
      <c r="P45" s="85"/>
      <c r="Q45" s="85"/>
      <c r="R45" s="85"/>
      <c r="S45" s="48"/>
      <c r="T45" s="48"/>
      <c r="U45" s="48"/>
    </row>
    <row r="46" spans="2:21" x14ac:dyDescent="0.3">
      <c r="B46" s="9"/>
      <c r="I46" s="10"/>
      <c r="L46" s="38"/>
      <c r="M46" s="85"/>
      <c r="N46" s="85"/>
      <c r="O46" s="85"/>
      <c r="P46" s="85"/>
      <c r="Q46" s="85"/>
      <c r="R46" s="85"/>
    </row>
    <row r="47" spans="2:21" x14ac:dyDescent="0.3">
      <c r="B47" s="9"/>
      <c r="I47" s="10"/>
      <c r="L47" s="38"/>
      <c r="M47" s="85"/>
      <c r="N47" s="85"/>
      <c r="O47" s="85"/>
      <c r="P47" s="85"/>
      <c r="Q47" s="85"/>
      <c r="R47" s="85"/>
    </row>
    <row r="48" spans="2:21" x14ac:dyDescent="0.3">
      <c r="B48" s="9"/>
      <c r="I48" s="10"/>
      <c r="L48" s="38"/>
      <c r="M48" s="85"/>
      <c r="N48" s="85"/>
      <c r="O48" s="85"/>
      <c r="P48" s="85"/>
      <c r="Q48" s="85"/>
      <c r="R48" s="85"/>
    </row>
    <row r="49" spans="2:18" x14ac:dyDescent="0.3">
      <c r="B49" s="9"/>
      <c r="I49" s="10"/>
      <c r="L49" s="38"/>
      <c r="M49" s="85"/>
      <c r="N49" s="85"/>
      <c r="O49" s="85"/>
      <c r="P49" s="85"/>
      <c r="Q49" s="85"/>
      <c r="R49" s="85"/>
    </row>
    <row r="50" spans="2:18" x14ac:dyDescent="0.3">
      <c r="B50" s="9"/>
      <c r="I50" s="10"/>
    </row>
    <row r="51" spans="2:18" x14ac:dyDescent="0.3">
      <c r="B51" s="11"/>
      <c r="C51" s="12"/>
      <c r="D51" s="12"/>
      <c r="E51" s="12"/>
      <c r="F51" s="12"/>
      <c r="G51" s="12"/>
      <c r="H51" s="12"/>
      <c r="I51" s="13"/>
    </row>
    <row r="52" spans="2:18" x14ac:dyDescent="0.15">
      <c r="B52" s="19"/>
    </row>
    <row r="53" spans="2:18" x14ac:dyDescent="0.15">
      <c r="B53" s="19"/>
    </row>
    <row r="54" spans="2:18" x14ac:dyDescent="0.15">
      <c r="B54" s="19"/>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20">
    <tabColor theme="4"/>
  </sheetPr>
  <dimension ref="A1:BK37"/>
  <sheetViews>
    <sheetView view="pageBreakPreview" zoomScaleNormal="100" zoomScaleSheetLayoutView="100" workbookViewId="0"/>
  </sheetViews>
  <sheetFormatPr defaultColWidth="9" defaultRowHeight="14" x14ac:dyDescent="0.3"/>
  <cols>
    <col min="1" max="1" width="3.08203125" style="2" customWidth="1"/>
    <col min="2" max="3" width="10.58203125" style="1" customWidth="1"/>
    <col min="4" max="18" width="8" style="1" customWidth="1"/>
    <col min="19" max="19" width="3.08203125" style="1" customWidth="1"/>
    <col min="20" max="21" width="9" style="1"/>
    <col min="22" max="22" width="12.58203125" style="1" bestFit="1" customWidth="1"/>
    <col min="23" max="16384" width="9" style="1"/>
  </cols>
  <sheetData>
    <row r="1" spans="1:63" x14ac:dyDescent="0.3">
      <c r="A1" s="4" t="s">
        <v>81</v>
      </c>
    </row>
    <row r="2" spans="1:63" x14ac:dyDescent="0.3">
      <c r="V2" s="1" t="s">
        <v>229</v>
      </c>
    </row>
    <row r="3" spans="1:63" x14ac:dyDescent="0.3">
      <c r="A3" s="2" t="s">
        <v>82</v>
      </c>
      <c r="V3" s="1" t="s">
        <v>721</v>
      </c>
      <c r="W3" s="444" t="s">
        <v>722</v>
      </c>
    </row>
    <row r="4" spans="1:63" ht="14.5" thickBot="1" x14ac:dyDescent="0.35">
      <c r="P4" s="39" t="s">
        <v>723</v>
      </c>
      <c r="V4" s="1" t="s">
        <v>724</v>
      </c>
      <c r="W4" s="444" t="s">
        <v>725</v>
      </c>
    </row>
    <row r="5" spans="1:63" x14ac:dyDescent="0.3">
      <c r="B5" s="41" t="s">
        <v>415</v>
      </c>
      <c r="C5" s="42" t="s">
        <v>726</v>
      </c>
      <c r="D5" s="43" t="s">
        <v>428</v>
      </c>
      <c r="E5" s="44" t="s">
        <v>429</v>
      </c>
      <c r="F5" s="44" t="s">
        <v>430</v>
      </c>
      <c r="G5" s="44" t="s">
        <v>431</v>
      </c>
      <c r="H5" s="44" t="s">
        <v>432</v>
      </c>
      <c r="I5" s="45" t="s">
        <v>433</v>
      </c>
      <c r="J5" s="46" t="s">
        <v>434</v>
      </c>
      <c r="K5" s="44" t="s">
        <v>435</v>
      </c>
      <c r="L5" s="44" t="s">
        <v>436</v>
      </c>
      <c r="M5" s="44" t="s">
        <v>437</v>
      </c>
      <c r="N5" s="44" t="s">
        <v>438</v>
      </c>
      <c r="O5" s="475" t="s">
        <v>439</v>
      </c>
      <c r="P5" s="496" t="s">
        <v>440</v>
      </c>
      <c r="Q5" s="490" t="s">
        <v>727</v>
      </c>
      <c r="R5" s="169" t="s">
        <v>388</v>
      </c>
      <c r="V5" s="444" t="s">
        <v>728</v>
      </c>
    </row>
    <row r="6" spans="1:63" ht="17.149999999999999" customHeight="1" x14ac:dyDescent="0.3">
      <c r="B6" s="1429" t="s">
        <v>132</v>
      </c>
      <c r="C6" s="14" t="s">
        <v>729</v>
      </c>
      <c r="D6" s="470">
        <f>INDEX(W$8:W$19,MATCH($T6,$V$8:$V$19,0))</f>
        <v>3</v>
      </c>
      <c r="E6" s="189">
        <f t="shared" ref="E6:O6" si="0">INDEX(X$8:X$19,MATCH($T6,$V$8:$V$19,0))</f>
        <v>1</v>
      </c>
      <c r="F6" s="189">
        <f t="shared" si="0"/>
        <v>5</v>
      </c>
      <c r="G6" s="189">
        <f t="shared" si="0"/>
        <v>1</v>
      </c>
      <c r="H6" s="189">
        <f t="shared" si="0"/>
        <v>9</v>
      </c>
      <c r="I6" s="190">
        <f t="shared" si="0"/>
        <v>6</v>
      </c>
      <c r="J6" s="477">
        <f t="shared" si="0"/>
        <v>1</v>
      </c>
      <c r="K6" s="189">
        <f t="shared" si="0"/>
        <v>0</v>
      </c>
      <c r="L6" s="189">
        <f t="shared" si="0"/>
        <v>17</v>
      </c>
      <c r="M6" s="189">
        <f t="shared" si="0"/>
        <v>15</v>
      </c>
      <c r="N6" s="189">
        <f t="shared" si="0"/>
        <v>24</v>
      </c>
      <c r="O6" s="1217">
        <f t="shared" si="0"/>
        <v>12</v>
      </c>
      <c r="P6" s="507">
        <f>SUM(D6:O6)</f>
        <v>94</v>
      </c>
      <c r="Q6" s="502">
        <v>144</v>
      </c>
      <c r="R6" s="445" t="s">
        <v>405</v>
      </c>
      <c r="T6" s="1" t="s">
        <v>442</v>
      </c>
      <c r="AK6" s="980" t="s">
        <v>850</v>
      </c>
      <c r="AY6" s="1" t="s">
        <v>849</v>
      </c>
    </row>
    <row r="7" spans="1:63" ht="17.149999999999999" customHeight="1" x14ac:dyDescent="0.3">
      <c r="B7" s="1430"/>
      <c r="C7" s="16" t="s">
        <v>730</v>
      </c>
      <c r="D7" s="469">
        <f>INDEX(W$25:W$36,MATCH($T7,$V$25:$V$36,0))</f>
        <v>251</v>
      </c>
      <c r="E7" s="191">
        <f t="shared" ref="E7:O7" si="1">INDEX(X$25:X$36,MATCH($T7,$V$25:$V$36,0))</f>
        <v>50</v>
      </c>
      <c r="F7" s="191">
        <f t="shared" si="1"/>
        <v>235</v>
      </c>
      <c r="G7" s="191">
        <f t="shared" si="1"/>
        <v>96</v>
      </c>
      <c r="H7" s="191">
        <f t="shared" si="1"/>
        <v>472</v>
      </c>
      <c r="I7" s="192">
        <f t="shared" si="1"/>
        <v>655</v>
      </c>
      <c r="J7" s="478">
        <f t="shared" si="1"/>
        <v>83</v>
      </c>
      <c r="K7" s="191">
        <f t="shared" si="1"/>
        <v>0</v>
      </c>
      <c r="L7" s="191">
        <f t="shared" si="1"/>
        <v>1389</v>
      </c>
      <c r="M7" s="191">
        <f t="shared" si="1"/>
        <v>1700</v>
      </c>
      <c r="N7" s="191">
        <f t="shared" si="1"/>
        <v>1706</v>
      </c>
      <c r="O7" s="1218">
        <f t="shared" si="1"/>
        <v>1828</v>
      </c>
      <c r="P7" s="508">
        <f>SUM(D7:O7)</f>
        <v>8465</v>
      </c>
      <c r="Q7" s="503">
        <v>13013</v>
      </c>
      <c r="R7" s="446">
        <f>IF(AND(P7&lt;&gt;0,Q7&lt;&gt;0),P7/Q7-1,"-")</f>
        <v>-0.34949665718896483</v>
      </c>
      <c r="T7" s="1" t="s">
        <v>442</v>
      </c>
      <c r="V7" s="1" t="s">
        <v>731</v>
      </c>
      <c r="AK7" s="1" t="s">
        <v>847</v>
      </c>
      <c r="AY7" s="1" t="s">
        <v>848</v>
      </c>
    </row>
    <row r="8" spans="1:63" ht="17.149999999999999" customHeight="1" x14ac:dyDescent="0.3">
      <c r="B8" s="1431" t="s">
        <v>133</v>
      </c>
      <c r="C8" s="65" t="s">
        <v>729</v>
      </c>
      <c r="D8" s="124">
        <f>INDEX(W$8:W$19,MATCH($T8,$V$8:$V$19,0))</f>
        <v>5</v>
      </c>
      <c r="E8" s="125">
        <f t="shared" ref="E8" si="2">INDEX(X$8:X$19,MATCH($T8,$V$8:$V$19,0))</f>
        <v>9</v>
      </c>
      <c r="F8" s="125">
        <f t="shared" ref="F8" si="3">INDEX(Y$8:Y$19,MATCH($T8,$V$8:$V$19,0))</f>
        <v>4</v>
      </c>
      <c r="G8" s="125">
        <f t="shared" ref="G8" si="4">INDEX(Z$8:Z$19,MATCH($T8,$V$8:$V$19,0))</f>
        <v>2</v>
      </c>
      <c r="H8" s="125">
        <f t="shared" ref="H8" si="5">INDEX(AA$8:AA$19,MATCH($T8,$V$8:$V$19,0))</f>
        <v>14</v>
      </c>
      <c r="I8" s="126">
        <f t="shared" ref="I8" si="6">INDEX(AB$8:AB$19,MATCH($T8,$V$8:$V$19,0))</f>
        <v>16</v>
      </c>
      <c r="J8" s="127">
        <f t="shared" ref="J8" si="7">INDEX(AC$8:AC$19,MATCH($T8,$V$8:$V$19,0))</f>
        <v>5</v>
      </c>
      <c r="K8" s="125">
        <f t="shared" ref="K8" si="8">INDEX(AD$8:AD$19,MATCH($T8,$V$8:$V$19,0))</f>
        <v>5</v>
      </c>
      <c r="L8" s="125">
        <f t="shared" ref="L8" si="9">INDEX(AE$8:AE$19,MATCH($T8,$V$8:$V$19,0))</f>
        <v>36</v>
      </c>
      <c r="M8" s="125">
        <f t="shared" ref="M8" si="10">INDEX(AF$8:AF$19,MATCH($T8,$V$8:$V$19,0))</f>
        <v>42</v>
      </c>
      <c r="N8" s="125">
        <f t="shared" ref="N8" si="11">INDEX(AG$8:AG$19,MATCH($T8,$V$8:$V$19,0))</f>
        <v>28</v>
      </c>
      <c r="O8" s="598">
        <f t="shared" ref="O8" si="12">INDEX(AH$8:AH$19,MATCH($T8,$V$8:$V$19,0))</f>
        <v>13</v>
      </c>
      <c r="P8" s="507">
        <f t="shared" ref="P8:P23" si="13">SUM(D8:O8)</f>
        <v>179</v>
      </c>
      <c r="Q8" s="502">
        <v>256</v>
      </c>
      <c r="R8" s="445" t="s">
        <v>405</v>
      </c>
      <c r="T8" s="1" t="s">
        <v>444</v>
      </c>
      <c r="V8" s="54" t="s">
        <v>732</v>
      </c>
      <c r="W8" s="68">
        <v>1</v>
      </c>
      <c r="X8" s="69">
        <v>2</v>
      </c>
      <c r="Y8" s="69">
        <v>3</v>
      </c>
      <c r="Z8" s="69">
        <v>4</v>
      </c>
      <c r="AA8" s="69">
        <v>5</v>
      </c>
      <c r="AB8" s="69">
        <v>6</v>
      </c>
      <c r="AC8" s="69">
        <v>7</v>
      </c>
      <c r="AD8" s="69">
        <v>8</v>
      </c>
      <c r="AE8" s="69">
        <v>9</v>
      </c>
      <c r="AF8" s="69">
        <v>10</v>
      </c>
      <c r="AG8" s="69">
        <v>11</v>
      </c>
      <c r="AH8" s="70">
        <v>12</v>
      </c>
      <c r="AI8" s="38" t="s">
        <v>527</v>
      </c>
      <c r="AK8" s="1" t="s">
        <v>846</v>
      </c>
      <c r="AL8" s="1">
        <v>1</v>
      </c>
      <c r="AM8" s="1">
        <v>2</v>
      </c>
      <c r="AN8" s="1">
        <v>3</v>
      </c>
      <c r="AO8" s="1">
        <v>4</v>
      </c>
      <c r="AP8" s="1">
        <v>5</v>
      </c>
      <c r="AQ8" s="1">
        <v>6</v>
      </c>
      <c r="AR8" s="1">
        <v>7</v>
      </c>
      <c r="AS8" s="1">
        <v>8</v>
      </c>
      <c r="AT8" s="1">
        <v>9</v>
      </c>
      <c r="AU8" s="1">
        <v>10</v>
      </c>
      <c r="AV8" s="1">
        <v>11</v>
      </c>
      <c r="AW8" s="1">
        <v>12</v>
      </c>
      <c r="AY8" s="1" t="s">
        <v>846</v>
      </c>
      <c r="AZ8" s="1">
        <v>1</v>
      </c>
      <c r="BA8" s="1">
        <v>2</v>
      </c>
      <c r="BB8" s="1">
        <v>3</v>
      </c>
      <c r="BC8" s="1">
        <v>4</v>
      </c>
      <c r="BD8" s="1">
        <v>5</v>
      </c>
      <c r="BE8" s="1">
        <v>6</v>
      </c>
      <c r="BF8" s="1">
        <v>7</v>
      </c>
      <c r="BG8" s="1">
        <v>8</v>
      </c>
      <c r="BH8" s="1">
        <v>9</v>
      </c>
      <c r="BI8" s="1">
        <v>10</v>
      </c>
      <c r="BJ8" s="1">
        <v>11</v>
      </c>
      <c r="BK8" s="1">
        <v>12</v>
      </c>
    </row>
    <row r="9" spans="1:63" ht="17.149999999999999" customHeight="1" x14ac:dyDescent="0.3">
      <c r="B9" s="1430"/>
      <c r="C9" s="16" t="s">
        <v>730</v>
      </c>
      <c r="D9" s="469">
        <f>INDEX(W$25:W$36,MATCH($T9,$V$25:$V$36,0))</f>
        <v>1798</v>
      </c>
      <c r="E9" s="191">
        <f t="shared" ref="E9" si="14">INDEX(X$25:X$36,MATCH($T9,$V$25:$V$36,0))</f>
        <v>2035</v>
      </c>
      <c r="F9" s="191">
        <f t="shared" ref="F9" si="15">INDEX(Y$25:Y$36,MATCH($T9,$V$25:$V$36,0))</f>
        <v>670</v>
      </c>
      <c r="G9" s="191">
        <f t="shared" ref="G9" si="16">INDEX(Z$25:Z$36,MATCH($T9,$V$25:$V$36,0))</f>
        <v>249</v>
      </c>
      <c r="H9" s="191">
        <f t="shared" ref="H9" si="17">INDEX(AA$25:AA$36,MATCH($T9,$V$25:$V$36,0))</f>
        <v>2070</v>
      </c>
      <c r="I9" s="192">
        <f t="shared" ref="I9" si="18">INDEX(AB$25:AB$36,MATCH($T9,$V$25:$V$36,0))</f>
        <v>2236</v>
      </c>
      <c r="J9" s="478">
        <f t="shared" ref="J9" si="19">INDEX(AC$25:AC$36,MATCH($T9,$V$25:$V$36,0))</f>
        <v>578</v>
      </c>
      <c r="K9" s="191">
        <f t="shared" ref="K9" si="20">INDEX(AD$25:AD$36,MATCH($T9,$V$25:$V$36,0))</f>
        <v>157</v>
      </c>
      <c r="L9" s="191">
        <f t="shared" ref="L9" si="21">INDEX(AE$25:AE$36,MATCH($T9,$V$25:$V$36,0))</f>
        <v>2933</v>
      </c>
      <c r="M9" s="191">
        <f t="shared" ref="M9" si="22">INDEX(AF$25:AF$36,MATCH($T9,$V$25:$V$36,0))</f>
        <v>3638</v>
      </c>
      <c r="N9" s="191">
        <f t="shared" ref="N9" si="23">INDEX(AG$25:AG$36,MATCH($T9,$V$25:$V$36,0))</f>
        <v>4745</v>
      </c>
      <c r="O9" s="1218">
        <f t="shared" ref="O9" si="24">INDEX(AH$25:AH$36,MATCH($T9,$V$25:$V$36,0))</f>
        <v>2383</v>
      </c>
      <c r="P9" s="508">
        <f>SUM(D9:O9)</f>
        <v>23492</v>
      </c>
      <c r="Q9" s="503">
        <v>29755</v>
      </c>
      <c r="R9" s="446">
        <f>IF(AND(P9&lt;&gt;0,Q9&lt;&gt;0),P9/Q9-1,"-")</f>
        <v>-0.21048563266677867</v>
      </c>
      <c r="T9" s="1" t="s">
        <v>444</v>
      </c>
      <c r="V9" s="55" t="s">
        <v>132</v>
      </c>
      <c r="W9" s="971">
        <f>AL9+AZ9</f>
        <v>3</v>
      </c>
      <c r="X9" s="972">
        <f t="shared" ref="X9:AH9" si="25">AM9+BA9</f>
        <v>1</v>
      </c>
      <c r="Y9" s="972">
        <f t="shared" si="25"/>
        <v>5</v>
      </c>
      <c r="Z9" s="972">
        <f t="shared" si="25"/>
        <v>1</v>
      </c>
      <c r="AA9" s="972">
        <f t="shared" si="25"/>
        <v>9</v>
      </c>
      <c r="AB9" s="972">
        <f t="shared" si="25"/>
        <v>6</v>
      </c>
      <c r="AC9" s="972">
        <f t="shared" si="25"/>
        <v>1</v>
      </c>
      <c r="AD9" s="972">
        <f t="shared" si="25"/>
        <v>0</v>
      </c>
      <c r="AE9" s="972">
        <f t="shared" si="25"/>
        <v>17</v>
      </c>
      <c r="AF9" s="972">
        <f t="shared" si="25"/>
        <v>15</v>
      </c>
      <c r="AG9" s="972">
        <f t="shared" si="25"/>
        <v>24</v>
      </c>
      <c r="AH9" s="973">
        <f t="shared" si="25"/>
        <v>12</v>
      </c>
      <c r="AI9" s="1">
        <f>SUM(W9:AH9)</f>
        <v>94</v>
      </c>
      <c r="AK9" s="1" t="s">
        <v>442</v>
      </c>
      <c r="AL9" s="444">
        <v>3</v>
      </c>
      <c r="AM9" s="444">
        <v>1</v>
      </c>
      <c r="AN9" s="444">
        <v>5</v>
      </c>
      <c r="AO9" s="444">
        <v>1</v>
      </c>
      <c r="AP9" s="444">
        <v>9</v>
      </c>
      <c r="AQ9" s="444">
        <v>6</v>
      </c>
      <c r="AR9" s="444">
        <v>1</v>
      </c>
      <c r="AS9" s="444"/>
      <c r="AT9" s="444">
        <v>17</v>
      </c>
      <c r="AU9" s="444">
        <v>15</v>
      </c>
      <c r="AV9" s="444">
        <v>24</v>
      </c>
      <c r="AW9" s="444">
        <v>12</v>
      </c>
      <c r="AY9" s="1" t="s">
        <v>442</v>
      </c>
      <c r="AZ9" s="444"/>
      <c r="BA9" s="444"/>
      <c r="BB9" s="444"/>
      <c r="BC9" s="444"/>
      <c r="BD9" s="444"/>
      <c r="BE9" s="444"/>
      <c r="BF9" s="444"/>
      <c r="BG9" s="444"/>
      <c r="BH9" s="444"/>
      <c r="BI9" s="444"/>
      <c r="BJ9" s="444"/>
      <c r="BK9" s="444"/>
    </row>
    <row r="10" spans="1:63" ht="17.149999999999999" customHeight="1" x14ac:dyDescent="0.3">
      <c r="B10" s="1431" t="s">
        <v>135</v>
      </c>
      <c r="C10" s="65" t="s">
        <v>729</v>
      </c>
      <c r="D10" s="124">
        <f>INDEX(W$8:W$19,MATCH($T10,$V$8:$V$19,0))</f>
        <v>1</v>
      </c>
      <c r="E10" s="125">
        <f t="shared" ref="E10" si="26">INDEX(X$8:X$19,MATCH($T10,$V$8:$V$19,0))</f>
        <v>0</v>
      </c>
      <c r="F10" s="125">
        <f t="shared" ref="F10" si="27">INDEX(Y$8:Y$19,MATCH($T10,$V$8:$V$19,0))</f>
        <v>3</v>
      </c>
      <c r="G10" s="125">
        <f t="shared" ref="G10" si="28">INDEX(Z$8:Z$19,MATCH($T10,$V$8:$V$19,0))</f>
        <v>0</v>
      </c>
      <c r="H10" s="125">
        <f t="shared" ref="H10" si="29">INDEX(AA$8:AA$19,MATCH($T10,$V$8:$V$19,0))</f>
        <v>1</v>
      </c>
      <c r="I10" s="126">
        <f t="shared" ref="I10" si="30">INDEX(AB$8:AB$19,MATCH($T10,$V$8:$V$19,0))</f>
        <v>0</v>
      </c>
      <c r="J10" s="127">
        <f t="shared" ref="J10" si="31">INDEX(AC$8:AC$19,MATCH($T10,$V$8:$V$19,0))</f>
        <v>2</v>
      </c>
      <c r="K10" s="125">
        <f t="shared" ref="K10" si="32">INDEX(AD$8:AD$19,MATCH($T10,$V$8:$V$19,0))</f>
        <v>1</v>
      </c>
      <c r="L10" s="125">
        <f t="shared" ref="L10" si="33">INDEX(AE$8:AE$19,MATCH($T10,$V$8:$V$19,0))</f>
        <v>2</v>
      </c>
      <c r="M10" s="125">
        <f t="shared" ref="M10" si="34">INDEX(AF$8:AF$19,MATCH($T10,$V$8:$V$19,0))</f>
        <v>5</v>
      </c>
      <c r="N10" s="125">
        <f t="shared" ref="N10" si="35">INDEX(AG$8:AG$19,MATCH($T10,$V$8:$V$19,0))</f>
        <v>1</v>
      </c>
      <c r="O10" s="598">
        <f t="shared" ref="O10" si="36">INDEX(AH$8:AH$19,MATCH($T10,$V$8:$V$19,0))</f>
        <v>0</v>
      </c>
      <c r="P10" s="507">
        <f t="shared" si="13"/>
        <v>16</v>
      </c>
      <c r="Q10" s="502">
        <v>34</v>
      </c>
      <c r="R10" s="445" t="s">
        <v>405</v>
      </c>
      <c r="T10" s="1" t="s">
        <v>445</v>
      </c>
      <c r="V10" s="67" t="s">
        <v>133</v>
      </c>
      <c r="W10" s="974">
        <f t="shared" ref="W10:W19" si="37">AL10+AZ10</f>
        <v>5</v>
      </c>
      <c r="X10" s="975">
        <f t="shared" ref="X10:X19" si="38">AM10+BA10</f>
        <v>9</v>
      </c>
      <c r="Y10" s="975">
        <f t="shared" ref="Y10:Y19" si="39">AN10+BB10</f>
        <v>4</v>
      </c>
      <c r="Z10" s="975">
        <f t="shared" ref="Z10:Z19" si="40">AO10+BC10</f>
        <v>2</v>
      </c>
      <c r="AA10" s="975">
        <f t="shared" ref="AA10:AA19" si="41">AP10+BD10</f>
        <v>14</v>
      </c>
      <c r="AB10" s="975">
        <f t="shared" ref="AB10:AB19" si="42">AQ10+BE10</f>
        <v>16</v>
      </c>
      <c r="AC10" s="975">
        <f t="shared" ref="AC10:AC19" si="43">AR10+BF10</f>
        <v>5</v>
      </c>
      <c r="AD10" s="975">
        <f t="shared" ref="AD10:AD19" si="44">AS10+BG10</f>
        <v>5</v>
      </c>
      <c r="AE10" s="975">
        <f t="shared" ref="AE10:AE19" si="45">AT10+BH10</f>
        <v>36</v>
      </c>
      <c r="AF10" s="975">
        <f t="shared" ref="AF10:AF19" si="46">AU10+BI10</f>
        <v>42</v>
      </c>
      <c r="AG10" s="975">
        <f t="shared" ref="AG10:AG19" si="47">AV10+BJ10</f>
        <v>28</v>
      </c>
      <c r="AH10" s="976">
        <f t="shared" ref="AH10:AH19" si="48">AW10+BK10</f>
        <v>13</v>
      </c>
      <c r="AI10" s="1">
        <f t="shared" ref="AI10:AI36" si="49">SUM(W10:AH10)</f>
        <v>179</v>
      </c>
      <c r="AK10" s="1" t="s">
        <v>444</v>
      </c>
      <c r="AL10" s="444">
        <v>5</v>
      </c>
      <c r="AM10" s="444">
        <v>9</v>
      </c>
      <c r="AN10" s="444">
        <v>4</v>
      </c>
      <c r="AO10" s="444">
        <v>2</v>
      </c>
      <c r="AP10" s="444">
        <v>12</v>
      </c>
      <c r="AQ10" s="444">
        <v>14</v>
      </c>
      <c r="AR10" s="444">
        <v>5</v>
      </c>
      <c r="AS10" s="444">
        <v>3</v>
      </c>
      <c r="AT10" s="444">
        <v>35</v>
      </c>
      <c r="AU10" s="444">
        <v>38</v>
      </c>
      <c r="AV10" s="444">
        <v>28</v>
      </c>
      <c r="AW10" s="444">
        <v>12</v>
      </c>
      <c r="AY10" s="1" t="s">
        <v>444</v>
      </c>
      <c r="AZ10" s="444"/>
      <c r="BA10" s="444"/>
      <c r="BB10" s="444"/>
      <c r="BC10" s="444"/>
      <c r="BD10" s="444">
        <v>2</v>
      </c>
      <c r="BE10" s="444">
        <v>2</v>
      </c>
      <c r="BF10" s="444"/>
      <c r="BG10" s="444">
        <v>2</v>
      </c>
      <c r="BH10" s="444">
        <v>1</v>
      </c>
      <c r="BI10" s="444">
        <v>4</v>
      </c>
      <c r="BJ10" s="444"/>
      <c r="BK10" s="444">
        <v>1</v>
      </c>
    </row>
    <row r="11" spans="1:63" ht="17.149999999999999" customHeight="1" x14ac:dyDescent="0.3">
      <c r="B11" s="1430"/>
      <c r="C11" s="16" t="s">
        <v>730</v>
      </c>
      <c r="D11" s="469">
        <f>INDEX(W$25:W$36,MATCH($T11,$V$25:$V$36,0))</f>
        <v>200</v>
      </c>
      <c r="E11" s="191">
        <f t="shared" ref="E11" si="50">INDEX(X$25:X$36,MATCH($T11,$V$25:$V$36,0))</f>
        <v>0</v>
      </c>
      <c r="F11" s="191">
        <f t="shared" ref="F11" si="51">INDEX(Y$25:Y$36,MATCH($T11,$V$25:$V$36,0))</f>
        <v>228</v>
      </c>
      <c r="G11" s="191">
        <f t="shared" ref="G11" si="52">INDEX(Z$25:Z$36,MATCH($T11,$V$25:$V$36,0))</f>
        <v>0</v>
      </c>
      <c r="H11" s="191">
        <f t="shared" ref="H11" si="53">INDEX(AA$25:AA$36,MATCH($T11,$V$25:$V$36,0))</f>
        <v>151</v>
      </c>
      <c r="I11" s="192">
        <f t="shared" ref="I11" si="54">INDEX(AB$25:AB$36,MATCH($T11,$V$25:$V$36,0))</f>
        <v>0</v>
      </c>
      <c r="J11" s="478">
        <f t="shared" ref="J11" si="55">INDEX(AC$25:AC$36,MATCH($T11,$V$25:$V$36,0))</f>
        <v>57</v>
      </c>
      <c r="K11" s="191">
        <f t="shared" ref="K11" si="56">INDEX(AD$25:AD$36,MATCH($T11,$V$25:$V$36,0))</f>
        <v>22</v>
      </c>
      <c r="L11" s="191">
        <f t="shared" ref="L11" si="57">INDEX(AE$25:AE$36,MATCH($T11,$V$25:$V$36,0))</f>
        <v>39</v>
      </c>
      <c r="M11" s="191">
        <f t="shared" ref="M11" si="58">INDEX(AF$25:AF$36,MATCH($T11,$V$25:$V$36,0))</f>
        <v>755</v>
      </c>
      <c r="N11" s="191">
        <f t="shared" ref="N11" si="59">INDEX(AG$25:AG$36,MATCH($T11,$V$25:$V$36,0))</f>
        <v>48</v>
      </c>
      <c r="O11" s="1218">
        <f t="shared" ref="O11" si="60">INDEX(AH$25:AH$36,MATCH($T11,$V$25:$V$36,0))</f>
        <v>0</v>
      </c>
      <c r="P11" s="508">
        <f t="shared" si="13"/>
        <v>1500</v>
      </c>
      <c r="Q11" s="503">
        <v>3579</v>
      </c>
      <c r="R11" s="446">
        <f>IF(AND(P11&lt;&gt;0,Q11&lt;&gt;0),P11/Q11-1,"-")</f>
        <v>-0.58088851634534788</v>
      </c>
      <c r="T11" s="1" t="s">
        <v>445</v>
      </c>
      <c r="V11" s="67" t="s">
        <v>135</v>
      </c>
      <c r="W11" s="974">
        <f t="shared" si="37"/>
        <v>1</v>
      </c>
      <c r="X11" s="975">
        <f t="shared" si="38"/>
        <v>0</v>
      </c>
      <c r="Y11" s="975">
        <f t="shared" si="39"/>
        <v>3</v>
      </c>
      <c r="Z11" s="975">
        <f t="shared" si="40"/>
        <v>0</v>
      </c>
      <c r="AA11" s="975">
        <f t="shared" si="41"/>
        <v>1</v>
      </c>
      <c r="AB11" s="975">
        <f t="shared" si="42"/>
        <v>0</v>
      </c>
      <c r="AC11" s="975">
        <f t="shared" si="43"/>
        <v>2</v>
      </c>
      <c r="AD11" s="975">
        <f t="shared" si="44"/>
        <v>1</v>
      </c>
      <c r="AE11" s="975">
        <f t="shared" si="45"/>
        <v>2</v>
      </c>
      <c r="AF11" s="975">
        <f t="shared" si="46"/>
        <v>5</v>
      </c>
      <c r="AG11" s="975">
        <f t="shared" si="47"/>
        <v>1</v>
      </c>
      <c r="AH11" s="976">
        <f t="shared" si="48"/>
        <v>0</v>
      </c>
      <c r="AI11" s="1">
        <f t="shared" si="49"/>
        <v>16</v>
      </c>
      <c r="AK11" s="1" t="s">
        <v>445</v>
      </c>
      <c r="AL11" s="444">
        <v>1</v>
      </c>
      <c r="AM11" s="444"/>
      <c r="AN11" s="444">
        <v>3</v>
      </c>
      <c r="AO11" s="444"/>
      <c r="AP11" s="444">
        <v>1</v>
      </c>
      <c r="AQ11" s="444"/>
      <c r="AR11" s="444"/>
      <c r="AS11" s="444"/>
      <c r="AT11" s="444">
        <v>1</v>
      </c>
      <c r="AU11" s="444">
        <v>5</v>
      </c>
      <c r="AV11" s="444"/>
      <c r="AW11" s="444"/>
      <c r="AY11" s="1" t="s">
        <v>445</v>
      </c>
      <c r="AZ11" s="444"/>
      <c r="BA11" s="444"/>
      <c r="BB11" s="444"/>
      <c r="BC11" s="444"/>
      <c r="BD11" s="444"/>
      <c r="BE11" s="444"/>
      <c r="BF11" s="444">
        <v>2</v>
      </c>
      <c r="BG11" s="444">
        <v>1</v>
      </c>
      <c r="BH11" s="444">
        <v>1</v>
      </c>
      <c r="BI11" s="444"/>
      <c r="BJ11" s="444">
        <v>1</v>
      </c>
      <c r="BK11" s="444"/>
    </row>
    <row r="12" spans="1:63" ht="17.149999999999999" customHeight="1" x14ac:dyDescent="0.3">
      <c r="B12" s="1431" t="s">
        <v>137</v>
      </c>
      <c r="C12" s="65" t="s">
        <v>729</v>
      </c>
      <c r="D12" s="124">
        <f>INDEX(W$8:W$19,MATCH($T12,$V$8:$V$19,0))</f>
        <v>1</v>
      </c>
      <c r="E12" s="125">
        <f t="shared" ref="E12" si="61">INDEX(X$8:X$19,MATCH($T12,$V$8:$V$19,0))</f>
        <v>0</v>
      </c>
      <c r="F12" s="125">
        <f t="shared" ref="F12" si="62">INDEX(Y$8:Y$19,MATCH($T12,$V$8:$V$19,0))</f>
        <v>0</v>
      </c>
      <c r="G12" s="125">
        <f t="shared" ref="G12" si="63">INDEX(Z$8:Z$19,MATCH($T12,$V$8:$V$19,0))</f>
        <v>0</v>
      </c>
      <c r="H12" s="125">
        <f t="shared" ref="H12" si="64">INDEX(AA$8:AA$19,MATCH($T12,$V$8:$V$19,0))</f>
        <v>6</v>
      </c>
      <c r="I12" s="126">
        <f t="shared" ref="I12" si="65">INDEX(AB$8:AB$19,MATCH($T12,$V$8:$V$19,0))</f>
        <v>1</v>
      </c>
      <c r="J12" s="127">
        <f t="shared" ref="J12" si="66">INDEX(AC$8:AC$19,MATCH($T12,$V$8:$V$19,0))</f>
        <v>0</v>
      </c>
      <c r="K12" s="125">
        <f t="shared" ref="K12" si="67">INDEX(AD$8:AD$19,MATCH($T12,$V$8:$V$19,0))</f>
        <v>2</v>
      </c>
      <c r="L12" s="125">
        <f t="shared" ref="L12" si="68">INDEX(AE$8:AE$19,MATCH($T12,$V$8:$V$19,0))</f>
        <v>4</v>
      </c>
      <c r="M12" s="125">
        <f t="shared" ref="M12" si="69">INDEX(AF$8:AF$19,MATCH($T12,$V$8:$V$19,0))</f>
        <v>16</v>
      </c>
      <c r="N12" s="125">
        <f t="shared" ref="N12" si="70">INDEX(AG$8:AG$19,MATCH($T12,$V$8:$V$19,0))</f>
        <v>16</v>
      </c>
      <c r="O12" s="598">
        <f t="shared" ref="O12" si="71">INDEX(AH$8:AH$19,MATCH($T12,$V$8:$V$19,0))</f>
        <v>3</v>
      </c>
      <c r="P12" s="507">
        <f t="shared" si="13"/>
        <v>49</v>
      </c>
      <c r="Q12" s="502">
        <v>53</v>
      </c>
      <c r="R12" s="445" t="s">
        <v>405</v>
      </c>
      <c r="T12" s="1" t="s">
        <v>446</v>
      </c>
      <c r="V12" s="67" t="s">
        <v>137</v>
      </c>
      <c r="W12" s="974">
        <f t="shared" si="37"/>
        <v>1</v>
      </c>
      <c r="X12" s="975">
        <f t="shared" si="38"/>
        <v>0</v>
      </c>
      <c r="Y12" s="975">
        <f t="shared" si="39"/>
        <v>0</v>
      </c>
      <c r="Z12" s="975">
        <f t="shared" si="40"/>
        <v>0</v>
      </c>
      <c r="AA12" s="975">
        <f t="shared" si="41"/>
        <v>6</v>
      </c>
      <c r="AB12" s="975">
        <f t="shared" si="42"/>
        <v>1</v>
      </c>
      <c r="AC12" s="975">
        <f t="shared" si="43"/>
        <v>0</v>
      </c>
      <c r="AD12" s="975">
        <f t="shared" si="44"/>
        <v>2</v>
      </c>
      <c r="AE12" s="975">
        <f t="shared" si="45"/>
        <v>4</v>
      </c>
      <c r="AF12" s="975">
        <f t="shared" si="46"/>
        <v>16</v>
      </c>
      <c r="AG12" s="975">
        <f t="shared" si="47"/>
        <v>16</v>
      </c>
      <c r="AH12" s="976">
        <f t="shared" si="48"/>
        <v>3</v>
      </c>
      <c r="AI12" s="1">
        <f t="shared" si="49"/>
        <v>49</v>
      </c>
      <c r="AK12" s="1" t="s">
        <v>446</v>
      </c>
      <c r="AL12" s="444">
        <v>1</v>
      </c>
      <c r="AM12" s="444"/>
      <c r="AN12" s="444"/>
      <c r="AO12" s="444"/>
      <c r="AP12" s="444">
        <v>6</v>
      </c>
      <c r="AQ12" s="444">
        <v>1</v>
      </c>
      <c r="AR12" s="444"/>
      <c r="AS12" s="444">
        <v>2</v>
      </c>
      <c r="AT12" s="444">
        <v>4</v>
      </c>
      <c r="AU12" s="444">
        <v>16</v>
      </c>
      <c r="AV12" s="444">
        <v>16</v>
      </c>
      <c r="AW12" s="444">
        <v>3</v>
      </c>
      <c r="AY12" s="1" t="s">
        <v>446</v>
      </c>
      <c r="AZ12" s="444"/>
      <c r="BA12" s="444"/>
      <c r="BB12" s="444"/>
      <c r="BC12" s="444"/>
      <c r="BD12" s="444"/>
      <c r="BE12" s="444"/>
      <c r="BF12" s="444"/>
      <c r="BG12" s="444"/>
      <c r="BH12" s="444"/>
      <c r="BI12" s="444"/>
      <c r="BJ12" s="444"/>
      <c r="BK12" s="444"/>
    </row>
    <row r="13" spans="1:63" ht="17.149999999999999" customHeight="1" x14ac:dyDescent="0.3">
      <c r="B13" s="1430"/>
      <c r="C13" s="16" t="s">
        <v>730</v>
      </c>
      <c r="D13" s="469">
        <f>INDEX(W$25:W$36,MATCH($T13,$V$25:$V$36,0))</f>
        <v>24</v>
      </c>
      <c r="E13" s="191">
        <f t="shared" ref="E13" si="72">INDEX(X$25:X$36,MATCH($T13,$V$25:$V$36,0))</f>
        <v>0</v>
      </c>
      <c r="F13" s="191">
        <f t="shared" ref="F13" si="73">INDEX(Y$25:Y$36,MATCH($T13,$V$25:$V$36,0))</f>
        <v>0</v>
      </c>
      <c r="G13" s="191">
        <f t="shared" ref="G13" si="74">INDEX(Z$25:Z$36,MATCH($T13,$V$25:$V$36,0))</f>
        <v>0</v>
      </c>
      <c r="H13" s="191">
        <f t="shared" ref="H13" si="75">INDEX(AA$25:AA$36,MATCH($T13,$V$25:$V$36,0))</f>
        <v>385</v>
      </c>
      <c r="I13" s="192">
        <f t="shared" ref="I13" si="76">INDEX(AB$25:AB$36,MATCH($T13,$V$25:$V$36,0))</f>
        <v>40</v>
      </c>
      <c r="J13" s="478">
        <f t="shared" ref="J13" si="77">INDEX(AC$25:AC$36,MATCH($T13,$V$25:$V$36,0))</f>
        <v>0</v>
      </c>
      <c r="K13" s="191">
        <f t="shared" ref="K13" si="78">INDEX(AD$25:AD$36,MATCH($T13,$V$25:$V$36,0))</f>
        <v>136</v>
      </c>
      <c r="L13" s="191">
        <f t="shared" ref="L13" si="79">INDEX(AE$25:AE$36,MATCH($T13,$V$25:$V$36,0))</f>
        <v>359</v>
      </c>
      <c r="M13" s="191">
        <f t="shared" ref="M13" si="80">INDEX(AF$25:AF$36,MATCH($T13,$V$25:$V$36,0))</f>
        <v>1087</v>
      </c>
      <c r="N13" s="191">
        <f t="shared" ref="N13" si="81">INDEX(AG$25:AG$36,MATCH($T13,$V$25:$V$36,0))</f>
        <v>1414</v>
      </c>
      <c r="O13" s="1218">
        <f t="shared" ref="O13" si="82">INDEX(AH$25:AH$36,MATCH($T13,$V$25:$V$36,0))</f>
        <v>181</v>
      </c>
      <c r="P13" s="508">
        <f t="shared" si="13"/>
        <v>3626</v>
      </c>
      <c r="Q13" s="503">
        <v>3782</v>
      </c>
      <c r="R13" s="446">
        <f>IF(AND(P13&lt;&gt;0,Q13&lt;&gt;0),P13/Q13-1,"-")</f>
        <v>-4.124801692226332E-2</v>
      </c>
      <c r="T13" s="1" t="s">
        <v>446</v>
      </c>
      <c r="V13" s="67" t="s">
        <v>138</v>
      </c>
      <c r="W13" s="974">
        <f t="shared" si="37"/>
        <v>14</v>
      </c>
      <c r="X13" s="975">
        <f t="shared" si="38"/>
        <v>6</v>
      </c>
      <c r="Y13" s="975">
        <f t="shared" si="39"/>
        <v>6</v>
      </c>
      <c r="Z13" s="975">
        <f t="shared" si="40"/>
        <v>2</v>
      </c>
      <c r="AA13" s="975">
        <f t="shared" si="41"/>
        <v>66</v>
      </c>
      <c r="AB13" s="975">
        <f t="shared" si="42"/>
        <v>29</v>
      </c>
      <c r="AC13" s="975">
        <f t="shared" si="43"/>
        <v>10</v>
      </c>
      <c r="AD13" s="975">
        <f t="shared" si="44"/>
        <v>3</v>
      </c>
      <c r="AE13" s="975">
        <f t="shared" si="45"/>
        <v>38</v>
      </c>
      <c r="AF13" s="975">
        <f t="shared" si="46"/>
        <v>72</v>
      </c>
      <c r="AG13" s="975">
        <f t="shared" si="47"/>
        <v>84</v>
      </c>
      <c r="AH13" s="976">
        <f t="shared" si="48"/>
        <v>17</v>
      </c>
      <c r="AI13" s="1">
        <f t="shared" si="49"/>
        <v>347</v>
      </c>
      <c r="AK13" s="1" t="s">
        <v>447</v>
      </c>
      <c r="AL13" s="444">
        <v>14</v>
      </c>
      <c r="AM13" s="444">
        <v>6</v>
      </c>
      <c r="AN13" s="444">
        <v>6</v>
      </c>
      <c r="AO13" s="444">
        <v>2</v>
      </c>
      <c r="AP13" s="444">
        <v>66</v>
      </c>
      <c r="AQ13" s="444">
        <v>29</v>
      </c>
      <c r="AR13" s="444">
        <v>10</v>
      </c>
      <c r="AS13" s="444">
        <v>3</v>
      </c>
      <c r="AT13" s="444">
        <v>38</v>
      </c>
      <c r="AU13" s="444">
        <v>72</v>
      </c>
      <c r="AV13" s="444">
        <v>84</v>
      </c>
      <c r="AW13" s="444">
        <v>17</v>
      </c>
      <c r="AY13" s="1" t="s">
        <v>447</v>
      </c>
      <c r="AZ13" s="444"/>
      <c r="BA13" s="444"/>
      <c r="BB13" s="444"/>
      <c r="BC13" s="444"/>
      <c r="BD13" s="444"/>
      <c r="BE13" s="444"/>
      <c r="BF13" s="444"/>
      <c r="BG13" s="444"/>
      <c r="BH13" s="444"/>
      <c r="BI13" s="444"/>
      <c r="BJ13" s="444"/>
      <c r="BK13" s="444"/>
    </row>
    <row r="14" spans="1:63" ht="17.149999999999999" customHeight="1" x14ac:dyDescent="0.3">
      <c r="B14" s="1432" t="s">
        <v>423</v>
      </c>
      <c r="C14" s="65" t="s">
        <v>729</v>
      </c>
      <c r="D14" s="124">
        <f>INDEX(W$8:W$19,MATCH($T14,$V$8:$V$19,0))</f>
        <v>14</v>
      </c>
      <c r="E14" s="125">
        <f t="shared" ref="E14" si="83">INDEX(X$8:X$19,MATCH($T14,$V$8:$V$19,0))</f>
        <v>6</v>
      </c>
      <c r="F14" s="125">
        <f t="shared" ref="F14" si="84">INDEX(Y$8:Y$19,MATCH($T14,$V$8:$V$19,0))</f>
        <v>6</v>
      </c>
      <c r="G14" s="125">
        <f t="shared" ref="G14" si="85">INDEX(Z$8:Z$19,MATCH($T14,$V$8:$V$19,0))</f>
        <v>2</v>
      </c>
      <c r="H14" s="125">
        <f t="shared" ref="H14" si="86">INDEX(AA$8:AA$19,MATCH($T14,$V$8:$V$19,0))</f>
        <v>66</v>
      </c>
      <c r="I14" s="126">
        <f t="shared" ref="I14" si="87">INDEX(AB$8:AB$19,MATCH($T14,$V$8:$V$19,0))</f>
        <v>29</v>
      </c>
      <c r="J14" s="127">
        <f t="shared" ref="J14" si="88">INDEX(AC$8:AC$19,MATCH($T14,$V$8:$V$19,0))</f>
        <v>10</v>
      </c>
      <c r="K14" s="125">
        <f t="shared" ref="K14" si="89">INDEX(AD$8:AD$19,MATCH($T14,$V$8:$V$19,0))</f>
        <v>3</v>
      </c>
      <c r="L14" s="125">
        <f t="shared" ref="L14" si="90">INDEX(AE$8:AE$19,MATCH($T14,$V$8:$V$19,0))</f>
        <v>38</v>
      </c>
      <c r="M14" s="125">
        <f t="shared" ref="M14" si="91">INDEX(AF$8:AF$19,MATCH($T14,$V$8:$V$19,0))</f>
        <v>72</v>
      </c>
      <c r="N14" s="125">
        <f t="shared" ref="N14" si="92">INDEX(AG$8:AG$19,MATCH($T14,$V$8:$V$19,0))</f>
        <v>84</v>
      </c>
      <c r="O14" s="598">
        <f t="shared" ref="O14" si="93">INDEX(AH$8:AH$19,MATCH($T14,$V$8:$V$19,0))</f>
        <v>17</v>
      </c>
      <c r="P14" s="507">
        <f t="shared" si="13"/>
        <v>347</v>
      </c>
      <c r="Q14" s="502">
        <v>405</v>
      </c>
      <c r="R14" s="445" t="s">
        <v>405</v>
      </c>
      <c r="T14" s="1" t="s">
        <v>447</v>
      </c>
      <c r="V14" s="67" t="s">
        <v>140</v>
      </c>
      <c r="W14" s="974">
        <f t="shared" si="37"/>
        <v>0</v>
      </c>
      <c r="X14" s="975">
        <f t="shared" si="38"/>
        <v>0</v>
      </c>
      <c r="Y14" s="975">
        <f t="shared" si="39"/>
        <v>0</v>
      </c>
      <c r="Z14" s="975">
        <f t="shared" si="40"/>
        <v>0</v>
      </c>
      <c r="AA14" s="975">
        <f t="shared" si="41"/>
        <v>6</v>
      </c>
      <c r="AB14" s="975">
        <f t="shared" si="42"/>
        <v>0</v>
      </c>
      <c r="AC14" s="975">
        <f t="shared" si="43"/>
        <v>1</v>
      </c>
      <c r="AD14" s="975">
        <f t="shared" si="44"/>
        <v>0</v>
      </c>
      <c r="AE14" s="975">
        <f t="shared" si="45"/>
        <v>4</v>
      </c>
      <c r="AF14" s="975">
        <f t="shared" si="46"/>
        <v>1</v>
      </c>
      <c r="AG14" s="975">
        <f t="shared" si="47"/>
        <v>8</v>
      </c>
      <c r="AH14" s="976">
        <f t="shared" si="48"/>
        <v>1</v>
      </c>
      <c r="AI14" s="1">
        <f t="shared" si="49"/>
        <v>21</v>
      </c>
      <c r="AK14" s="1" t="s">
        <v>448</v>
      </c>
      <c r="AL14" s="444"/>
      <c r="AM14" s="444"/>
      <c r="AN14" s="444"/>
      <c r="AO14" s="444"/>
      <c r="AP14" s="444">
        <v>6</v>
      </c>
      <c r="AQ14" s="444"/>
      <c r="AR14" s="444">
        <v>1</v>
      </c>
      <c r="AS14" s="444"/>
      <c r="AT14" s="444">
        <v>4</v>
      </c>
      <c r="AU14" s="444">
        <v>1</v>
      </c>
      <c r="AV14" s="444">
        <v>8</v>
      </c>
      <c r="AW14" s="444">
        <v>1</v>
      </c>
      <c r="AY14" s="1" t="s">
        <v>448</v>
      </c>
      <c r="AZ14" s="444"/>
      <c r="BA14" s="444"/>
      <c r="BB14" s="444"/>
      <c r="BC14" s="444"/>
      <c r="BD14" s="444"/>
      <c r="BE14" s="444"/>
      <c r="BF14" s="444"/>
      <c r="BG14" s="444"/>
      <c r="BH14" s="444"/>
      <c r="BI14" s="444"/>
      <c r="BJ14" s="444"/>
      <c r="BK14" s="444"/>
    </row>
    <row r="15" spans="1:63" ht="17.149999999999999" customHeight="1" x14ac:dyDescent="0.3">
      <c r="B15" s="1430"/>
      <c r="C15" s="16" t="s">
        <v>730</v>
      </c>
      <c r="D15" s="469">
        <f>INDEX(W$25:W$36,MATCH($T15,$V$25:$V$36,0))</f>
        <v>1579</v>
      </c>
      <c r="E15" s="191">
        <f t="shared" ref="E15" si="94">INDEX(X$25:X$36,MATCH($T15,$V$25:$V$36,0))</f>
        <v>794</v>
      </c>
      <c r="F15" s="191">
        <f t="shared" ref="F15" si="95">INDEX(Y$25:Y$36,MATCH($T15,$V$25:$V$36,0))</f>
        <v>632</v>
      </c>
      <c r="G15" s="191">
        <f t="shared" ref="G15" si="96">INDEX(Z$25:Z$36,MATCH($T15,$V$25:$V$36,0))</f>
        <v>463</v>
      </c>
      <c r="H15" s="191">
        <f t="shared" ref="H15" si="97">INDEX(AA$25:AA$36,MATCH($T15,$V$25:$V$36,0))</f>
        <v>3911</v>
      </c>
      <c r="I15" s="192">
        <f t="shared" ref="I15" si="98">INDEX(AB$25:AB$36,MATCH($T15,$V$25:$V$36,0))</f>
        <v>1946</v>
      </c>
      <c r="J15" s="478">
        <f t="shared" ref="J15" si="99">INDEX(AC$25:AC$36,MATCH($T15,$V$25:$V$36,0))</f>
        <v>423</v>
      </c>
      <c r="K15" s="191">
        <f t="shared" ref="K15" si="100">INDEX(AD$25:AD$36,MATCH($T15,$V$25:$V$36,0))</f>
        <v>509</v>
      </c>
      <c r="L15" s="191">
        <f t="shared" ref="L15" si="101">INDEX(AE$25:AE$36,MATCH($T15,$V$25:$V$36,0))</f>
        <v>4301</v>
      </c>
      <c r="M15" s="191">
        <f t="shared" ref="M15" si="102">INDEX(AF$25:AF$36,MATCH($T15,$V$25:$V$36,0))</f>
        <v>6889</v>
      </c>
      <c r="N15" s="191">
        <f t="shared" ref="N15" si="103">INDEX(AG$25:AG$36,MATCH($T15,$V$25:$V$36,0))</f>
        <v>9284</v>
      </c>
      <c r="O15" s="1218">
        <f t="shared" ref="O15" si="104">INDEX(AH$25:AH$36,MATCH($T15,$V$25:$V$36,0))</f>
        <v>1762</v>
      </c>
      <c r="P15" s="508">
        <f t="shared" si="13"/>
        <v>32493</v>
      </c>
      <c r="Q15" s="503">
        <v>45133</v>
      </c>
      <c r="R15" s="446">
        <f>IF(AND(P15&lt;&gt;0,Q15&lt;&gt;0),P15/Q15-1,"-")</f>
        <v>-0.28006115259344599</v>
      </c>
      <c r="T15" s="1" t="s">
        <v>447</v>
      </c>
      <c r="V15" s="67" t="s">
        <v>142</v>
      </c>
      <c r="W15" s="974">
        <f t="shared" si="37"/>
        <v>0</v>
      </c>
      <c r="X15" s="975">
        <f t="shared" si="38"/>
        <v>0</v>
      </c>
      <c r="Y15" s="975">
        <f t="shared" si="39"/>
        <v>0</v>
      </c>
      <c r="Z15" s="975">
        <f t="shared" si="40"/>
        <v>0</v>
      </c>
      <c r="AA15" s="975">
        <f t="shared" si="41"/>
        <v>0</v>
      </c>
      <c r="AB15" s="975">
        <f t="shared" si="42"/>
        <v>0</v>
      </c>
      <c r="AC15" s="975">
        <f t="shared" si="43"/>
        <v>0</v>
      </c>
      <c r="AD15" s="975">
        <f t="shared" si="44"/>
        <v>0</v>
      </c>
      <c r="AE15" s="975">
        <f t="shared" si="45"/>
        <v>0</v>
      </c>
      <c r="AF15" s="975">
        <f t="shared" si="46"/>
        <v>0</v>
      </c>
      <c r="AG15" s="975">
        <f t="shared" si="47"/>
        <v>0</v>
      </c>
      <c r="AH15" s="976">
        <f t="shared" si="48"/>
        <v>0</v>
      </c>
      <c r="AI15" s="1">
        <f t="shared" si="49"/>
        <v>0</v>
      </c>
      <c r="AK15" s="1" t="s">
        <v>449</v>
      </c>
      <c r="AL15" s="444"/>
      <c r="AM15" s="444"/>
      <c r="AN15" s="444"/>
      <c r="AO15" s="444"/>
      <c r="AP15" s="444"/>
      <c r="AQ15" s="444"/>
      <c r="AR15" s="444"/>
      <c r="AS15" s="444"/>
      <c r="AT15" s="444"/>
      <c r="AU15" s="444"/>
      <c r="AV15" s="444"/>
      <c r="AW15" s="444"/>
      <c r="AY15" s="1" t="s">
        <v>449</v>
      </c>
      <c r="AZ15" s="444"/>
      <c r="BA15" s="444"/>
      <c r="BB15" s="444"/>
      <c r="BC15" s="444"/>
      <c r="BD15" s="444"/>
      <c r="BE15" s="444"/>
      <c r="BF15" s="444"/>
      <c r="BG15" s="444"/>
      <c r="BH15" s="444"/>
      <c r="BI15" s="444"/>
      <c r="BJ15" s="444"/>
      <c r="BK15" s="444"/>
    </row>
    <row r="16" spans="1:63" ht="17.149999999999999" customHeight="1" x14ac:dyDescent="0.3">
      <c r="B16" s="1431" t="s">
        <v>140</v>
      </c>
      <c r="C16" s="65" t="s">
        <v>729</v>
      </c>
      <c r="D16" s="124">
        <f>INDEX(W$8:W$19,MATCH($T16,$V$8:$V$19,0))</f>
        <v>0</v>
      </c>
      <c r="E16" s="125">
        <f t="shared" ref="E16" si="105">INDEX(X$8:X$19,MATCH($T16,$V$8:$V$19,0))</f>
        <v>0</v>
      </c>
      <c r="F16" s="125">
        <f t="shared" ref="F16" si="106">INDEX(Y$8:Y$19,MATCH($T16,$V$8:$V$19,0))</f>
        <v>0</v>
      </c>
      <c r="G16" s="125">
        <f t="shared" ref="G16" si="107">INDEX(Z$8:Z$19,MATCH($T16,$V$8:$V$19,0))</f>
        <v>0</v>
      </c>
      <c r="H16" s="125">
        <f t="shared" ref="H16" si="108">INDEX(AA$8:AA$19,MATCH($T16,$V$8:$V$19,0))</f>
        <v>6</v>
      </c>
      <c r="I16" s="126">
        <f t="shared" ref="I16" si="109">INDEX(AB$8:AB$19,MATCH($T16,$V$8:$V$19,0))</f>
        <v>0</v>
      </c>
      <c r="J16" s="127">
        <f t="shared" ref="J16" si="110">INDEX(AC$8:AC$19,MATCH($T16,$V$8:$V$19,0))</f>
        <v>1</v>
      </c>
      <c r="K16" s="125">
        <f t="shared" ref="K16" si="111">INDEX(AD$8:AD$19,MATCH($T16,$V$8:$V$19,0))</f>
        <v>0</v>
      </c>
      <c r="L16" s="125">
        <f t="shared" ref="L16" si="112">INDEX(AE$8:AE$19,MATCH($T16,$V$8:$V$19,0))</f>
        <v>4</v>
      </c>
      <c r="M16" s="125">
        <f t="shared" ref="M16" si="113">INDEX(AF$8:AF$19,MATCH($T16,$V$8:$V$19,0))</f>
        <v>1</v>
      </c>
      <c r="N16" s="125">
        <f t="shared" ref="N16" si="114">INDEX(AG$8:AG$19,MATCH($T16,$V$8:$V$19,0))</f>
        <v>8</v>
      </c>
      <c r="O16" s="598">
        <f t="shared" ref="O16" si="115">INDEX(AH$8:AH$19,MATCH($T16,$V$8:$V$19,0))</f>
        <v>1</v>
      </c>
      <c r="P16" s="507">
        <f t="shared" si="13"/>
        <v>21</v>
      </c>
      <c r="Q16" s="502">
        <v>18</v>
      </c>
      <c r="R16" s="445" t="s">
        <v>405</v>
      </c>
      <c r="T16" s="1" t="s">
        <v>448</v>
      </c>
      <c r="V16" s="67" t="s">
        <v>450</v>
      </c>
      <c r="W16" s="974">
        <f t="shared" si="37"/>
        <v>0</v>
      </c>
      <c r="X16" s="975">
        <f t="shared" si="38"/>
        <v>0</v>
      </c>
      <c r="Y16" s="975">
        <f t="shared" si="39"/>
        <v>0</v>
      </c>
      <c r="Z16" s="975">
        <f t="shared" si="40"/>
        <v>0</v>
      </c>
      <c r="AA16" s="975">
        <f t="shared" si="41"/>
        <v>1</v>
      </c>
      <c r="AB16" s="975">
        <f t="shared" si="42"/>
        <v>0</v>
      </c>
      <c r="AC16" s="975">
        <f t="shared" si="43"/>
        <v>0</v>
      </c>
      <c r="AD16" s="975">
        <f t="shared" si="44"/>
        <v>0</v>
      </c>
      <c r="AE16" s="975">
        <f t="shared" si="45"/>
        <v>7</v>
      </c>
      <c r="AF16" s="975">
        <f t="shared" si="46"/>
        <v>4</v>
      </c>
      <c r="AG16" s="975">
        <f t="shared" si="47"/>
        <v>0</v>
      </c>
      <c r="AH16" s="976">
        <f t="shared" si="48"/>
        <v>0</v>
      </c>
      <c r="AI16" s="1">
        <f t="shared" si="49"/>
        <v>12</v>
      </c>
      <c r="AK16" s="1" t="s">
        <v>450</v>
      </c>
      <c r="AL16" s="444"/>
      <c r="AM16" s="444"/>
      <c r="AN16" s="444"/>
      <c r="AO16" s="444"/>
      <c r="AP16" s="444">
        <v>1</v>
      </c>
      <c r="AQ16" s="444"/>
      <c r="AR16" s="444"/>
      <c r="AS16" s="444"/>
      <c r="AT16" s="444">
        <v>7</v>
      </c>
      <c r="AU16" s="444">
        <v>4</v>
      </c>
      <c r="AV16" s="444"/>
      <c r="AW16" s="444"/>
      <c r="AY16" s="1" t="s">
        <v>450</v>
      </c>
      <c r="AZ16" s="444"/>
      <c r="BA16" s="444"/>
      <c r="BB16" s="444"/>
      <c r="BC16" s="444"/>
      <c r="BD16" s="444"/>
      <c r="BE16" s="444"/>
      <c r="BF16" s="444"/>
      <c r="BG16" s="444"/>
      <c r="BH16" s="444"/>
      <c r="BI16" s="444"/>
      <c r="BJ16" s="444"/>
      <c r="BK16" s="444"/>
    </row>
    <row r="17" spans="2:63" ht="17.149999999999999" customHeight="1" x14ac:dyDescent="0.3">
      <c r="B17" s="1430"/>
      <c r="C17" s="16" t="s">
        <v>730</v>
      </c>
      <c r="D17" s="469">
        <f>INDEX(W$25:W$36,MATCH($T17,$V$25:$V$36,0))</f>
        <v>0</v>
      </c>
      <c r="E17" s="191">
        <f t="shared" ref="E17" si="116">INDEX(X$25:X$36,MATCH($T17,$V$25:$V$36,0))</f>
        <v>0</v>
      </c>
      <c r="F17" s="191">
        <f t="shared" ref="F17" si="117">INDEX(Y$25:Y$36,MATCH($T17,$V$25:$V$36,0))</f>
        <v>0</v>
      </c>
      <c r="G17" s="191">
        <f t="shared" ref="G17" si="118">INDEX(Z$25:Z$36,MATCH($T17,$V$25:$V$36,0))</f>
        <v>0</v>
      </c>
      <c r="H17" s="191">
        <f t="shared" ref="H17" si="119">INDEX(AA$25:AA$36,MATCH($T17,$V$25:$V$36,0))</f>
        <v>193</v>
      </c>
      <c r="I17" s="192">
        <f t="shared" ref="I17" si="120">INDEX(AB$25:AB$36,MATCH($T17,$V$25:$V$36,0))</f>
        <v>0</v>
      </c>
      <c r="J17" s="478">
        <f t="shared" ref="J17" si="121">INDEX(AC$25:AC$36,MATCH($T17,$V$25:$V$36,0))</f>
        <v>20</v>
      </c>
      <c r="K17" s="191">
        <f t="shared" ref="K17" si="122">INDEX(AD$25:AD$36,MATCH($T17,$V$25:$V$36,0))</f>
        <v>0</v>
      </c>
      <c r="L17" s="191">
        <f t="shared" ref="L17" si="123">INDEX(AE$25:AE$36,MATCH($T17,$V$25:$V$36,0))</f>
        <v>298</v>
      </c>
      <c r="M17" s="191">
        <f t="shared" ref="M17" si="124">INDEX(AF$25:AF$36,MATCH($T17,$V$25:$V$36,0))</f>
        <v>54</v>
      </c>
      <c r="N17" s="191">
        <f t="shared" ref="N17" si="125">INDEX(AG$25:AG$36,MATCH($T17,$V$25:$V$36,0))</f>
        <v>538</v>
      </c>
      <c r="O17" s="1218">
        <f t="shared" ref="O17" si="126">INDEX(AH$25:AH$36,MATCH($T17,$V$25:$V$36,0))</f>
        <v>51</v>
      </c>
      <c r="P17" s="508">
        <f t="shared" si="13"/>
        <v>1154</v>
      </c>
      <c r="Q17" s="503">
        <v>1727</v>
      </c>
      <c r="R17" s="446">
        <f>IF(AND(P17&lt;&gt;0,Q17&lt;&gt;0),P17/Q17-1,"-")</f>
        <v>-0.33178922987840187</v>
      </c>
      <c r="T17" s="1" t="s">
        <v>448</v>
      </c>
      <c r="V17" s="67" t="s">
        <v>451</v>
      </c>
      <c r="W17" s="974">
        <f t="shared" si="37"/>
        <v>0</v>
      </c>
      <c r="X17" s="975">
        <f t="shared" si="38"/>
        <v>0</v>
      </c>
      <c r="Y17" s="975">
        <f t="shared" si="39"/>
        <v>1</v>
      </c>
      <c r="Z17" s="975">
        <f t="shared" si="40"/>
        <v>0</v>
      </c>
      <c r="AA17" s="975">
        <f t="shared" si="41"/>
        <v>3</v>
      </c>
      <c r="AB17" s="975">
        <f t="shared" si="42"/>
        <v>1</v>
      </c>
      <c r="AC17" s="975">
        <f t="shared" si="43"/>
        <v>0</v>
      </c>
      <c r="AD17" s="975">
        <f t="shared" si="44"/>
        <v>1</v>
      </c>
      <c r="AE17" s="975">
        <f t="shared" si="45"/>
        <v>2</v>
      </c>
      <c r="AF17" s="975">
        <f t="shared" si="46"/>
        <v>0</v>
      </c>
      <c r="AG17" s="975">
        <f t="shared" si="47"/>
        <v>1</v>
      </c>
      <c r="AH17" s="976">
        <f t="shared" si="48"/>
        <v>1</v>
      </c>
      <c r="AI17" s="1">
        <f t="shared" si="49"/>
        <v>10</v>
      </c>
      <c r="AK17" s="1" t="s">
        <v>451</v>
      </c>
      <c r="AL17" s="444"/>
      <c r="AM17" s="444"/>
      <c r="AN17" s="444">
        <v>1</v>
      </c>
      <c r="AO17" s="444"/>
      <c r="AP17" s="444">
        <v>3</v>
      </c>
      <c r="AQ17" s="444">
        <v>1</v>
      </c>
      <c r="AR17" s="444"/>
      <c r="AS17" s="444">
        <v>1</v>
      </c>
      <c r="AT17" s="444">
        <v>2</v>
      </c>
      <c r="AU17" s="444"/>
      <c r="AV17" s="444">
        <v>1</v>
      </c>
      <c r="AW17" s="444">
        <v>1</v>
      </c>
      <c r="AY17" s="1" t="s">
        <v>451</v>
      </c>
      <c r="AZ17" s="444"/>
      <c r="BA17" s="444"/>
      <c r="BB17" s="444"/>
      <c r="BC17" s="444"/>
      <c r="BD17" s="444"/>
      <c r="BE17" s="444"/>
      <c r="BF17" s="444"/>
      <c r="BG17" s="444"/>
      <c r="BH17" s="444"/>
      <c r="BI17" s="444"/>
      <c r="BJ17" s="444"/>
      <c r="BK17" s="444"/>
    </row>
    <row r="18" spans="2:63" ht="17.149999999999999" customHeight="1" x14ac:dyDescent="0.3">
      <c r="B18" s="1247" t="s">
        <v>142</v>
      </c>
      <c r="C18" s="65" t="s">
        <v>729</v>
      </c>
      <c r="D18" s="124">
        <f>INDEX(W$8:W$19,MATCH($T18,$V$8:$V$19,0))</f>
        <v>0</v>
      </c>
      <c r="E18" s="125">
        <f t="shared" ref="E18" si="127">INDEX(X$8:X$19,MATCH($T18,$V$8:$V$19,0))</f>
        <v>0</v>
      </c>
      <c r="F18" s="125">
        <f t="shared" ref="F18" si="128">INDEX(Y$8:Y$19,MATCH($T18,$V$8:$V$19,0))</f>
        <v>0</v>
      </c>
      <c r="G18" s="125">
        <f t="shared" ref="G18" si="129">INDEX(Z$8:Z$19,MATCH($T18,$V$8:$V$19,0))</f>
        <v>0</v>
      </c>
      <c r="H18" s="125">
        <f t="shared" ref="H18" si="130">INDEX(AA$8:AA$19,MATCH($T18,$V$8:$V$19,0))</f>
        <v>0</v>
      </c>
      <c r="I18" s="126">
        <f t="shared" ref="I18" si="131">INDEX(AB$8:AB$19,MATCH($T18,$V$8:$V$19,0))</f>
        <v>0</v>
      </c>
      <c r="J18" s="127">
        <f t="shared" ref="J18" si="132">INDEX(AC$8:AC$19,MATCH($T18,$V$8:$V$19,0))</f>
        <v>0</v>
      </c>
      <c r="K18" s="125">
        <f t="shared" ref="K18" si="133">INDEX(AD$8:AD$19,MATCH($T18,$V$8:$V$19,0))</f>
        <v>0</v>
      </c>
      <c r="L18" s="125">
        <f t="shared" ref="L18" si="134">INDEX(AE$8:AE$19,MATCH($T18,$V$8:$V$19,0))</f>
        <v>0</v>
      </c>
      <c r="M18" s="125">
        <f t="shared" ref="M18" si="135">INDEX(AF$8:AF$19,MATCH($T18,$V$8:$V$19,0))</f>
        <v>0</v>
      </c>
      <c r="N18" s="125">
        <f t="shared" ref="N18" si="136">INDEX(AG$8:AG$19,MATCH($T18,$V$8:$V$19,0))</f>
        <v>0</v>
      </c>
      <c r="O18" s="598">
        <f t="shared" ref="O18" si="137">INDEX(AH$8:AH$19,MATCH($T18,$V$8:$V$19,0))</f>
        <v>0</v>
      </c>
      <c r="P18" s="507">
        <f t="shared" si="13"/>
        <v>0</v>
      </c>
      <c r="Q18" s="502">
        <v>0</v>
      </c>
      <c r="R18" s="445" t="s">
        <v>405</v>
      </c>
      <c r="T18" s="1" t="s">
        <v>449</v>
      </c>
      <c r="V18" s="67" t="s">
        <v>149</v>
      </c>
      <c r="W18" s="974">
        <f t="shared" si="37"/>
        <v>0</v>
      </c>
      <c r="X18" s="975">
        <f t="shared" si="38"/>
        <v>0</v>
      </c>
      <c r="Y18" s="975">
        <f t="shared" si="39"/>
        <v>0</v>
      </c>
      <c r="Z18" s="975">
        <f t="shared" si="40"/>
        <v>0</v>
      </c>
      <c r="AA18" s="975">
        <f t="shared" si="41"/>
        <v>0</v>
      </c>
      <c r="AB18" s="975">
        <f t="shared" si="42"/>
        <v>0</v>
      </c>
      <c r="AC18" s="975">
        <f t="shared" si="43"/>
        <v>0</v>
      </c>
      <c r="AD18" s="975">
        <f t="shared" si="44"/>
        <v>0</v>
      </c>
      <c r="AE18" s="975">
        <f t="shared" si="45"/>
        <v>0</v>
      </c>
      <c r="AF18" s="975">
        <f t="shared" si="46"/>
        <v>0</v>
      </c>
      <c r="AG18" s="975">
        <f t="shared" si="47"/>
        <v>0</v>
      </c>
      <c r="AH18" s="976">
        <f t="shared" si="48"/>
        <v>0</v>
      </c>
      <c r="AI18" s="1">
        <f t="shared" si="49"/>
        <v>0</v>
      </c>
      <c r="AK18" s="1" t="s">
        <v>452</v>
      </c>
      <c r="AL18" s="444"/>
      <c r="AM18" s="444"/>
      <c r="AN18" s="444"/>
      <c r="AO18" s="444"/>
      <c r="AP18" s="444"/>
      <c r="AQ18" s="444"/>
      <c r="AR18" s="444"/>
      <c r="AS18" s="444"/>
      <c r="AT18" s="444"/>
      <c r="AU18" s="444"/>
      <c r="AV18" s="444"/>
      <c r="AW18" s="444"/>
      <c r="AY18" s="1" t="s">
        <v>452</v>
      </c>
      <c r="AZ18" s="444"/>
      <c r="BA18" s="444"/>
      <c r="BB18" s="444"/>
      <c r="BC18" s="444"/>
      <c r="BD18" s="444"/>
      <c r="BE18" s="444"/>
      <c r="BF18" s="444"/>
      <c r="BG18" s="444"/>
      <c r="BH18" s="444"/>
      <c r="BI18" s="444"/>
      <c r="BJ18" s="444"/>
      <c r="BK18" s="444"/>
    </row>
    <row r="19" spans="2:63" ht="17.149999999999999" customHeight="1" x14ac:dyDescent="0.3">
      <c r="B19" s="1249"/>
      <c r="C19" s="16" t="s">
        <v>730</v>
      </c>
      <c r="D19" s="469">
        <f>INDEX(W$25:W$36,MATCH($T19,$V$25:$V$36,0))</f>
        <v>0</v>
      </c>
      <c r="E19" s="191">
        <f t="shared" ref="E19" si="138">INDEX(X$25:X$36,MATCH($T19,$V$25:$V$36,0))</f>
        <v>0</v>
      </c>
      <c r="F19" s="191">
        <f t="shared" ref="F19" si="139">INDEX(Y$25:Y$36,MATCH($T19,$V$25:$V$36,0))</f>
        <v>0</v>
      </c>
      <c r="G19" s="191">
        <f t="shared" ref="G19" si="140">INDEX(Z$25:Z$36,MATCH($T19,$V$25:$V$36,0))</f>
        <v>0</v>
      </c>
      <c r="H19" s="191">
        <f t="shared" ref="H19" si="141">INDEX(AA$25:AA$36,MATCH($T19,$V$25:$V$36,0))</f>
        <v>0</v>
      </c>
      <c r="I19" s="192">
        <f t="shared" ref="I19" si="142">INDEX(AB$25:AB$36,MATCH($T19,$V$25:$V$36,0))</f>
        <v>0</v>
      </c>
      <c r="J19" s="478">
        <f t="shared" ref="J19" si="143">INDEX(AC$25:AC$36,MATCH($T19,$V$25:$V$36,0))</f>
        <v>0</v>
      </c>
      <c r="K19" s="191">
        <f t="shared" ref="K19" si="144">INDEX(AD$25:AD$36,MATCH($T19,$V$25:$V$36,0))</f>
        <v>0</v>
      </c>
      <c r="L19" s="191">
        <f t="shared" ref="L19" si="145">INDEX(AE$25:AE$36,MATCH($T19,$V$25:$V$36,0))</f>
        <v>0</v>
      </c>
      <c r="M19" s="191">
        <f t="shared" ref="M19" si="146">INDEX(AF$25:AF$36,MATCH($T19,$V$25:$V$36,0))</f>
        <v>0</v>
      </c>
      <c r="N19" s="191">
        <f t="shared" ref="N19" si="147">INDEX(AG$25:AG$36,MATCH($T19,$V$25:$V$36,0))</f>
        <v>0</v>
      </c>
      <c r="O19" s="1218">
        <f t="shared" ref="O19" si="148">INDEX(AH$25:AH$36,MATCH($T19,$V$25:$V$36,0))</f>
        <v>0</v>
      </c>
      <c r="P19" s="508">
        <f t="shared" si="13"/>
        <v>0</v>
      </c>
      <c r="Q19" s="503">
        <v>0</v>
      </c>
      <c r="R19" s="448" t="str">
        <f>IF(AND(P19&lt;&gt;0,Q19&lt;&gt;0),P19/Q19-1,"-")</f>
        <v>-</v>
      </c>
      <c r="T19" s="1" t="s">
        <v>449</v>
      </c>
      <c r="V19" s="56" t="s">
        <v>151</v>
      </c>
      <c r="W19" s="977">
        <f t="shared" si="37"/>
        <v>0</v>
      </c>
      <c r="X19" s="978">
        <f t="shared" si="38"/>
        <v>0</v>
      </c>
      <c r="Y19" s="978">
        <f t="shared" si="39"/>
        <v>0</v>
      </c>
      <c r="Z19" s="978">
        <f t="shared" si="40"/>
        <v>0</v>
      </c>
      <c r="AA19" s="978">
        <f t="shared" si="41"/>
        <v>0</v>
      </c>
      <c r="AB19" s="978">
        <f t="shared" si="42"/>
        <v>0</v>
      </c>
      <c r="AC19" s="978">
        <f t="shared" si="43"/>
        <v>0</v>
      </c>
      <c r="AD19" s="978">
        <f t="shared" si="44"/>
        <v>0</v>
      </c>
      <c r="AE19" s="978">
        <f t="shared" si="45"/>
        <v>0</v>
      </c>
      <c r="AF19" s="978">
        <f t="shared" si="46"/>
        <v>0</v>
      </c>
      <c r="AG19" s="978">
        <f t="shared" si="47"/>
        <v>0</v>
      </c>
      <c r="AH19" s="979">
        <f t="shared" si="48"/>
        <v>0</v>
      </c>
      <c r="AI19" s="1">
        <f t="shared" si="49"/>
        <v>0</v>
      </c>
      <c r="AK19" s="1" t="s">
        <v>453</v>
      </c>
      <c r="AL19" s="444"/>
      <c r="AM19" s="444"/>
      <c r="AN19" s="444"/>
      <c r="AO19" s="444"/>
      <c r="AP19" s="444"/>
      <c r="AQ19" s="444"/>
      <c r="AR19" s="444"/>
      <c r="AS19" s="444"/>
      <c r="AT19" s="444"/>
      <c r="AU19" s="444"/>
      <c r="AV19" s="444"/>
      <c r="AW19" s="444"/>
      <c r="AY19" s="1" t="s">
        <v>453</v>
      </c>
      <c r="AZ19" s="444"/>
      <c r="BA19" s="444"/>
      <c r="BB19" s="444"/>
      <c r="BC19" s="444"/>
      <c r="BD19" s="444"/>
      <c r="BE19" s="444"/>
      <c r="BF19" s="444"/>
      <c r="BG19" s="444"/>
      <c r="BH19" s="444"/>
      <c r="BI19" s="444"/>
      <c r="BJ19" s="444"/>
      <c r="BK19" s="444"/>
    </row>
    <row r="20" spans="2:63" ht="17.149999999999999" customHeight="1" x14ac:dyDescent="0.3">
      <c r="B20" s="1250" t="s">
        <v>421</v>
      </c>
      <c r="C20" s="65" t="s">
        <v>729</v>
      </c>
      <c r="D20" s="124">
        <f>INDEX(W$8:W$19,MATCH($T20,$V$8:$V$19,0))</f>
        <v>0</v>
      </c>
      <c r="E20" s="125">
        <f t="shared" ref="E20" si="149">INDEX(X$8:X$19,MATCH($T20,$V$8:$V$19,0))</f>
        <v>0</v>
      </c>
      <c r="F20" s="125">
        <f t="shared" ref="F20" si="150">INDEX(Y$8:Y$19,MATCH($T20,$V$8:$V$19,0))</f>
        <v>0</v>
      </c>
      <c r="G20" s="125">
        <f t="shared" ref="G20" si="151">INDEX(Z$8:Z$19,MATCH($T20,$V$8:$V$19,0))</f>
        <v>0</v>
      </c>
      <c r="H20" s="125">
        <f t="shared" ref="H20" si="152">INDEX(AA$8:AA$19,MATCH($T20,$V$8:$V$19,0))</f>
        <v>1</v>
      </c>
      <c r="I20" s="126">
        <f t="shared" ref="I20" si="153">INDEX(AB$8:AB$19,MATCH($T20,$V$8:$V$19,0))</f>
        <v>0</v>
      </c>
      <c r="J20" s="127">
        <f t="shared" ref="J20" si="154">INDEX(AC$8:AC$19,MATCH($T20,$V$8:$V$19,0))</f>
        <v>0</v>
      </c>
      <c r="K20" s="125">
        <f t="shared" ref="K20" si="155">INDEX(AD$8:AD$19,MATCH($T20,$V$8:$V$19,0))</f>
        <v>0</v>
      </c>
      <c r="L20" s="125">
        <f t="shared" ref="L20" si="156">INDEX(AE$8:AE$19,MATCH($T20,$V$8:$V$19,0))</f>
        <v>7</v>
      </c>
      <c r="M20" s="125">
        <f t="shared" ref="M20" si="157">INDEX(AF$8:AF$19,MATCH($T20,$V$8:$V$19,0))</f>
        <v>4</v>
      </c>
      <c r="N20" s="125">
        <f t="shared" ref="N20" si="158">INDEX(AG$8:AG$19,MATCH($T20,$V$8:$V$19,0))</f>
        <v>0</v>
      </c>
      <c r="O20" s="598">
        <f t="shared" ref="O20" si="159">INDEX(AH$8:AH$19,MATCH($T20,$V$8:$V$19,0))</f>
        <v>0</v>
      </c>
      <c r="P20" s="507">
        <f t="shared" si="13"/>
        <v>12</v>
      </c>
      <c r="Q20" s="502">
        <v>19</v>
      </c>
      <c r="R20" s="445" t="s">
        <v>405</v>
      </c>
      <c r="T20" s="1" t="s">
        <v>450</v>
      </c>
    </row>
    <row r="21" spans="2:63" ht="17.149999999999999" customHeight="1" x14ac:dyDescent="0.3">
      <c r="B21" s="1249"/>
      <c r="C21" s="16" t="s">
        <v>730</v>
      </c>
      <c r="D21" s="469">
        <f>INDEX(W$25:W$36,MATCH($T21,$V$25:$V$36,0))</f>
        <v>0</v>
      </c>
      <c r="E21" s="191">
        <f t="shared" ref="E21" si="160">INDEX(X$25:X$36,MATCH($T21,$V$25:$V$36,0))</f>
        <v>0</v>
      </c>
      <c r="F21" s="191">
        <f t="shared" ref="F21" si="161">INDEX(Y$25:Y$36,MATCH($T21,$V$25:$V$36,0))</f>
        <v>0</v>
      </c>
      <c r="G21" s="191">
        <f t="shared" ref="G21" si="162">INDEX(Z$25:Z$36,MATCH($T21,$V$25:$V$36,0))</f>
        <v>0</v>
      </c>
      <c r="H21" s="191">
        <f t="shared" ref="H21" si="163">INDEX(AA$25:AA$36,MATCH($T21,$V$25:$V$36,0))</f>
        <v>230</v>
      </c>
      <c r="I21" s="192">
        <f t="shared" ref="I21" si="164">INDEX(AB$25:AB$36,MATCH($T21,$V$25:$V$36,0))</f>
        <v>0</v>
      </c>
      <c r="J21" s="478">
        <f t="shared" ref="J21" si="165">INDEX(AC$25:AC$36,MATCH($T21,$V$25:$V$36,0))</f>
        <v>0</v>
      </c>
      <c r="K21" s="191">
        <f t="shared" ref="K21" si="166">INDEX(AD$25:AD$36,MATCH($T21,$V$25:$V$36,0))</f>
        <v>0</v>
      </c>
      <c r="L21" s="191">
        <f t="shared" ref="L21" si="167">INDEX(AE$25:AE$36,MATCH($T21,$V$25:$V$36,0))</f>
        <v>644</v>
      </c>
      <c r="M21" s="191">
        <f t="shared" ref="M21" si="168">INDEX(AF$25:AF$36,MATCH($T21,$V$25:$V$36,0))</f>
        <v>325</v>
      </c>
      <c r="N21" s="191">
        <f t="shared" ref="N21" si="169">INDEX(AG$25:AG$36,MATCH($T21,$V$25:$V$36,0))</f>
        <v>0</v>
      </c>
      <c r="O21" s="1218">
        <f t="shared" ref="O21" si="170">INDEX(AH$25:AH$36,MATCH($T21,$V$25:$V$36,0))</f>
        <v>0</v>
      </c>
      <c r="P21" s="508">
        <f t="shared" si="13"/>
        <v>1199</v>
      </c>
      <c r="Q21" s="503">
        <v>2340</v>
      </c>
      <c r="R21" s="446">
        <f>IF(AND(P21&lt;&gt;0,Q21&lt;&gt;0),P21/Q21-1,"-")</f>
        <v>-0.48760683760683765</v>
      </c>
      <c r="T21" s="1" t="s">
        <v>450</v>
      </c>
    </row>
    <row r="22" spans="2:63" ht="17.149999999999999" customHeight="1" x14ac:dyDescent="0.3">
      <c r="B22" s="1250" t="s">
        <v>422</v>
      </c>
      <c r="C22" s="65" t="s">
        <v>729</v>
      </c>
      <c r="D22" s="124">
        <f>INDEX(W$8:W$19,MATCH($T22,$V$8:$V$19,0))</f>
        <v>0</v>
      </c>
      <c r="E22" s="125">
        <f t="shared" ref="E22" si="171">INDEX(X$8:X$19,MATCH($T22,$V$8:$V$19,0))</f>
        <v>0</v>
      </c>
      <c r="F22" s="125">
        <f t="shared" ref="F22" si="172">INDEX(Y$8:Y$19,MATCH($T22,$V$8:$V$19,0))</f>
        <v>1</v>
      </c>
      <c r="G22" s="125">
        <f t="shared" ref="G22" si="173">INDEX(Z$8:Z$19,MATCH($T22,$V$8:$V$19,0))</f>
        <v>0</v>
      </c>
      <c r="H22" s="125">
        <f t="shared" ref="H22" si="174">INDEX(AA$8:AA$19,MATCH($T22,$V$8:$V$19,0))</f>
        <v>3</v>
      </c>
      <c r="I22" s="126">
        <f t="shared" ref="I22" si="175">INDEX(AB$8:AB$19,MATCH($T22,$V$8:$V$19,0))</f>
        <v>1</v>
      </c>
      <c r="J22" s="127">
        <f t="shared" ref="J22" si="176">INDEX(AC$8:AC$19,MATCH($T22,$V$8:$V$19,0))</f>
        <v>0</v>
      </c>
      <c r="K22" s="125">
        <f t="shared" ref="K22" si="177">INDEX(AD$8:AD$19,MATCH($T22,$V$8:$V$19,0))</f>
        <v>1</v>
      </c>
      <c r="L22" s="125">
        <f t="shared" ref="L22" si="178">INDEX(AE$8:AE$19,MATCH($T22,$V$8:$V$19,0))</f>
        <v>2</v>
      </c>
      <c r="M22" s="125">
        <f t="shared" ref="M22" si="179">INDEX(AF$8:AF$19,MATCH($T22,$V$8:$V$19,0))</f>
        <v>0</v>
      </c>
      <c r="N22" s="125">
        <f t="shared" ref="N22" si="180">INDEX(AG$8:AG$19,MATCH($T22,$V$8:$V$19,0))</f>
        <v>1</v>
      </c>
      <c r="O22" s="598">
        <f t="shared" ref="O22" si="181">INDEX(AH$8:AH$19,MATCH($T22,$V$8:$V$19,0))</f>
        <v>1</v>
      </c>
      <c r="P22" s="507">
        <f t="shared" si="13"/>
        <v>10</v>
      </c>
      <c r="Q22" s="502">
        <v>16</v>
      </c>
      <c r="R22" s="445" t="s">
        <v>405</v>
      </c>
      <c r="T22" s="1" t="s">
        <v>451</v>
      </c>
    </row>
    <row r="23" spans="2:63" ht="17.149999999999999" customHeight="1" x14ac:dyDescent="0.3">
      <c r="B23" s="1249"/>
      <c r="C23" s="16" t="s">
        <v>730</v>
      </c>
      <c r="D23" s="469">
        <f>INDEX(W$25:W$36,MATCH($T23,$V$25:$V$36,0))</f>
        <v>0</v>
      </c>
      <c r="E23" s="191">
        <f t="shared" ref="E23" si="182">INDEX(X$25:X$36,MATCH($T23,$V$25:$V$36,0))</f>
        <v>0</v>
      </c>
      <c r="F23" s="191">
        <f t="shared" ref="F23" si="183">INDEX(Y$25:Y$36,MATCH($T23,$V$25:$V$36,0))</f>
        <v>209</v>
      </c>
      <c r="G23" s="191">
        <f t="shared" ref="G23" si="184">INDEX(Z$25:Z$36,MATCH($T23,$V$25:$V$36,0))</f>
        <v>0</v>
      </c>
      <c r="H23" s="191">
        <f t="shared" ref="H23" si="185">INDEX(AA$25:AA$36,MATCH($T23,$V$25:$V$36,0))</f>
        <v>338</v>
      </c>
      <c r="I23" s="192">
        <f t="shared" ref="I23" si="186">INDEX(AB$25:AB$36,MATCH($T23,$V$25:$V$36,0))</f>
        <v>28</v>
      </c>
      <c r="J23" s="478">
        <f t="shared" ref="J23" si="187">INDEX(AC$25:AC$36,MATCH($T23,$V$25:$V$36,0))</f>
        <v>0</v>
      </c>
      <c r="K23" s="191">
        <f t="shared" ref="K23" si="188">INDEX(AD$25:AD$36,MATCH($T23,$V$25:$V$36,0))</f>
        <v>36</v>
      </c>
      <c r="L23" s="191">
        <f t="shared" ref="L23" si="189">INDEX(AE$25:AE$36,MATCH($T23,$V$25:$V$36,0))</f>
        <v>223</v>
      </c>
      <c r="M23" s="191">
        <f t="shared" ref="M23" si="190">INDEX(AF$25:AF$36,MATCH($T23,$V$25:$V$36,0))</f>
        <v>0</v>
      </c>
      <c r="N23" s="191">
        <f t="shared" ref="N23" si="191">INDEX(AG$25:AG$36,MATCH($T23,$V$25:$V$36,0))</f>
        <v>204</v>
      </c>
      <c r="O23" s="1218">
        <f t="shared" ref="O23" si="192">INDEX(AH$25:AH$36,MATCH($T23,$V$25:$V$36,0))</f>
        <v>28</v>
      </c>
      <c r="P23" s="508">
        <f t="shared" si="13"/>
        <v>1066</v>
      </c>
      <c r="Q23" s="503">
        <v>1322</v>
      </c>
      <c r="R23" s="446">
        <f>IF(AND(P23&lt;&gt;0,Q23&lt;&gt;0),P23/Q23-1,"-")</f>
        <v>-0.19364599092284418</v>
      </c>
      <c r="T23" s="1" t="s">
        <v>451</v>
      </c>
    </row>
    <row r="24" spans="2:63" ht="17.149999999999999" customHeight="1" x14ac:dyDescent="0.3">
      <c r="B24" s="1247" t="s">
        <v>149</v>
      </c>
      <c r="C24" s="65" t="s">
        <v>729</v>
      </c>
      <c r="D24" s="124">
        <f>INDEX(W$8:W$19,MATCH($T24,$V$8:$V$19,0))</f>
        <v>0</v>
      </c>
      <c r="E24" s="125">
        <f t="shared" ref="E24" si="193">INDEX(X$8:X$19,MATCH($T24,$V$8:$V$19,0))</f>
        <v>0</v>
      </c>
      <c r="F24" s="125">
        <f t="shared" ref="F24" si="194">INDEX(Y$8:Y$19,MATCH($T24,$V$8:$V$19,0))</f>
        <v>0</v>
      </c>
      <c r="G24" s="125">
        <f t="shared" ref="G24" si="195">INDEX(Z$8:Z$19,MATCH($T24,$V$8:$V$19,0))</f>
        <v>0</v>
      </c>
      <c r="H24" s="125">
        <f t="shared" ref="H24" si="196">INDEX(AA$8:AA$19,MATCH($T24,$V$8:$V$19,0))</f>
        <v>0</v>
      </c>
      <c r="I24" s="126">
        <f t="shared" ref="I24" si="197">INDEX(AB$8:AB$19,MATCH($T24,$V$8:$V$19,0))</f>
        <v>0</v>
      </c>
      <c r="J24" s="127">
        <f t="shared" ref="J24" si="198">INDEX(AC$8:AC$19,MATCH($T24,$V$8:$V$19,0))</f>
        <v>0</v>
      </c>
      <c r="K24" s="125">
        <f t="shared" ref="K24" si="199">INDEX(AD$8:AD$19,MATCH($T24,$V$8:$V$19,0))</f>
        <v>0</v>
      </c>
      <c r="L24" s="125">
        <f t="shared" ref="L24" si="200">INDEX(AE$8:AE$19,MATCH($T24,$V$8:$V$19,0))</f>
        <v>0</v>
      </c>
      <c r="M24" s="125">
        <f t="shared" ref="M24" si="201">INDEX(AF$8:AF$19,MATCH($T24,$V$8:$V$19,0))</f>
        <v>0</v>
      </c>
      <c r="N24" s="125">
        <f t="shared" ref="N24" si="202">INDEX(AG$8:AG$19,MATCH($T24,$V$8:$V$19,0))</f>
        <v>0</v>
      </c>
      <c r="O24" s="598">
        <f t="shared" ref="O24" si="203">INDEX(AH$8:AH$19,MATCH($T24,$V$8:$V$19,0))</f>
        <v>0</v>
      </c>
      <c r="P24" s="507">
        <v>0</v>
      </c>
      <c r="Q24" s="502">
        <v>0</v>
      </c>
      <c r="R24" s="447" t="s">
        <v>405</v>
      </c>
      <c r="T24" s="1" t="s">
        <v>452</v>
      </c>
      <c r="V24" s="1" t="s">
        <v>733</v>
      </c>
      <c r="AK24" s="1" t="s">
        <v>847</v>
      </c>
      <c r="AY24" s="1" t="s">
        <v>848</v>
      </c>
    </row>
    <row r="25" spans="2:63" ht="17.149999999999999" customHeight="1" x14ac:dyDescent="0.3">
      <c r="B25" s="1249"/>
      <c r="C25" s="16" t="s">
        <v>730</v>
      </c>
      <c r="D25" s="469">
        <f>INDEX(W$25:W$36,MATCH($T25,$V$25:$V$36,0))</f>
        <v>0</v>
      </c>
      <c r="E25" s="191">
        <f t="shared" ref="E25" si="204">INDEX(X$25:X$36,MATCH($T25,$V$25:$V$36,0))</f>
        <v>0</v>
      </c>
      <c r="F25" s="191">
        <f t="shared" ref="F25" si="205">INDEX(Y$25:Y$36,MATCH($T25,$V$25:$V$36,0))</f>
        <v>0</v>
      </c>
      <c r="G25" s="191">
        <f t="shared" ref="G25" si="206">INDEX(Z$25:Z$36,MATCH($T25,$V$25:$V$36,0))</f>
        <v>0</v>
      </c>
      <c r="H25" s="191">
        <f t="shared" ref="H25" si="207">INDEX(AA$25:AA$36,MATCH($T25,$V$25:$V$36,0))</f>
        <v>0</v>
      </c>
      <c r="I25" s="192">
        <f t="shared" ref="I25" si="208">INDEX(AB$25:AB$36,MATCH($T25,$V$25:$V$36,0))</f>
        <v>0</v>
      </c>
      <c r="J25" s="478">
        <f t="shared" ref="J25" si="209">INDEX(AC$25:AC$36,MATCH($T25,$V$25:$V$36,0))</f>
        <v>0</v>
      </c>
      <c r="K25" s="191">
        <f t="shared" ref="K25" si="210">INDEX(AD$25:AD$36,MATCH($T25,$V$25:$V$36,0))</f>
        <v>0</v>
      </c>
      <c r="L25" s="191">
        <f t="shared" ref="L25" si="211">INDEX(AE$25:AE$36,MATCH($T25,$V$25:$V$36,0))</f>
        <v>0</v>
      </c>
      <c r="M25" s="191">
        <f t="shared" ref="M25" si="212">INDEX(AF$25:AF$36,MATCH($T25,$V$25:$V$36,0))</f>
        <v>0</v>
      </c>
      <c r="N25" s="191">
        <f t="shared" ref="N25" si="213">INDEX(AG$25:AG$36,MATCH($T25,$V$25:$V$36,0))</f>
        <v>0</v>
      </c>
      <c r="O25" s="1218">
        <f t="shared" ref="O25" si="214">INDEX(AH$25:AH$36,MATCH($T25,$V$25:$V$36,0))</f>
        <v>0</v>
      </c>
      <c r="P25" s="508">
        <v>0</v>
      </c>
      <c r="Q25" s="503">
        <v>0</v>
      </c>
      <c r="R25" s="448" t="str">
        <f>IF(AND(P25&lt;&gt;0,Q25&lt;&gt;0),P25/Q25-1,"-")</f>
        <v>-</v>
      </c>
      <c r="T25" s="1" t="s">
        <v>452</v>
      </c>
      <c r="V25" s="54" t="s">
        <v>732</v>
      </c>
      <c r="W25" s="69">
        <v>1</v>
      </c>
      <c r="X25" s="69">
        <v>2</v>
      </c>
      <c r="Y25" s="69">
        <v>3</v>
      </c>
      <c r="Z25" s="69">
        <v>4</v>
      </c>
      <c r="AA25" s="69">
        <v>5</v>
      </c>
      <c r="AB25" s="69">
        <v>6</v>
      </c>
      <c r="AC25" s="69">
        <v>7</v>
      </c>
      <c r="AD25" s="69">
        <v>8</v>
      </c>
      <c r="AE25" s="69">
        <v>9</v>
      </c>
      <c r="AF25" s="69">
        <v>10</v>
      </c>
      <c r="AG25" s="69">
        <v>11</v>
      </c>
      <c r="AH25" s="70">
        <v>12</v>
      </c>
      <c r="AK25" s="1" t="s">
        <v>846</v>
      </c>
      <c r="AL25" s="1">
        <v>1</v>
      </c>
      <c r="AM25" s="1">
        <v>2</v>
      </c>
      <c r="AN25" s="1">
        <v>3</v>
      </c>
      <c r="AO25" s="1">
        <v>4</v>
      </c>
      <c r="AP25" s="1">
        <v>5</v>
      </c>
      <c r="AQ25" s="1">
        <v>6</v>
      </c>
      <c r="AR25" s="1">
        <v>7</v>
      </c>
      <c r="AS25" s="1">
        <v>8</v>
      </c>
      <c r="AT25" s="1">
        <v>9</v>
      </c>
      <c r="AU25" s="1">
        <v>10</v>
      </c>
      <c r="AV25" s="1">
        <v>11</v>
      </c>
      <c r="AW25" s="1">
        <v>12</v>
      </c>
      <c r="AY25" s="1" t="s">
        <v>846</v>
      </c>
      <c r="AZ25" s="1">
        <v>1</v>
      </c>
      <c r="BA25" s="1">
        <v>2</v>
      </c>
      <c r="BB25" s="1">
        <v>3</v>
      </c>
      <c r="BC25" s="1">
        <v>4</v>
      </c>
      <c r="BD25" s="1">
        <v>5</v>
      </c>
      <c r="BE25" s="1">
        <v>6</v>
      </c>
      <c r="BF25" s="1">
        <v>7</v>
      </c>
      <c r="BG25" s="1">
        <v>8</v>
      </c>
      <c r="BH25" s="1">
        <v>9</v>
      </c>
      <c r="BI25" s="1">
        <v>10</v>
      </c>
      <c r="BJ25" s="1">
        <v>11</v>
      </c>
      <c r="BK25" s="1">
        <v>12</v>
      </c>
    </row>
    <row r="26" spans="2:63" ht="17.149999999999999" customHeight="1" thickBot="1" x14ac:dyDescent="0.35">
      <c r="B26" s="1433" t="s">
        <v>151</v>
      </c>
      <c r="C26" s="65" t="s">
        <v>729</v>
      </c>
      <c r="D26" s="124">
        <f>INDEX(W$8:W$19,MATCH($T26,$V$8:$V$19,0))</f>
        <v>0</v>
      </c>
      <c r="E26" s="125">
        <f t="shared" ref="E26" si="215">INDEX(X$8:X$19,MATCH($T26,$V$8:$V$19,0))</f>
        <v>0</v>
      </c>
      <c r="F26" s="125">
        <f t="shared" ref="F26" si="216">INDEX(Y$8:Y$19,MATCH($T26,$V$8:$V$19,0))</f>
        <v>0</v>
      </c>
      <c r="G26" s="125">
        <f t="shared" ref="G26" si="217">INDEX(Z$8:Z$19,MATCH($T26,$V$8:$V$19,0))</f>
        <v>0</v>
      </c>
      <c r="H26" s="125">
        <f t="shared" ref="H26" si="218">INDEX(AA$8:AA$19,MATCH($T26,$V$8:$V$19,0))</f>
        <v>0</v>
      </c>
      <c r="I26" s="126">
        <f t="shared" ref="I26" si="219">INDEX(AB$8:AB$19,MATCH($T26,$V$8:$V$19,0))</f>
        <v>0</v>
      </c>
      <c r="J26" s="127">
        <f t="shared" ref="J26" si="220">INDEX(AC$8:AC$19,MATCH($T26,$V$8:$V$19,0))</f>
        <v>0</v>
      </c>
      <c r="K26" s="125">
        <f t="shared" ref="K26" si="221">INDEX(AD$8:AD$19,MATCH($T26,$V$8:$V$19,0))</f>
        <v>0</v>
      </c>
      <c r="L26" s="125">
        <f t="shared" ref="L26" si="222">INDEX(AE$8:AE$19,MATCH($T26,$V$8:$V$19,0))</f>
        <v>0</v>
      </c>
      <c r="M26" s="125">
        <f t="shared" ref="M26" si="223">INDEX(AF$8:AF$19,MATCH($T26,$V$8:$V$19,0))</f>
        <v>0</v>
      </c>
      <c r="N26" s="125">
        <f t="shared" ref="N26" si="224">INDEX(AG$8:AG$19,MATCH($T26,$V$8:$V$19,0))</f>
        <v>0</v>
      </c>
      <c r="O26" s="598">
        <f t="shared" ref="O26" si="225">INDEX(AH$8:AH$19,MATCH($T26,$V$8:$V$19,0))</f>
        <v>0</v>
      </c>
      <c r="P26" s="507">
        <f>SUM(D26:O26)</f>
        <v>0</v>
      </c>
      <c r="Q26" s="502">
        <v>1</v>
      </c>
      <c r="R26" s="445" t="s">
        <v>405</v>
      </c>
      <c r="T26" s="1" t="s">
        <v>453</v>
      </c>
      <c r="V26" s="55" t="s">
        <v>132</v>
      </c>
      <c r="W26" s="971">
        <f>AL26+AZ26</f>
        <v>251</v>
      </c>
      <c r="X26" s="972">
        <f t="shared" ref="X26:AH36" si="226">AM26+BA26</f>
        <v>50</v>
      </c>
      <c r="Y26" s="972">
        <f t="shared" si="226"/>
        <v>235</v>
      </c>
      <c r="Z26" s="972">
        <f t="shared" si="226"/>
        <v>96</v>
      </c>
      <c r="AA26" s="972">
        <f t="shared" si="226"/>
        <v>472</v>
      </c>
      <c r="AB26" s="972">
        <f t="shared" si="226"/>
        <v>655</v>
      </c>
      <c r="AC26" s="972">
        <f t="shared" si="226"/>
        <v>83</v>
      </c>
      <c r="AD26" s="972">
        <f t="shared" si="226"/>
        <v>0</v>
      </c>
      <c r="AE26" s="972">
        <f t="shared" si="226"/>
        <v>1389</v>
      </c>
      <c r="AF26" s="972">
        <f t="shared" si="226"/>
        <v>1700</v>
      </c>
      <c r="AG26" s="972">
        <f t="shared" si="226"/>
        <v>1706</v>
      </c>
      <c r="AH26" s="973">
        <f t="shared" si="226"/>
        <v>1828</v>
      </c>
      <c r="AI26" s="1">
        <f t="shared" si="49"/>
        <v>8465</v>
      </c>
      <c r="AK26" s="1" t="s">
        <v>442</v>
      </c>
      <c r="AL26" s="444">
        <v>251</v>
      </c>
      <c r="AM26" s="444">
        <v>50</v>
      </c>
      <c r="AN26" s="444">
        <v>235</v>
      </c>
      <c r="AO26" s="444">
        <v>96</v>
      </c>
      <c r="AP26" s="444">
        <v>472</v>
      </c>
      <c r="AQ26" s="444">
        <v>655</v>
      </c>
      <c r="AR26" s="444">
        <v>83</v>
      </c>
      <c r="AS26" s="444">
        <v>0</v>
      </c>
      <c r="AT26" s="444">
        <v>1389</v>
      </c>
      <c r="AU26" s="444">
        <v>1700</v>
      </c>
      <c r="AV26" s="444">
        <v>1706</v>
      </c>
      <c r="AW26" s="444">
        <v>1828</v>
      </c>
      <c r="AY26" s="1" t="s">
        <v>442</v>
      </c>
      <c r="AZ26" s="444"/>
      <c r="BA26" s="444"/>
      <c r="BB26" s="444"/>
      <c r="BC26" s="444"/>
      <c r="BD26" s="444"/>
      <c r="BE26" s="444"/>
      <c r="BF26" s="444"/>
      <c r="BG26" s="444"/>
      <c r="BH26" s="444"/>
      <c r="BI26" s="444"/>
      <c r="BJ26" s="444"/>
      <c r="BK26" s="444"/>
    </row>
    <row r="27" spans="2:63" ht="17.149999999999999" customHeight="1" thickTop="1" thickBot="1" x14ac:dyDescent="0.35">
      <c r="B27" s="1311"/>
      <c r="C27" s="16" t="s">
        <v>730</v>
      </c>
      <c r="D27" s="1219">
        <f>INDEX(W$25:W$36,MATCH($T27,$V$25:$V$36,0))</f>
        <v>0</v>
      </c>
      <c r="E27" s="1220">
        <f t="shared" ref="E27" si="227">INDEX(X$25:X$36,MATCH($T27,$V$25:$V$36,0))</f>
        <v>0</v>
      </c>
      <c r="F27" s="1220">
        <f t="shared" ref="F27" si="228">INDEX(Y$25:Y$36,MATCH($T27,$V$25:$V$36,0))</f>
        <v>0</v>
      </c>
      <c r="G27" s="1220">
        <f t="shared" ref="G27" si="229">INDEX(Z$25:Z$36,MATCH($T27,$V$25:$V$36,0))</f>
        <v>0</v>
      </c>
      <c r="H27" s="1220">
        <f t="shared" ref="H27" si="230">INDEX(AA$25:AA$36,MATCH($T27,$V$25:$V$36,0))</f>
        <v>0</v>
      </c>
      <c r="I27" s="1222">
        <f t="shared" ref="I27" si="231">INDEX(AB$25:AB$36,MATCH($T27,$V$25:$V$36,0))</f>
        <v>0</v>
      </c>
      <c r="J27" s="1223">
        <f t="shared" ref="J27" si="232">INDEX(AC$25:AC$36,MATCH($T27,$V$25:$V$36,0))</f>
        <v>0</v>
      </c>
      <c r="K27" s="1220">
        <f t="shared" ref="K27" si="233">INDEX(AD$25:AD$36,MATCH($T27,$V$25:$V$36,0))</f>
        <v>0</v>
      </c>
      <c r="L27" s="1220">
        <f t="shared" ref="L27" si="234">INDEX(AE$25:AE$36,MATCH($T27,$V$25:$V$36,0))</f>
        <v>0</v>
      </c>
      <c r="M27" s="1220">
        <f t="shared" ref="M27" si="235">INDEX(AF$25:AF$36,MATCH($T27,$V$25:$V$36,0))</f>
        <v>0</v>
      </c>
      <c r="N27" s="1220">
        <f t="shared" ref="N27" si="236">INDEX(AG$25:AG$36,MATCH($T27,$V$25:$V$36,0))</f>
        <v>0</v>
      </c>
      <c r="O27" s="1221">
        <f t="shared" ref="O27" si="237">INDEX(AH$25:AH$36,MATCH($T27,$V$25:$V$36,0))</f>
        <v>0</v>
      </c>
      <c r="P27" s="508">
        <f>SUM(D27:O27)</f>
        <v>0</v>
      </c>
      <c r="Q27" s="504">
        <v>12</v>
      </c>
      <c r="R27" s="448" t="str">
        <f>IF(AND(P27&lt;&gt;0,Q27&lt;&gt;0),P27/Q27-1,"-")</f>
        <v>-</v>
      </c>
      <c r="T27" s="1" t="s">
        <v>453</v>
      </c>
      <c r="V27" s="67" t="s">
        <v>133</v>
      </c>
      <c r="W27" s="974">
        <f t="shared" ref="W27:W36" si="238">AL27+AZ27</f>
        <v>1798</v>
      </c>
      <c r="X27" s="975">
        <f t="shared" si="226"/>
        <v>2035</v>
      </c>
      <c r="Y27" s="975">
        <f t="shared" si="226"/>
        <v>670</v>
      </c>
      <c r="Z27" s="975">
        <f t="shared" si="226"/>
        <v>249</v>
      </c>
      <c r="AA27" s="975">
        <f t="shared" si="226"/>
        <v>2070</v>
      </c>
      <c r="AB27" s="975">
        <f t="shared" si="226"/>
        <v>2236</v>
      </c>
      <c r="AC27" s="975">
        <f t="shared" si="226"/>
        <v>578</v>
      </c>
      <c r="AD27" s="975">
        <f t="shared" si="226"/>
        <v>157</v>
      </c>
      <c r="AE27" s="975">
        <f t="shared" si="226"/>
        <v>2933</v>
      </c>
      <c r="AF27" s="975">
        <f t="shared" si="226"/>
        <v>3638</v>
      </c>
      <c r="AG27" s="975">
        <f t="shared" si="226"/>
        <v>4745</v>
      </c>
      <c r="AH27" s="976">
        <f t="shared" si="226"/>
        <v>2383</v>
      </c>
      <c r="AI27" s="1">
        <f t="shared" si="49"/>
        <v>23492</v>
      </c>
      <c r="AK27" s="1" t="s">
        <v>444</v>
      </c>
      <c r="AL27" s="444">
        <v>1798</v>
      </c>
      <c r="AM27" s="444">
        <v>2035</v>
      </c>
      <c r="AN27" s="444">
        <v>670</v>
      </c>
      <c r="AO27" s="444">
        <v>249</v>
      </c>
      <c r="AP27" s="444">
        <v>1890</v>
      </c>
      <c r="AQ27" s="444">
        <v>2053</v>
      </c>
      <c r="AR27" s="444">
        <v>578</v>
      </c>
      <c r="AS27" s="444">
        <v>145</v>
      </c>
      <c r="AT27" s="444">
        <v>2898</v>
      </c>
      <c r="AU27" s="444">
        <v>3470</v>
      </c>
      <c r="AV27" s="444">
        <v>4745</v>
      </c>
      <c r="AW27" s="444">
        <v>2349</v>
      </c>
      <c r="AY27" s="1" t="s">
        <v>444</v>
      </c>
      <c r="AZ27" s="444"/>
      <c r="BA27" s="444"/>
      <c r="BB27" s="444"/>
      <c r="BC27" s="444"/>
      <c r="BD27" s="444">
        <v>180</v>
      </c>
      <c r="BE27" s="444">
        <v>183</v>
      </c>
      <c r="BF27" s="444"/>
      <c r="BG27" s="444">
        <v>12</v>
      </c>
      <c r="BH27" s="444">
        <v>35</v>
      </c>
      <c r="BI27" s="444">
        <v>168</v>
      </c>
      <c r="BJ27" s="444"/>
      <c r="BK27" s="444">
        <v>34</v>
      </c>
    </row>
    <row r="28" spans="2:63" ht="17.149999999999999" customHeight="1" thickTop="1" thickBot="1" x14ac:dyDescent="0.35">
      <c r="B28" s="1311" t="s">
        <v>454</v>
      </c>
      <c r="C28" s="66" t="s">
        <v>729</v>
      </c>
      <c r="D28" s="471">
        <f>SUM(D6,D8,D10,D12,D14,D16,D18,D20,D22,D24,D26)</f>
        <v>24</v>
      </c>
      <c r="E28" s="193">
        <f t="shared" ref="E28:O29" si="239">SUM(E6,E8,E10,E12,E14,E16,E18,E20,E22,E24,E26)</f>
        <v>16</v>
      </c>
      <c r="F28" s="193">
        <f t="shared" si="239"/>
        <v>19</v>
      </c>
      <c r="G28" s="193">
        <f t="shared" si="239"/>
        <v>5</v>
      </c>
      <c r="H28" s="193">
        <f t="shared" si="239"/>
        <v>106</v>
      </c>
      <c r="I28" s="194">
        <f t="shared" si="239"/>
        <v>53</v>
      </c>
      <c r="J28" s="479">
        <f t="shared" si="239"/>
        <v>19</v>
      </c>
      <c r="K28" s="193">
        <f t="shared" si="239"/>
        <v>12</v>
      </c>
      <c r="L28" s="193">
        <f t="shared" si="239"/>
        <v>110</v>
      </c>
      <c r="M28" s="193">
        <f t="shared" si="239"/>
        <v>155</v>
      </c>
      <c r="N28" s="193">
        <f t="shared" si="239"/>
        <v>162</v>
      </c>
      <c r="O28" s="476">
        <f t="shared" si="239"/>
        <v>47</v>
      </c>
      <c r="P28" s="509">
        <f>SUM(P6,P8,P10,P12,P14,P16,P18,P20,P22,P24,P26)</f>
        <v>728</v>
      </c>
      <c r="Q28" s="505">
        <v>946</v>
      </c>
      <c r="R28" s="449" t="s">
        <v>405</v>
      </c>
      <c r="V28" s="67" t="s">
        <v>135</v>
      </c>
      <c r="W28" s="974">
        <f t="shared" si="238"/>
        <v>200</v>
      </c>
      <c r="X28" s="975">
        <f t="shared" si="226"/>
        <v>0</v>
      </c>
      <c r="Y28" s="975">
        <f t="shared" si="226"/>
        <v>228</v>
      </c>
      <c r="Z28" s="975">
        <f t="shared" si="226"/>
        <v>0</v>
      </c>
      <c r="AA28" s="975">
        <f t="shared" si="226"/>
        <v>151</v>
      </c>
      <c r="AB28" s="975">
        <f t="shared" si="226"/>
        <v>0</v>
      </c>
      <c r="AC28" s="975">
        <f t="shared" si="226"/>
        <v>57</v>
      </c>
      <c r="AD28" s="975">
        <f t="shared" si="226"/>
        <v>22</v>
      </c>
      <c r="AE28" s="975">
        <f t="shared" si="226"/>
        <v>39</v>
      </c>
      <c r="AF28" s="975">
        <f t="shared" si="226"/>
        <v>755</v>
      </c>
      <c r="AG28" s="975">
        <f t="shared" si="226"/>
        <v>48</v>
      </c>
      <c r="AH28" s="976">
        <f t="shared" si="226"/>
        <v>0</v>
      </c>
      <c r="AI28" s="1">
        <f t="shared" si="49"/>
        <v>1500</v>
      </c>
      <c r="AK28" s="1" t="s">
        <v>445</v>
      </c>
      <c r="AL28" s="444">
        <v>200</v>
      </c>
      <c r="AM28" s="444">
        <v>0</v>
      </c>
      <c r="AN28" s="444">
        <v>228</v>
      </c>
      <c r="AO28" s="444">
        <v>0</v>
      </c>
      <c r="AP28" s="444">
        <v>151</v>
      </c>
      <c r="AQ28" s="444">
        <v>0</v>
      </c>
      <c r="AR28" s="444">
        <v>0</v>
      </c>
      <c r="AS28" s="444">
        <v>0</v>
      </c>
      <c r="AT28" s="444">
        <v>21</v>
      </c>
      <c r="AU28" s="444">
        <v>755</v>
      </c>
      <c r="AV28" s="444">
        <v>0</v>
      </c>
      <c r="AW28" s="444">
        <v>0</v>
      </c>
      <c r="AY28" s="1" t="s">
        <v>445</v>
      </c>
      <c r="AZ28" s="444"/>
      <c r="BA28" s="444"/>
      <c r="BB28" s="444"/>
      <c r="BC28" s="444"/>
      <c r="BD28" s="444"/>
      <c r="BE28" s="444"/>
      <c r="BF28" s="444">
        <v>57</v>
      </c>
      <c r="BG28" s="444">
        <v>22</v>
      </c>
      <c r="BH28" s="444">
        <v>18</v>
      </c>
      <c r="BI28" s="444"/>
      <c r="BJ28" s="444">
        <v>48</v>
      </c>
      <c r="BK28" s="444"/>
    </row>
    <row r="29" spans="2:63" ht="17.149999999999999" customHeight="1" thickTop="1" thickBot="1" x14ac:dyDescent="0.35">
      <c r="B29" s="1313"/>
      <c r="C29" s="15" t="s">
        <v>730</v>
      </c>
      <c r="D29" s="133">
        <f>SUM(D7,D9,D11,D13,D15,D17,D19,D21,D23,D25,D27)</f>
        <v>3852</v>
      </c>
      <c r="E29" s="151">
        <f t="shared" si="239"/>
        <v>2879</v>
      </c>
      <c r="F29" s="151">
        <f t="shared" si="239"/>
        <v>1974</v>
      </c>
      <c r="G29" s="151">
        <f t="shared" si="239"/>
        <v>808</v>
      </c>
      <c r="H29" s="151">
        <f t="shared" si="239"/>
        <v>7750</v>
      </c>
      <c r="I29" s="152">
        <f t="shared" si="239"/>
        <v>4905</v>
      </c>
      <c r="J29" s="366">
        <f t="shared" si="239"/>
        <v>1161</v>
      </c>
      <c r="K29" s="151">
        <f t="shared" si="239"/>
        <v>860</v>
      </c>
      <c r="L29" s="151">
        <f t="shared" si="239"/>
        <v>10186</v>
      </c>
      <c r="M29" s="151">
        <f t="shared" si="239"/>
        <v>14448</v>
      </c>
      <c r="N29" s="151">
        <f t="shared" si="239"/>
        <v>17939</v>
      </c>
      <c r="O29" s="153">
        <f t="shared" si="239"/>
        <v>6233</v>
      </c>
      <c r="P29" s="510">
        <f>SUM(P7,P9,P11,P13,P15,P17,P19,P21,P23,P25,P27)</f>
        <v>72995</v>
      </c>
      <c r="Q29" s="506">
        <v>100663</v>
      </c>
      <c r="R29" s="450">
        <f>IF(AND(P29&lt;&gt;0,Q29&lt;&gt;0),P29/Q29-1,"-")</f>
        <v>-0.27485769349214706</v>
      </c>
      <c r="V29" s="67" t="s">
        <v>137</v>
      </c>
      <c r="W29" s="974">
        <f t="shared" si="238"/>
        <v>24</v>
      </c>
      <c r="X29" s="975">
        <f t="shared" si="226"/>
        <v>0</v>
      </c>
      <c r="Y29" s="975">
        <f t="shared" si="226"/>
        <v>0</v>
      </c>
      <c r="Z29" s="975">
        <f t="shared" si="226"/>
        <v>0</v>
      </c>
      <c r="AA29" s="975">
        <f t="shared" si="226"/>
        <v>385</v>
      </c>
      <c r="AB29" s="975">
        <f t="shared" si="226"/>
        <v>40</v>
      </c>
      <c r="AC29" s="975">
        <f t="shared" si="226"/>
        <v>0</v>
      </c>
      <c r="AD29" s="975">
        <f t="shared" si="226"/>
        <v>136</v>
      </c>
      <c r="AE29" s="975">
        <f t="shared" si="226"/>
        <v>359</v>
      </c>
      <c r="AF29" s="975">
        <f t="shared" si="226"/>
        <v>1087</v>
      </c>
      <c r="AG29" s="975">
        <f t="shared" si="226"/>
        <v>1414</v>
      </c>
      <c r="AH29" s="976">
        <f t="shared" si="226"/>
        <v>181</v>
      </c>
      <c r="AI29" s="1">
        <f t="shared" si="49"/>
        <v>3626</v>
      </c>
      <c r="AK29" s="1" t="s">
        <v>446</v>
      </c>
      <c r="AL29" s="444">
        <v>24</v>
      </c>
      <c r="AM29" s="444">
        <v>0</v>
      </c>
      <c r="AN29" s="444">
        <v>0</v>
      </c>
      <c r="AO29" s="444">
        <v>0</v>
      </c>
      <c r="AP29" s="444">
        <v>385</v>
      </c>
      <c r="AQ29" s="444">
        <v>40</v>
      </c>
      <c r="AR29" s="444">
        <v>0</v>
      </c>
      <c r="AS29" s="444">
        <v>136</v>
      </c>
      <c r="AT29" s="444">
        <v>359</v>
      </c>
      <c r="AU29" s="444">
        <v>1087</v>
      </c>
      <c r="AV29" s="444">
        <v>1414</v>
      </c>
      <c r="AW29" s="444">
        <v>181</v>
      </c>
      <c r="AY29" s="1" t="s">
        <v>446</v>
      </c>
      <c r="AZ29" s="444"/>
      <c r="BA29" s="444"/>
      <c r="BB29" s="444"/>
      <c r="BC29" s="444"/>
      <c r="BD29" s="444"/>
      <c r="BE29" s="444"/>
      <c r="BF29" s="444"/>
      <c r="BG29" s="444"/>
      <c r="BH29" s="444"/>
      <c r="BI29" s="444"/>
      <c r="BJ29" s="444"/>
      <c r="BK29" s="444"/>
    </row>
    <row r="30" spans="2:63" x14ac:dyDescent="0.3">
      <c r="B30" s="1" t="s">
        <v>734</v>
      </c>
      <c r="V30" s="67" t="s">
        <v>138</v>
      </c>
      <c r="W30" s="974">
        <f t="shared" si="238"/>
        <v>1579</v>
      </c>
      <c r="X30" s="975">
        <f t="shared" si="226"/>
        <v>794</v>
      </c>
      <c r="Y30" s="975">
        <f t="shared" si="226"/>
        <v>632</v>
      </c>
      <c r="Z30" s="975">
        <f t="shared" si="226"/>
        <v>463</v>
      </c>
      <c r="AA30" s="975">
        <f t="shared" si="226"/>
        <v>3911</v>
      </c>
      <c r="AB30" s="975">
        <f t="shared" si="226"/>
        <v>1946</v>
      </c>
      <c r="AC30" s="975">
        <f t="shared" si="226"/>
        <v>423</v>
      </c>
      <c r="AD30" s="975">
        <f t="shared" si="226"/>
        <v>509</v>
      </c>
      <c r="AE30" s="975">
        <f t="shared" si="226"/>
        <v>4301</v>
      </c>
      <c r="AF30" s="975">
        <f t="shared" si="226"/>
        <v>6889</v>
      </c>
      <c r="AG30" s="975">
        <f t="shared" si="226"/>
        <v>9284</v>
      </c>
      <c r="AH30" s="976">
        <f t="shared" si="226"/>
        <v>1762</v>
      </c>
      <c r="AI30" s="1">
        <f t="shared" si="49"/>
        <v>32493</v>
      </c>
      <c r="AK30" s="1" t="s">
        <v>447</v>
      </c>
      <c r="AL30" s="444">
        <v>1579</v>
      </c>
      <c r="AM30" s="444">
        <v>794</v>
      </c>
      <c r="AN30" s="444">
        <v>632</v>
      </c>
      <c r="AO30" s="444">
        <v>463</v>
      </c>
      <c r="AP30" s="444">
        <v>3911</v>
      </c>
      <c r="AQ30" s="444">
        <v>1946</v>
      </c>
      <c r="AR30" s="444">
        <v>423</v>
      </c>
      <c r="AS30" s="444">
        <v>509</v>
      </c>
      <c r="AT30" s="444">
        <v>4301</v>
      </c>
      <c r="AU30" s="444">
        <v>6889</v>
      </c>
      <c r="AV30" s="444">
        <v>9284</v>
      </c>
      <c r="AW30" s="444">
        <v>1762</v>
      </c>
      <c r="AY30" s="1" t="s">
        <v>447</v>
      </c>
      <c r="AZ30" s="444"/>
      <c r="BA30" s="444"/>
      <c r="BB30" s="444"/>
      <c r="BC30" s="444"/>
      <c r="BD30" s="444"/>
      <c r="BE30" s="444"/>
      <c r="BF30" s="444"/>
      <c r="BG30" s="444"/>
      <c r="BH30" s="444"/>
      <c r="BI30" s="444"/>
      <c r="BJ30" s="444"/>
      <c r="BK30" s="444"/>
    </row>
    <row r="31" spans="2:63" x14ac:dyDescent="0.3">
      <c r="B31" s="3"/>
      <c r="V31" s="67" t="s">
        <v>140</v>
      </c>
      <c r="W31" s="974">
        <f t="shared" si="238"/>
        <v>0</v>
      </c>
      <c r="X31" s="975">
        <f t="shared" si="226"/>
        <v>0</v>
      </c>
      <c r="Y31" s="975">
        <f t="shared" si="226"/>
        <v>0</v>
      </c>
      <c r="Z31" s="975">
        <f t="shared" si="226"/>
        <v>0</v>
      </c>
      <c r="AA31" s="975">
        <f t="shared" si="226"/>
        <v>193</v>
      </c>
      <c r="AB31" s="975">
        <f t="shared" si="226"/>
        <v>0</v>
      </c>
      <c r="AC31" s="975">
        <f t="shared" si="226"/>
        <v>20</v>
      </c>
      <c r="AD31" s="975">
        <f t="shared" si="226"/>
        <v>0</v>
      </c>
      <c r="AE31" s="975">
        <f t="shared" si="226"/>
        <v>298</v>
      </c>
      <c r="AF31" s="975">
        <f t="shared" si="226"/>
        <v>54</v>
      </c>
      <c r="AG31" s="975">
        <f t="shared" si="226"/>
        <v>538</v>
      </c>
      <c r="AH31" s="976">
        <f t="shared" si="226"/>
        <v>51</v>
      </c>
      <c r="AI31" s="1">
        <f t="shared" si="49"/>
        <v>1154</v>
      </c>
      <c r="AK31" s="1" t="s">
        <v>448</v>
      </c>
      <c r="AL31" s="444"/>
      <c r="AM31" s="444"/>
      <c r="AN31" s="444"/>
      <c r="AO31" s="444"/>
      <c r="AP31" s="444">
        <v>193</v>
      </c>
      <c r="AQ31" s="444"/>
      <c r="AR31" s="444">
        <v>20</v>
      </c>
      <c r="AS31" s="444"/>
      <c r="AT31" s="444">
        <v>298</v>
      </c>
      <c r="AU31" s="444">
        <v>54</v>
      </c>
      <c r="AV31" s="444">
        <v>538</v>
      </c>
      <c r="AW31" s="444">
        <v>51</v>
      </c>
      <c r="AY31" s="1" t="s">
        <v>448</v>
      </c>
      <c r="AZ31" s="444"/>
      <c r="BA31" s="444"/>
      <c r="BB31" s="444"/>
      <c r="BC31" s="444"/>
      <c r="BD31" s="444"/>
      <c r="BE31" s="444"/>
      <c r="BF31" s="444"/>
      <c r="BG31" s="444"/>
      <c r="BH31" s="444"/>
      <c r="BI31" s="444"/>
      <c r="BJ31" s="444"/>
      <c r="BK31" s="444"/>
    </row>
    <row r="32" spans="2:63" ht="17.149999999999999" customHeight="1" x14ac:dyDescent="0.3">
      <c r="B32" s="3" t="s">
        <v>735</v>
      </c>
      <c r="V32" s="67" t="s">
        <v>142</v>
      </c>
      <c r="W32" s="974">
        <f t="shared" si="238"/>
        <v>0</v>
      </c>
      <c r="X32" s="975">
        <f t="shared" si="226"/>
        <v>0</v>
      </c>
      <c r="Y32" s="975">
        <f t="shared" si="226"/>
        <v>0</v>
      </c>
      <c r="Z32" s="975">
        <f t="shared" si="226"/>
        <v>0</v>
      </c>
      <c r="AA32" s="975">
        <f t="shared" si="226"/>
        <v>0</v>
      </c>
      <c r="AB32" s="975">
        <f t="shared" si="226"/>
        <v>0</v>
      </c>
      <c r="AC32" s="975">
        <f t="shared" si="226"/>
        <v>0</v>
      </c>
      <c r="AD32" s="975">
        <f t="shared" si="226"/>
        <v>0</v>
      </c>
      <c r="AE32" s="975">
        <f t="shared" si="226"/>
        <v>0</v>
      </c>
      <c r="AF32" s="975">
        <f t="shared" si="226"/>
        <v>0</v>
      </c>
      <c r="AG32" s="975">
        <f t="shared" si="226"/>
        <v>0</v>
      </c>
      <c r="AH32" s="976">
        <f t="shared" si="226"/>
        <v>0</v>
      </c>
      <c r="AI32" s="1">
        <f t="shared" si="49"/>
        <v>0</v>
      </c>
      <c r="AK32" s="1" t="s">
        <v>449</v>
      </c>
      <c r="AL32" s="444"/>
      <c r="AM32" s="444"/>
      <c r="AN32" s="444"/>
      <c r="AO32" s="444"/>
      <c r="AP32" s="444"/>
      <c r="AQ32" s="444"/>
      <c r="AR32" s="444"/>
      <c r="AS32" s="444"/>
      <c r="AT32" s="444"/>
      <c r="AU32" s="444"/>
      <c r="AV32" s="444"/>
      <c r="AW32" s="444"/>
      <c r="AY32" s="1" t="s">
        <v>449</v>
      </c>
      <c r="AZ32" s="444"/>
      <c r="BA32" s="444"/>
      <c r="BB32" s="444"/>
      <c r="BC32" s="444"/>
      <c r="BD32" s="444"/>
      <c r="BE32" s="444"/>
      <c r="BF32" s="444"/>
      <c r="BG32" s="444"/>
      <c r="BH32" s="444"/>
      <c r="BI32" s="444"/>
      <c r="BJ32" s="444"/>
      <c r="BK32" s="444"/>
    </row>
    <row r="33" spans="2:63" x14ac:dyDescent="0.3">
      <c r="B33" s="3" t="s">
        <v>736</v>
      </c>
      <c r="C33" s="3"/>
      <c r="J33" s="3"/>
      <c r="V33" s="67" t="s">
        <v>450</v>
      </c>
      <c r="W33" s="974">
        <f t="shared" si="238"/>
        <v>0</v>
      </c>
      <c r="X33" s="975">
        <f t="shared" si="226"/>
        <v>0</v>
      </c>
      <c r="Y33" s="975">
        <f t="shared" si="226"/>
        <v>0</v>
      </c>
      <c r="Z33" s="975">
        <f t="shared" si="226"/>
        <v>0</v>
      </c>
      <c r="AA33" s="975">
        <f t="shared" si="226"/>
        <v>230</v>
      </c>
      <c r="AB33" s="975">
        <f t="shared" si="226"/>
        <v>0</v>
      </c>
      <c r="AC33" s="975">
        <f t="shared" si="226"/>
        <v>0</v>
      </c>
      <c r="AD33" s="975">
        <f t="shared" si="226"/>
        <v>0</v>
      </c>
      <c r="AE33" s="975">
        <f t="shared" si="226"/>
        <v>644</v>
      </c>
      <c r="AF33" s="975">
        <f t="shared" si="226"/>
        <v>325</v>
      </c>
      <c r="AG33" s="975">
        <f t="shared" si="226"/>
        <v>0</v>
      </c>
      <c r="AH33" s="976">
        <f t="shared" si="226"/>
        <v>0</v>
      </c>
      <c r="AI33" s="1">
        <f t="shared" si="49"/>
        <v>1199</v>
      </c>
      <c r="AK33" s="1" t="s">
        <v>450</v>
      </c>
      <c r="AL33" s="444">
        <v>0</v>
      </c>
      <c r="AM33" s="444">
        <v>0</v>
      </c>
      <c r="AN33" s="444">
        <v>0</v>
      </c>
      <c r="AO33" s="444">
        <v>0</v>
      </c>
      <c r="AP33" s="444">
        <v>230</v>
      </c>
      <c r="AQ33" s="444">
        <v>0</v>
      </c>
      <c r="AR33" s="444">
        <v>0</v>
      </c>
      <c r="AS33" s="444">
        <v>0</v>
      </c>
      <c r="AT33" s="444">
        <v>644</v>
      </c>
      <c r="AU33" s="444">
        <v>325</v>
      </c>
      <c r="AV33" s="444">
        <v>0</v>
      </c>
      <c r="AW33" s="444">
        <v>0</v>
      </c>
      <c r="AY33" s="1" t="s">
        <v>450</v>
      </c>
      <c r="AZ33" s="444"/>
      <c r="BA33" s="444"/>
      <c r="BB33" s="444"/>
      <c r="BC33" s="444"/>
      <c r="BD33" s="444"/>
      <c r="BE33" s="444"/>
      <c r="BF33" s="444"/>
      <c r="BG33" s="444"/>
      <c r="BH33" s="444"/>
      <c r="BI33" s="444"/>
      <c r="BJ33" s="444"/>
      <c r="BK33" s="444"/>
    </row>
    <row r="34" spans="2:63" x14ac:dyDescent="0.3">
      <c r="B34" s="3" t="s">
        <v>737</v>
      </c>
      <c r="J34" s="3"/>
      <c r="V34" s="67" t="s">
        <v>451</v>
      </c>
      <c r="W34" s="974">
        <f t="shared" si="238"/>
        <v>0</v>
      </c>
      <c r="X34" s="975">
        <f t="shared" si="226"/>
        <v>0</v>
      </c>
      <c r="Y34" s="975">
        <f t="shared" si="226"/>
        <v>209</v>
      </c>
      <c r="Z34" s="975">
        <f t="shared" si="226"/>
        <v>0</v>
      </c>
      <c r="AA34" s="975">
        <f t="shared" si="226"/>
        <v>338</v>
      </c>
      <c r="AB34" s="975">
        <f t="shared" si="226"/>
        <v>28</v>
      </c>
      <c r="AC34" s="975">
        <f t="shared" si="226"/>
        <v>0</v>
      </c>
      <c r="AD34" s="975">
        <f t="shared" si="226"/>
        <v>36</v>
      </c>
      <c r="AE34" s="975">
        <f t="shared" si="226"/>
        <v>223</v>
      </c>
      <c r="AF34" s="975">
        <f t="shared" si="226"/>
        <v>0</v>
      </c>
      <c r="AG34" s="975">
        <f t="shared" si="226"/>
        <v>204</v>
      </c>
      <c r="AH34" s="976">
        <f t="shared" si="226"/>
        <v>28</v>
      </c>
      <c r="AI34" s="1">
        <f t="shared" si="49"/>
        <v>1066</v>
      </c>
      <c r="AK34" s="1" t="s">
        <v>451</v>
      </c>
      <c r="AL34" s="444"/>
      <c r="AM34" s="444"/>
      <c r="AN34" s="444">
        <v>209</v>
      </c>
      <c r="AO34" s="444"/>
      <c r="AP34" s="444">
        <v>338</v>
      </c>
      <c r="AQ34" s="444">
        <v>28</v>
      </c>
      <c r="AR34" s="444"/>
      <c r="AS34" s="444">
        <v>36</v>
      </c>
      <c r="AT34" s="444">
        <v>223</v>
      </c>
      <c r="AU34" s="444"/>
      <c r="AV34" s="444">
        <v>204</v>
      </c>
      <c r="AW34" s="444">
        <v>28</v>
      </c>
      <c r="AY34" s="1" t="s">
        <v>451</v>
      </c>
      <c r="AZ34" s="444"/>
      <c r="BA34" s="444"/>
      <c r="BB34" s="444"/>
      <c r="BC34" s="444"/>
      <c r="BD34" s="444"/>
      <c r="BE34" s="444"/>
      <c r="BF34" s="444"/>
      <c r="BG34" s="444"/>
      <c r="BH34" s="444"/>
      <c r="BI34" s="444"/>
      <c r="BJ34" s="444"/>
      <c r="BK34" s="444"/>
    </row>
    <row r="35" spans="2:63" x14ac:dyDescent="0.3">
      <c r="B35" s="3" t="s">
        <v>738</v>
      </c>
      <c r="J35" s="3"/>
      <c r="V35" s="67" t="s">
        <v>452</v>
      </c>
      <c r="W35" s="974">
        <f t="shared" si="238"/>
        <v>0</v>
      </c>
      <c r="X35" s="975">
        <f t="shared" si="226"/>
        <v>0</v>
      </c>
      <c r="Y35" s="975">
        <f t="shared" si="226"/>
        <v>0</v>
      </c>
      <c r="Z35" s="975">
        <f t="shared" si="226"/>
        <v>0</v>
      </c>
      <c r="AA35" s="975">
        <f t="shared" si="226"/>
        <v>0</v>
      </c>
      <c r="AB35" s="975">
        <f t="shared" si="226"/>
        <v>0</v>
      </c>
      <c r="AC35" s="975">
        <f t="shared" si="226"/>
        <v>0</v>
      </c>
      <c r="AD35" s="975">
        <f t="shared" si="226"/>
        <v>0</v>
      </c>
      <c r="AE35" s="975">
        <f t="shared" si="226"/>
        <v>0</v>
      </c>
      <c r="AF35" s="975">
        <f t="shared" si="226"/>
        <v>0</v>
      </c>
      <c r="AG35" s="975">
        <f t="shared" si="226"/>
        <v>0</v>
      </c>
      <c r="AH35" s="976">
        <f t="shared" si="226"/>
        <v>0</v>
      </c>
      <c r="AI35" s="1">
        <f t="shared" si="49"/>
        <v>0</v>
      </c>
      <c r="AK35" s="1" t="s">
        <v>452</v>
      </c>
      <c r="AL35" s="444"/>
      <c r="AM35" s="444"/>
      <c r="AN35" s="444"/>
      <c r="AO35" s="444"/>
      <c r="AP35" s="444"/>
      <c r="AQ35" s="444"/>
      <c r="AR35" s="444"/>
      <c r="AS35" s="444"/>
      <c r="AT35" s="444"/>
      <c r="AU35" s="444"/>
      <c r="AV35" s="444"/>
      <c r="AW35" s="444"/>
      <c r="AY35" s="1" t="s">
        <v>452</v>
      </c>
      <c r="AZ35" s="444"/>
      <c r="BA35" s="444"/>
      <c r="BB35" s="444"/>
      <c r="BC35" s="444"/>
      <c r="BD35" s="444"/>
      <c r="BE35" s="444"/>
      <c r="BF35" s="444"/>
      <c r="BG35" s="444"/>
      <c r="BH35" s="444"/>
      <c r="BI35" s="444"/>
      <c r="BJ35" s="444"/>
      <c r="BK35" s="444"/>
    </row>
    <row r="36" spans="2:63" x14ac:dyDescent="0.3">
      <c r="B36" s="3"/>
      <c r="J36" s="3"/>
      <c r="V36" s="56" t="s">
        <v>453</v>
      </c>
      <c r="W36" s="977">
        <f t="shared" si="238"/>
        <v>0</v>
      </c>
      <c r="X36" s="978">
        <f t="shared" si="226"/>
        <v>0</v>
      </c>
      <c r="Y36" s="978">
        <f t="shared" si="226"/>
        <v>0</v>
      </c>
      <c r="Z36" s="978">
        <f t="shared" si="226"/>
        <v>0</v>
      </c>
      <c r="AA36" s="978">
        <f t="shared" si="226"/>
        <v>0</v>
      </c>
      <c r="AB36" s="978">
        <f t="shared" si="226"/>
        <v>0</v>
      </c>
      <c r="AC36" s="978">
        <f t="shared" si="226"/>
        <v>0</v>
      </c>
      <c r="AD36" s="978">
        <f t="shared" si="226"/>
        <v>0</v>
      </c>
      <c r="AE36" s="978">
        <f t="shared" si="226"/>
        <v>0</v>
      </c>
      <c r="AF36" s="978">
        <f t="shared" si="226"/>
        <v>0</v>
      </c>
      <c r="AG36" s="978">
        <f t="shared" si="226"/>
        <v>0</v>
      </c>
      <c r="AH36" s="979">
        <f t="shared" si="226"/>
        <v>0</v>
      </c>
      <c r="AI36" s="1">
        <f t="shared" si="49"/>
        <v>0</v>
      </c>
      <c r="AK36" s="1" t="s">
        <v>453</v>
      </c>
      <c r="AL36" s="444"/>
      <c r="AM36" s="444"/>
      <c r="AN36" s="444"/>
      <c r="AO36" s="444"/>
      <c r="AP36" s="444"/>
      <c r="AQ36" s="444"/>
      <c r="AR36" s="444"/>
      <c r="AS36" s="444"/>
      <c r="AT36" s="444"/>
      <c r="AU36" s="444"/>
      <c r="AV36" s="444"/>
      <c r="AW36" s="444"/>
      <c r="AY36" s="1" t="s">
        <v>453</v>
      </c>
      <c r="AZ36" s="444"/>
      <c r="BA36" s="444"/>
      <c r="BB36" s="444"/>
      <c r="BC36" s="444"/>
      <c r="BD36" s="444"/>
      <c r="BE36" s="444"/>
      <c r="BF36" s="444"/>
      <c r="BG36" s="444"/>
      <c r="BH36" s="444"/>
      <c r="BI36" s="444"/>
      <c r="BJ36" s="444"/>
      <c r="BK36" s="444"/>
    </row>
    <row r="37" spans="2:63" x14ac:dyDescent="0.3">
      <c r="J37" s="3"/>
    </row>
  </sheetData>
  <mergeCells count="12">
    <mergeCell ref="B28:B29"/>
    <mergeCell ref="B6:B7"/>
    <mergeCell ref="B8:B9"/>
    <mergeCell ref="B10:B11"/>
    <mergeCell ref="B12:B13"/>
    <mergeCell ref="B14:B15"/>
    <mergeCell ref="B16:B17"/>
    <mergeCell ref="B18:B19"/>
    <mergeCell ref="B20:B21"/>
    <mergeCell ref="B22:B23"/>
    <mergeCell ref="B24:B25"/>
    <mergeCell ref="B26:B27"/>
  </mergeCells>
  <phoneticPr fontId="4"/>
  <conditionalFormatting sqref="D6:O27">
    <cfRule type="cellIs" dxfId="3" priority="1" operator="equal">
      <formula>0</formula>
    </cfRule>
  </conditionalFormatting>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colBreaks count="1" manualBreakCount="1">
    <brk id="9" max="43" man="1"/>
  </colBreaks>
  <ignoredErrors>
    <ignoredError sqref="D28:P29 R7:R29 P7 P8:P9 P10:P11 P12:P13 P14:P15 P16:P17 P18:P19 P20:P21 P22:P23 P24:P25 P26:P27 D7:O27" formula="1"/>
  </ignoredErrors>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21">
    <tabColor theme="4"/>
  </sheetPr>
  <dimension ref="A1:BI56"/>
  <sheetViews>
    <sheetView view="pageBreakPreview" zoomScaleNormal="100" zoomScaleSheetLayoutView="100" workbookViewId="0"/>
  </sheetViews>
  <sheetFormatPr defaultColWidth="9" defaultRowHeight="14" x14ac:dyDescent="0.3"/>
  <cols>
    <col min="1" max="1" width="3.08203125" style="2" customWidth="1"/>
    <col min="2" max="3" width="10.58203125" style="1" customWidth="1"/>
    <col min="4" max="18" width="8" style="1" customWidth="1"/>
    <col min="19" max="19" width="3.08203125" style="1" customWidth="1"/>
    <col min="20" max="20" width="9" style="1"/>
    <col min="21" max="21" width="12.58203125" style="1" bestFit="1" customWidth="1"/>
    <col min="22" max="16384" width="9" style="1"/>
  </cols>
  <sheetData>
    <row r="1" spans="1:61" x14ac:dyDescent="0.3">
      <c r="A1" s="2" t="s">
        <v>739</v>
      </c>
    </row>
    <row r="2" spans="1:61" x14ac:dyDescent="0.3">
      <c r="U2" s="1" t="s">
        <v>229</v>
      </c>
    </row>
    <row r="3" spans="1:61" ht="14.5" thickBot="1" x14ac:dyDescent="0.35">
      <c r="P3" s="39" t="s">
        <v>426</v>
      </c>
      <c r="U3" s="1" t="s">
        <v>721</v>
      </c>
      <c r="V3" s="444" t="s">
        <v>722</v>
      </c>
    </row>
    <row r="4" spans="1:61" ht="14.25" customHeight="1" x14ac:dyDescent="0.3">
      <c r="B4" s="41" t="s">
        <v>740</v>
      </c>
      <c r="C4" s="42" t="s">
        <v>741</v>
      </c>
      <c r="D4" s="43" t="s">
        <v>428</v>
      </c>
      <c r="E4" s="44" t="s">
        <v>429</v>
      </c>
      <c r="F4" s="44" t="s">
        <v>430</v>
      </c>
      <c r="G4" s="44" t="s">
        <v>431</v>
      </c>
      <c r="H4" s="44" t="s">
        <v>432</v>
      </c>
      <c r="I4" s="45" t="s">
        <v>433</v>
      </c>
      <c r="J4" s="46" t="s">
        <v>434</v>
      </c>
      <c r="K4" s="44" t="s">
        <v>435</v>
      </c>
      <c r="L4" s="44" t="s">
        <v>436</v>
      </c>
      <c r="M4" s="44" t="s">
        <v>437</v>
      </c>
      <c r="N4" s="44" t="s">
        <v>438</v>
      </c>
      <c r="O4" s="475" t="s">
        <v>439</v>
      </c>
      <c r="P4" s="496" t="s">
        <v>440</v>
      </c>
      <c r="Q4" s="490" t="s">
        <v>727</v>
      </c>
      <c r="R4" s="169" t="s">
        <v>388</v>
      </c>
      <c r="U4" s="1" t="s">
        <v>724</v>
      </c>
      <c r="V4" s="444" t="s">
        <v>725</v>
      </c>
    </row>
    <row r="5" spans="1:61" ht="13" customHeight="1" x14ac:dyDescent="0.3">
      <c r="B5" s="468" t="s">
        <v>241</v>
      </c>
      <c r="C5" s="17" t="s">
        <v>241</v>
      </c>
      <c r="D5" s="170">
        <f t="shared" ref="D5:O26" si="0">INDEX(V$8:V$56,MATCH($C5,$U$8:$U$56,0))</f>
        <v>0</v>
      </c>
      <c r="E5" s="171">
        <f t="shared" si="0"/>
        <v>0</v>
      </c>
      <c r="F5" s="171">
        <f t="shared" si="0"/>
        <v>0</v>
      </c>
      <c r="G5" s="171">
        <f t="shared" si="0"/>
        <v>0</v>
      </c>
      <c r="H5" s="171">
        <f t="shared" si="0"/>
        <v>0</v>
      </c>
      <c r="I5" s="172">
        <f t="shared" si="0"/>
        <v>0</v>
      </c>
      <c r="J5" s="173">
        <f t="shared" si="0"/>
        <v>100</v>
      </c>
      <c r="K5" s="171">
        <f t="shared" si="0"/>
        <v>0</v>
      </c>
      <c r="L5" s="171">
        <f t="shared" si="0"/>
        <v>0</v>
      </c>
      <c r="M5" s="171">
        <f t="shared" si="0"/>
        <v>161</v>
      </c>
      <c r="N5" s="171">
        <f t="shared" si="0"/>
        <v>0</v>
      </c>
      <c r="O5" s="485">
        <f t="shared" si="0"/>
        <v>0</v>
      </c>
      <c r="P5" s="497">
        <f>SUM(D5:O5)</f>
        <v>261</v>
      </c>
      <c r="Q5" s="491">
        <v>293</v>
      </c>
      <c r="R5" s="454">
        <f t="shared" ref="R5:R18" si="1">IF(AND(Q5&lt;&gt;0,P5&lt;&gt;0),P5/Q5-1,"-")</f>
        <v>-0.10921501706484638</v>
      </c>
      <c r="U5" s="444" t="s">
        <v>728</v>
      </c>
    </row>
    <row r="6" spans="1:61" ht="13" customHeight="1" x14ac:dyDescent="0.3">
      <c r="B6" s="1390" t="s">
        <v>742</v>
      </c>
      <c r="C6" s="17" t="s">
        <v>242</v>
      </c>
      <c r="D6" s="170">
        <f t="shared" si="0"/>
        <v>0</v>
      </c>
      <c r="E6" s="171">
        <f t="shared" si="0"/>
        <v>0</v>
      </c>
      <c r="F6" s="171">
        <f t="shared" si="0"/>
        <v>0</v>
      </c>
      <c r="G6" s="171">
        <f t="shared" si="0"/>
        <v>0</v>
      </c>
      <c r="H6" s="171">
        <f t="shared" si="0"/>
        <v>0</v>
      </c>
      <c r="I6" s="172">
        <f t="shared" si="0"/>
        <v>0</v>
      </c>
      <c r="J6" s="173">
        <f t="shared" si="0"/>
        <v>0</v>
      </c>
      <c r="K6" s="171">
        <f t="shared" si="0"/>
        <v>0</v>
      </c>
      <c r="L6" s="171">
        <f t="shared" si="0"/>
        <v>0</v>
      </c>
      <c r="M6" s="171">
        <f t="shared" si="0"/>
        <v>0</v>
      </c>
      <c r="N6" s="171">
        <f t="shared" si="0"/>
        <v>0</v>
      </c>
      <c r="O6" s="485">
        <f t="shared" si="0"/>
        <v>0</v>
      </c>
      <c r="P6" s="498">
        <f t="shared" ref="P6:P50" si="2">SUM(D6:O6)</f>
        <v>0</v>
      </c>
      <c r="Q6" s="491">
        <v>0</v>
      </c>
      <c r="R6" s="1026" t="str">
        <f t="shared" si="1"/>
        <v>-</v>
      </c>
    </row>
    <row r="7" spans="1:61" ht="13" customHeight="1" x14ac:dyDescent="0.3">
      <c r="B7" s="1315"/>
      <c r="C7" s="119" t="s">
        <v>244</v>
      </c>
      <c r="D7" s="174">
        <f t="shared" si="0"/>
        <v>0</v>
      </c>
      <c r="E7" s="175">
        <f t="shared" si="0"/>
        <v>0</v>
      </c>
      <c r="F7" s="175">
        <f t="shared" si="0"/>
        <v>0</v>
      </c>
      <c r="G7" s="175">
        <f t="shared" si="0"/>
        <v>0</v>
      </c>
      <c r="H7" s="175">
        <f t="shared" si="0"/>
        <v>0</v>
      </c>
      <c r="I7" s="176">
        <f t="shared" si="0"/>
        <v>0</v>
      </c>
      <c r="J7" s="177">
        <f t="shared" si="0"/>
        <v>0</v>
      </c>
      <c r="K7" s="175">
        <f t="shared" si="0"/>
        <v>0</v>
      </c>
      <c r="L7" s="175">
        <f t="shared" si="0"/>
        <v>0</v>
      </c>
      <c r="M7" s="175">
        <f t="shared" si="0"/>
        <v>0</v>
      </c>
      <c r="N7" s="175">
        <f t="shared" si="0"/>
        <v>0</v>
      </c>
      <c r="O7" s="486">
        <f t="shared" si="0"/>
        <v>0</v>
      </c>
      <c r="P7" s="499">
        <f t="shared" si="2"/>
        <v>0</v>
      </c>
      <c r="Q7" s="492">
        <v>0</v>
      </c>
      <c r="R7" s="1027" t="str">
        <f t="shared" si="1"/>
        <v>-</v>
      </c>
      <c r="U7" s="1" t="s">
        <v>743</v>
      </c>
      <c r="AI7" s="1" t="s">
        <v>847</v>
      </c>
      <c r="AW7" s="1" t="s">
        <v>851</v>
      </c>
    </row>
    <row r="8" spans="1:61" ht="13" customHeight="1" x14ac:dyDescent="0.3">
      <c r="B8" s="1315"/>
      <c r="C8" s="119" t="s">
        <v>245</v>
      </c>
      <c r="D8" s="174">
        <f t="shared" si="0"/>
        <v>0</v>
      </c>
      <c r="E8" s="175">
        <f t="shared" si="0"/>
        <v>0</v>
      </c>
      <c r="F8" s="175">
        <f t="shared" si="0"/>
        <v>0</v>
      </c>
      <c r="G8" s="175">
        <f t="shared" si="0"/>
        <v>0</v>
      </c>
      <c r="H8" s="175">
        <f t="shared" si="0"/>
        <v>0</v>
      </c>
      <c r="I8" s="176">
        <f t="shared" si="0"/>
        <v>0</v>
      </c>
      <c r="J8" s="177">
        <f t="shared" si="0"/>
        <v>0</v>
      </c>
      <c r="K8" s="175">
        <f t="shared" si="0"/>
        <v>0</v>
      </c>
      <c r="L8" s="175">
        <f t="shared" si="0"/>
        <v>0</v>
      </c>
      <c r="M8" s="175">
        <f t="shared" si="0"/>
        <v>0</v>
      </c>
      <c r="N8" s="175">
        <f t="shared" si="0"/>
        <v>0</v>
      </c>
      <c r="O8" s="486">
        <f t="shared" si="0"/>
        <v>0</v>
      </c>
      <c r="P8" s="499">
        <f t="shared" si="2"/>
        <v>0</v>
      </c>
      <c r="Q8" s="492">
        <v>0</v>
      </c>
      <c r="R8" s="1027" t="str">
        <f t="shared" si="1"/>
        <v>-</v>
      </c>
      <c r="U8" s="55" t="s">
        <v>238</v>
      </c>
      <c r="V8" s="253">
        <v>1</v>
      </c>
      <c r="W8" s="254">
        <v>2</v>
      </c>
      <c r="X8" s="254">
        <v>3</v>
      </c>
      <c r="Y8" s="254">
        <v>4</v>
      </c>
      <c r="Z8" s="254">
        <v>5</v>
      </c>
      <c r="AA8" s="254">
        <v>6</v>
      </c>
      <c r="AB8" s="254">
        <v>7</v>
      </c>
      <c r="AC8" s="254">
        <v>8</v>
      </c>
      <c r="AD8" s="254">
        <v>9</v>
      </c>
      <c r="AE8" s="254">
        <v>10</v>
      </c>
      <c r="AF8" s="254">
        <v>11</v>
      </c>
      <c r="AG8" s="255">
        <v>12</v>
      </c>
      <c r="AI8" s="55" t="s">
        <v>238</v>
      </c>
      <c r="AJ8" s="253">
        <v>1</v>
      </c>
      <c r="AK8" s="254">
        <v>2</v>
      </c>
      <c r="AL8" s="254">
        <v>3</v>
      </c>
      <c r="AM8" s="254">
        <v>4</v>
      </c>
      <c r="AN8" s="254">
        <v>5</v>
      </c>
      <c r="AO8" s="254">
        <v>6</v>
      </c>
      <c r="AP8" s="254">
        <v>7</v>
      </c>
      <c r="AQ8" s="254">
        <v>8</v>
      </c>
      <c r="AR8" s="254">
        <v>9</v>
      </c>
      <c r="AS8" s="254">
        <v>10</v>
      </c>
      <c r="AT8" s="254">
        <v>11</v>
      </c>
      <c r="AU8" s="255">
        <v>12</v>
      </c>
      <c r="AW8" s="55" t="s">
        <v>238</v>
      </c>
      <c r="AX8" s="253">
        <v>1</v>
      </c>
      <c r="AY8" s="254">
        <v>2</v>
      </c>
      <c r="AZ8" s="254">
        <v>3</v>
      </c>
      <c r="BA8" s="254">
        <v>4</v>
      </c>
      <c r="BB8" s="254">
        <v>5</v>
      </c>
      <c r="BC8" s="254">
        <v>6</v>
      </c>
      <c r="BD8" s="254">
        <v>7</v>
      </c>
      <c r="BE8" s="254">
        <v>8</v>
      </c>
      <c r="BF8" s="254">
        <v>9</v>
      </c>
      <c r="BG8" s="254">
        <v>10</v>
      </c>
      <c r="BH8" s="254">
        <v>11</v>
      </c>
      <c r="BI8" s="255">
        <v>12</v>
      </c>
    </row>
    <row r="9" spans="1:61" ht="13" customHeight="1" x14ac:dyDescent="0.3">
      <c r="B9" s="1315"/>
      <c r="C9" s="119" t="s">
        <v>246</v>
      </c>
      <c r="D9" s="174">
        <f t="shared" si="0"/>
        <v>0</v>
      </c>
      <c r="E9" s="175">
        <f t="shared" si="0"/>
        <v>0</v>
      </c>
      <c r="F9" s="175">
        <f t="shared" si="0"/>
        <v>0</v>
      </c>
      <c r="G9" s="175">
        <f t="shared" si="0"/>
        <v>0</v>
      </c>
      <c r="H9" s="175">
        <f t="shared" si="0"/>
        <v>0</v>
      </c>
      <c r="I9" s="176">
        <f t="shared" si="0"/>
        <v>0</v>
      </c>
      <c r="J9" s="177">
        <f t="shared" si="0"/>
        <v>0</v>
      </c>
      <c r="K9" s="175">
        <f t="shared" si="0"/>
        <v>0</v>
      </c>
      <c r="L9" s="175">
        <f t="shared" si="0"/>
        <v>0</v>
      </c>
      <c r="M9" s="175">
        <f t="shared" si="0"/>
        <v>0</v>
      </c>
      <c r="N9" s="175">
        <f t="shared" si="0"/>
        <v>0</v>
      </c>
      <c r="O9" s="486">
        <f t="shared" si="0"/>
        <v>0</v>
      </c>
      <c r="P9" s="499">
        <f t="shared" si="2"/>
        <v>0</v>
      </c>
      <c r="Q9" s="492">
        <v>0</v>
      </c>
      <c r="R9" s="1027" t="str">
        <f t="shared" si="1"/>
        <v>-</v>
      </c>
      <c r="U9" s="252" t="s">
        <v>291</v>
      </c>
      <c r="V9" s="787">
        <f>AX9+AJ9</f>
        <v>0</v>
      </c>
      <c r="W9" s="788">
        <f t="shared" ref="W9:AG9" si="3">AY9+AK9</f>
        <v>0</v>
      </c>
      <c r="X9" s="788">
        <f t="shared" si="3"/>
        <v>0</v>
      </c>
      <c r="Y9" s="788">
        <f t="shared" si="3"/>
        <v>0</v>
      </c>
      <c r="Z9" s="788">
        <f t="shared" si="3"/>
        <v>0</v>
      </c>
      <c r="AA9" s="788">
        <f t="shared" si="3"/>
        <v>0</v>
      </c>
      <c r="AB9" s="788">
        <f t="shared" si="3"/>
        <v>100</v>
      </c>
      <c r="AC9" s="788">
        <f t="shared" si="3"/>
        <v>0</v>
      </c>
      <c r="AD9" s="788">
        <f t="shared" si="3"/>
        <v>0</v>
      </c>
      <c r="AE9" s="788">
        <f t="shared" si="3"/>
        <v>161</v>
      </c>
      <c r="AF9" s="788">
        <f t="shared" si="3"/>
        <v>0</v>
      </c>
      <c r="AG9" s="789">
        <f t="shared" si="3"/>
        <v>0</v>
      </c>
      <c r="AI9" s="252" t="s">
        <v>291</v>
      </c>
      <c r="AJ9" s="787"/>
      <c r="AK9" s="788"/>
      <c r="AL9" s="788"/>
      <c r="AM9" s="788"/>
      <c r="AN9" s="788"/>
      <c r="AO9" s="788"/>
      <c r="AP9" s="788">
        <v>100</v>
      </c>
      <c r="AQ9" s="788"/>
      <c r="AR9" s="788"/>
      <c r="AS9" s="788">
        <v>161</v>
      </c>
      <c r="AT9" s="788"/>
      <c r="AU9" s="789"/>
      <c r="AW9" s="252" t="s">
        <v>291</v>
      </c>
      <c r="AX9" s="787"/>
      <c r="AY9" s="788"/>
      <c r="AZ9" s="788"/>
      <c r="BA9" s="788"/>
      <c r="BB9" s="788"/>
      <c r="BC9" s="788"/>
      <c r="BD9" s="788"/>
      <c r="BE9" s="788"/>
      <c r="BF9" s="788"/>
      <c r="BG9" s="788"/>
      <c r="BH9" s="788"/>
      <c r="BI9" s="789"/>
    </row>
    <row r="10" spans="1:61" ht="13" customHeight="1" x14ac:dyDescent="0.3">
      <c r="B10" s="1315"/>
      <c r="C10" s="119" t="s">
        <v>247</v>
      </c>
      <c r="D10" s="174">
        <f t="shared" si="0"/>
        <v>0</v>
      </c>
      <c r="E10" s="175">
        <f t="shared" si="0"/>
        <v>0</v>
      </c>
      <c r="F10" s="175">
        <f t="shared" si="0"/>
        <v>0</v>
      </c>
      <c r="G10" s="175">
        <f t="shared" si="0"/>
        <v>0</v>
      </c>
      <c r="H10" s="175">
        <f t="shared" si="0"/>
        <v>0</v>
      </c>
      <c r="I10" s="176">
        <f t="shared" si="0"/>
        <v>0</v>
      </c>
      <c r="J10" s="177">
        <f t="shared" si="0"/>
        <v>0</v>
      </c>
      <c r="K10" s="175">
        <f t="shared" si="0"/>
        <v>0</v>
      </c>
      <c r="L10" s="175">
        <f t="shared" si="0"/>
        <v>0</v>
      </c>
      <c r="M10" s="175">
        <f t="shared" si="0"/>
        <v>0</v>
      </c>
      <c r="N10" s="175">
        <f t="shared" si="0"/>
        <v>0</v>
      </c>
      <c r="O10" s="486">
        <f t="shared" si="0"/>
        <v>0</v>
      </c>
      <c r="P10" s="499">
        <f t="shared" si="2"/>
        <v>0</v>
      </c>
      <c r="Q10" s="492">
        <v>0</v>
      </c>
      <c r="R10" s="1027" t="str">
        <f t="shared" si="1"/>
        <v>-</v>
      </c>
      <c r="U10" s="251" t="s">
        <v>292</v>
      </c>
      <c r="V10" s="790">
        <f t="shared" ref="V10:V56" si="4">AX10+AJ10</f>
        <v>0</v>
      </c>
      <c r="W10" s="791">
        <f t="shared" ref="W10:W56" si="5">AY10+AK10</f>
        <v>0</v>
      </c>
      <c r="X10" s="791">
        <f t="shared" ref="X10:X56" si="6">AZ10+AL10</f>
        <v>0</v>
      </c>
      <c r="Y10" s="791">
        <f t="shared" ref="Y10:Y56" si="7">BA10+AM10</f>
        <v>0</v>
      </c>
      <c r="Z10" s="791">
        <f t="shared" ref="Z10:Z56" si="8">BB10+AN10</f>
        <v>0</v>
      </c>
      <c r="AA10" s="791">
        <f t="shared" ref="AA10:AA56" si="9">BC10+AO10</f>
        <v>0</v>
      </c>
      <c r="AB10" s="791">
        <f t="shared" ref="AB10:AB56" si="10">BD10+AP10</f>
        <v>0</v>
      </c>
      <c r="AC10" s="791">
        <f t="shared" ref="AC10:AC56" si="11">BE10+AQ10</f>
        <v>0</v>
      </c>
      <c r="AD10" s="791">
        <f t="shared" ref="AD10:AD56" si="12">BF10+AR10</f>
        <v>0</v>
      </c>
      <c r="AE10" s="791">
        <f t="shared" ref="AE10:AE56" si="13">BG10+AS10</f>
        <v>0</v>
      </c>
      <c r="AF10" s="791">
        <f t="shared" ref="AF10:AF56" si="14">BH10+AT10</f>
        <v>0</v>
      </c>
      <c r="AG10" s="792">
        <f t="shared" ref="AG10:AG56" si="15">BI10+AU10</f>
        <v>0</v>
      </c>
      <c r="AI10" s="251" t="s">
        <v>292</v>
      </c>
      <c r="AJ10" s="790"/>
      <c r="AK10" s="791"/>
      <c r="AL10" s="791"/>
      <c r="AM10" s="791"/>
      <c r="AN10" s="791"/>
      <c r="AO10" s="791"/>
      <c r="AP10" s="791"/>
      <c r="AQ10" s="791"/>
      <c r="AR10" s="791"/>
      <c r="AS10" s="791"/>
      <c r="AT10" s="791"/>
      <c r="AU10" s="792"/>
      <c r="AW10" s="251" t="s">
        <v>292</v>
      </c>
      <c r="AX10" s="790"/>
      <c r="AY10" s="791"/>
      <c r="AZ10" s="791"/>
      <c r="BA10" s="791"/>
      <c r="BB10" s="791"/>
      <c r="BC10" s="791"/>
      <c r="BD10" s="791"/>
      <c r="BE10" s="791"/>
      <c r="BF10" s="791"/>
      <c r="BG10" s="791"/>
      <c r="BH10" s="791"/>
      <c r="BI10" s="792"/>
    </row>
    <row r="11" spans="1:61" ht="13" customHeight="1" x14ac:dyDescent="0.3">
      <c r="B11" s="1316"/>
      <c r="C11" s="118" t="s">
        <v>248</v>
      </c>
      <c r="D11" s="174">
        <f t="shared" si="0"/>
        <v>0</v>
      </c>
      <c r="E11" s="175">
        <f t="shared" si="0"/>
        <v>0</v>
      </c>
      <c r="F11" s="175">
        <f t="shared" si="0"/>
        <v>0</v>
      </c>
      <c r="G11" s="175">
        <f t="shared" si="0"/>
        <v>0</v>
      </c>
      <c r="H11" s="175">
        <f t="shared" si="0"/>
        <v>0</v>
      </c>
      <c r="I11" s="176">
        <f t="shared" si="0"/>
        <v>0</v>
      </c>
      <c r="J11" s="177">
        <f t="shared" si="0"/>
        <v>0</v>
      </c>
      <c r="K11" s="175">
        <f t="shared" si="0"/>
        <v>0</v>
      </c>
      <c r="L11" s="175">
        <f t="shared" si="0"/>
        <v>153</v>
      </c>
      <c r="M11" s="175">
        <f t="shared" si="0"/>
        <v>354</v>
      </c>
      <c r="N11" s="175">
        <f t="shared" si="0"/>
        <v>440</v>
      </c>
      <c r="O11" s="486">
        <f t="shared" si="0"/>
        <v>28</v>
      </c>
      <c r="P11" s="500">
        <f t="shared" si="2"/>
        <v>975</v>
      </c>
      <c r="Q11" s="493">
        <v>160</v>
      </c>
      <c r="R11" s="453">
        <f t="shared" si="1"/>
        <v>5.09375</v>
      </c>
      <c r="U11" s="251" t="s">
        <v>293</v>
      </c>
      <c r="V11" s="790">
        <f t="shared" si="4"/>
        <v>0</v>
      </c>
      <c r="W11" s="791">
        <f t="shared" si="5"/>
        <v>0</v>
      </c>
      <c r="X11" s="791">
        <f t="shared" si="6"/>
        <v>0</v>
      </c>
      <c r="Y11" s="791">
        <f t="shared" si="7"/>
        <v>0</v>
      </c>
      <c r="Z11" s="791">
        <f t="shared" si="8"/>
        <v>0</v>
      </c>
      <c r="AA11" s="791">
        <f t="shared" si="9"/>
        <v>0</v>
      </c>
      <c r="AB11" s="791">
        <f t="shared" si="10"/>
        <v>0</v>
      </c>
      <c r="AC11" s="791">
        <f t="shared" si="11"/>
        <v>0</v>
      </c>
      <c r="AD11" s="791">
        <f t="shared" si="12"/>
        <v>0</v>
      </c>
      <c r="AE11" s="791">
        <f t="shared" si="13"/>
        <v>0</v>
      </c>
      <c r="AF11" s="791">
        <f t="shared" si="14"/>
        <v>0</v>
      </c>
      <c r="AG11" s="792">
        <f t="shared" si="15"/>
        <v>0</v>
      </c>
      <c r="AI11" s="251" t="s">
        <v>293</v>
      </c>
      <c r="AJ11" s="790"/>
      <c r="AK11" s="791"/>
      <c r="AL11" s="791"/>
      <c r="AM11" s="791"/>
      <c r="AN11" s="791"/>
      <c r="AO11" s="791"/>
      <c r="AP11" s="791"/>
      <c r="AQ11" s="791"/>
      <c r="AR11" s="791"/>
      <c r="AS11" s="791"/>
      <c r="AT11" s="791"/>
      <c r="AU11" s="792"/>
      <c r="AW11" s="251" t="s">
        <v>293</v>
      </c>
      <c r="AX11" s="790"/>
      <c r="AY11" s="791"/>
      <c r="AZ11" s="791"/>
      <c r="BA11" s="791"/>
      <c r="BB11" s="791"/>
      <c r="BC11" s="791"/>
      <c r="BD11" s="791"/>
      <c r="BE11" s="791"/>
      <c r="BF11" s="791"/>
      <c r="BG11" s="791"/>
      <c r="BH11" s="791"/>
      <c r="BI11" s="792"/>
    </row>
    <row r="12" spans="1:61" ht="13" customHeight="1" x14ac:dyDescent="0.3">
      <c r="B12" s="1390" t="s">
        <v>744</v>
      </c>
      <c r="C12" s="17" t="s">
        <v>249</v>
      </c>
      <c r="D12" s="170">
        <f t="shared" si="0"/>
        <v>0</v>
      </c>
      <c r="E12" s="171">
        <f t="shared" si="0"/>
        <v>0</v>
      </c>
      <c r="F12" s="171">
        <f t="shared" si="0"/>
        <v>0</v>
      </c>
      <c r="G12" s="171">
        <f t="shared" si="0"/>
        <v>0</v>
      </c>
      <c r="H12" s="171">
        <f t="shared" si="0"/>
        <v>0</v>
      </c>
      <c r="I12" s="172">
        <f t="shared" si="0"/>
        <v>0</v>
      </c>
      <c r="J12" s="173">
        <f t="shared" si="0"/>
        <v>0</v>
      </c>
      <c r="K12" s="171">
        <f t="shared" si="0"/>
        <v>0</v>
      </c>
      <c r="L12" s="171">
        <f t="shared" si="0"/>
        <v>330</v>
      </c>
      <c r="M12" s="171">
        <f t="shared" si="0"/>
        <v>0</v>
      </c>
      <c r="N12" s="171">
        <f t="shared" si="0"/>
        <v>0</v>
      </c>
      <c r="O12" s="485">
        <f t="shared" si="0"/>
        <v>51</v>
      </c>
      <c r="P12" s="498">
        <f t="shared" si="2"/>
        <v>381</v>
      </c>
      <c r="Q12" s="491">
        <v>302</v>
      </c>
      <c r="R12" s="451">
        <f t="shared" si="1"/>
        <v>0.26158940397350983</v>
      </c>
      <c r="U12" s="251" t="s">
        <v>294</v>
      </c>
      <c r="V12" s="790">
        <f t="shared" si="4"/>
        <v>0</v>
      </c>
      <c r="W12" s="791">
        <f t="shared" si="5"/>
        <v>0</v>
      </c>
      <c r="X12" s="791">
        <f t="shared" si="6"/>
        <v>0</v>
      </c>
      <c r="Y12" s="791">
        <f t="shared" si="7"/>
        <v>0</v>
      </c>
      <c r="Z12" s="791">
        <f t="shared" si="8"/>
        <v>0</v>
      </c>
      <c r="AA12" s="791">
        <f t="shared" si="9"/>
        <v>0</v>
      </c>
      <c r="AB12" s="791">
        <f t="shared" si="10"/>
        <v>0</v>
      </c>
      <c r="AC12" s="791">
        <f t="shared" si="11"/>
        <v>0</v>
      </c>
      <c r="AD12" s="791">
        <f t="shared" si="12"/>
        <v>0</v>
      </c>
      <c r="AE12" s="791">
        <f t="shared" si="13"/>
        <v>0</v>
      </c>
      <c r="AF12" s="791">
        <f t="shared" si="14"/>
        <v>0</v>
      </c>
      <c r="AG12" s="792">
        <f t="shared" si="15"/>
        <v>0</v>
      </c>
      <c r="AI12" s="251" t="s">
        <v>294</v>
      </c>
      <c r="AJ12" s="790"/>
      <c r="AK12" s="791"/>
      <c r="AL12" s="791"/>
      <c r="AM12" s="791"/>
      <c r="AN12" s="791"/>
      <c r="AO12" s="791"/>
      <c r="AP12" s="791"/>
      <c r="AQ12" s="791"/>
      <c r="AR12" s="791"/>
      <c r="AS12" s="791"/>
      <c r="AT12" s="791"/>
      <c r="AU12" s="792"/>
      <c r="AW12" s="251" t="s">
        <v>294</v>
      </c>
      <c r="AX12" s="790"/>
      <c r="AY12" s="791"/>
      <c r="AZ12" s="791"/>
      <c r="BA12" s="791"/>
      <c r="BB12" s="791"/>
      <c r="BC12" s="791"/>
      <c r="BD12" s="791"/>
      <c r="BE12" s="791"/>
      <c r="BF12" s="791"/>
      <c r="BG12" s="791"/>
      <c r="BH12" s="791"/>
      <c r="BI12" s="792"/>
    </row>
    <row r="13" spans="1:61" ht="13" customHeight="1" x14ac:dyDescent="0.3">
      <c r="B13" s="1315"/>
      <c r="C13" s="119" t="s">
        <v>250</v>
      </c>
      <c r="D13" s="174">
        <f t="shared" si="0"/>
        <v>0</v>
      </c>
      <c r="E13" s="175">
        <f t="shared" si="0"/>
        <v>0</v>
      </c>
      <c r="F13" s="175">
        <f t="shared" si="0"/>
        <v>0</v>
      </c>
      <c r="G13" s="175">
        <f t="shared" si="0"/>
        <v>0</v>
      </c>
      <c r="H13" s="175">
        <f t="shared" si="0"/>
        <v>0</v>
      </c>
      <c r="I13" s="176">
        <f t="shared" si="0"/>
        <v>0</v>
      </c>
      <c r="J13" s="177">
        <f t="shared" si="0"/>
        <v>0</v>
      </c>
      <c r="K13" s="175">
        <f t="shared" si="0"/>
        <v>0</v>
      </c>
      <c r="L13" s="175">
        <f t="shared" si="0"/>
        <v>0</v>
      </c>
      <c r="M13" s="175">
        <f t="shared" si="0"/>
        <v>0</v>
      </c>
      <c r="N13" s="175">
        <f t="shared" si="0"/>
        <v>0</v>
      </c>
      <c r="O13" s="486">
        <f t="shared" si="0"/>
        <v>355</v>
      </c>
      <c r="P13" s="499">
        <f t="shared" si="2"/>
        <v>355</v>
      </c>
      <c r="Q13" s="492">
        <v>738</v>
      </c>
      <c r="R13" s="452">
        <f t="shared" si="1"/>
        <v>-0.51897018970189701</v>
      </c>
      <c r="U13" s="251" t="s">
        <v>295</v>
      </c>
      <c r="V13" s="790">
        <f t="shared" si="4"/>
        <v>0</v>
      </c>
      <c r="W13" s="791">
        <f t="shared" si="5"/>
        <v>0</v>
      </c>
      <c r="X13" s="791">
        <f t="shared" si="6"/>
        <v>0</v>
      </c>
      <c r="Y13" s="791">
        <f t="shared" si="7"/>
        <v>0</v>
      </c>
      <c r="Z13" s="791">
        <f t="shared" si="8"/>
        <v>0</v>
      </c>
      <c r="AA13" s="791">
        <f t="shared" si="9"/>
        <v>0</v>
      </c>
      <c r="AB13" s="791">
        <f t="shared" si="10"/>
        <v>0</v>
      </c>
      <c r="AC13" s="791">
        <f t="shared" si="11"/>
        <v>0</v>
      </c>
      <c r="AD13" s="791">
        <f t="shared" si="12"/>
        <v>0</v>
      </c>
      <c r="AE13" s="791">
        <f t="shared" si="13"/>
        <v>0</v>
      </c>
      <c r="AF13" s="791">
        <f t="shared" si="14"/>
        <v>0</v>
      </c>
      <c r="AG13" s="792">
        <f t="shared" si="15"/>
        <v>0</v>
      </c>
      <c r="AI13" s="251" t="s">
        <v>295</v>
      </c>
      <c r="AJ13" s="790"/>
      <c r="AK13" s="791"/>
      <c r="AL13" s="791"/>
      <c r="AM13" s="791"/>
      <c r="AN13" s="791"/>
      <c r="AO13" s="791"/>
      <c r="AP13" s="791"/>
      <c r="AQ13" s="791"/>
      <c r="AR13" s="791"/>
      <c r="AS13" s="791"/>
      <c r="AT13" s="791"/>
      <c r="AU13" s="792"/>
      <c r="AW13" s="251" t="s">
        <v>295</v>
      </c>
      <c r="AX13" s="790"/>
      <c r="AY13" s="791"/>
      <c r="AZ13" s="791"/>
      <c r="BA13" s="791"/>
      <c r="BB13" s="791"/>
      <c r="BC13" s="791"/>
      <c r="BD13" s="791"/>
      <c r="BE13" s="791"/>
      <c r="BF13" s="791"/>
      <c r="BG13" s="791"/>
      <c r="BH13" s="791"/>
      <c r="BI13" s="792"/>
    </row>
    <row r="14" spans="1:61" ht="13" customHeight="1" x14ac:dyDescent="0.3">
      <c r="B14" s="1315"/>
      <c r="C14" s="119" t="s">
        <v>251</v>
      </c>
      <c r="D14" s="174">
        <f t="shared" si="0"/>
        <v>0</v>
      </c>
      <c r="E14" s="175">
        <f t="shared" si="0"/>
        <v>0</v>
      </c>
      <c r="F14" s="175">
        <f t="shared" si="0"/>
        <v>0</v>
      </c>
      <c r="G14" s="175">
        <f t="shared" si="0"/>
        <v>0</v>
      </c>
      <c r="H14" s="175">
        <f t="shared" si="0"/>
        <v>0</v>
      </c>
      <c r="I14" s="176">
        <f t="shared" si="0"/>
        <v>0</v>
      </c>
      <c r="J14" s="177">
        <f t="shared" si="0"/>
        <v>0</v>
      </c>
      <c r="K14" s="175">
        <f t="shared" si="0"/>
        <v>0</v>
      </c>
      <c r="L14" s="175">
        <f t="shared" si="0"/>
        <v>0</v>
      </c>
      <c r="M14" s="175">
        <f t="shared" si="0"/>
        <v>211</v>
      </c>
      <c r="N14" s="175">
        <f t="shared" si="0"/>
        <v>69</v>
      </c>
      <c r="O14" s="486">
        <f t="shared" si="0"/>
        <v>230</v>
      </c>
      <c r="P14" s="499">
        <f t="shared" si="2"/>
        <v>510</v>
      </c>
      <c r="Q14" s="492">
        <v>569</v>
      </c>
      <c r="R14" s="452">
        <f t="shared" si="1"/>
        <v>-0.1036906854130053</v>
      </c>
      <c r="U14" s="251" t="s">
        <v>296</v>
      </c>
      <c r="V14" s="790">
        <f t="shared" si="4"/>
        <v>0</v>
      </c>
      <c r="W14" s="791">
        <f t="shared" si="5"/>
        <v>0</v>
      </c>
      <c r="X14" s="791">
        <f t="shared" si="6"/>
        <v>0</v>
      </c>
      <c r="Y14" s="791">
        <f t="shared" si="7"/>
        <v>0</v>
      </c>
      <c r="Z14" s="791">
        <f t="shared" si="8"/>
        <v>0</v>
      </c>
      <c r="AA14" s="791">
        <f t="shared" si="9"/>
        <v>0</v>
      </c>
      <c r="AB14" s="791">
        <f t="shared" si="10"/>
        <v>0</v>
      </c>
      <c r="AC14" s="791">
        <f t="shared" si="11"/>
        <v>0</v>
      </c>
      <c r="AD14" s="791">
        <f t="shared" si="12"/>
        <v>0</v>
      </c>
      <c r="AE14" s="791">
        <f t="shared" si="13"/>
        <v>0</v>
      </c>
      <c r="AF14" s="791">
        <f t="shared" si="14"/>
        <v>0</v>
      </c>
      <c r="AG14" s="792">
        <f t="shared" si="15"/>
        <v>0</v>
      </c>
      <c r="AI14" s="251" t="s">
        <v>296</v>
      </c>
      <c r="AJ14" s="790"/>
      <c r="AK14" s="791"/>
      <c r="AL14" s="791"/>
      <c r="AM14" s="791"/>
      <c r="AN14" s="791"/>
      <c r="AO14" s="791"/>
      <c r="AP14" s="791"/>
      <c r="AQ14" s="791"/>
      <c r="AR14" s="791"/>
      <c r="AS14" s="791"/>
      <c r="AT14" s="791"/>
      <c r="AU14" s="792"/>
      <c r="AW14" s="251" t="s">
        <v>296</v>
      </c>
      <c r="AX14" s="790"/>
      <c r="AY14" s="791"/>
      <c r="AZ14" s="791"/>
      <c r="BA14" s="791"/>
      <c r="BB14" s="791"/>
      <c r="BC14" s="791"/>
      <c r="BD14" s="791"/>
      <c r="BE14" s="791"/>
      <c r="BF14" s="791"/>
      <c r="BG14" s="791"/>
      <c r="BH14" s="791"/>
      <c r="BI14" s="792"/>
    </row>
    <row r="15" spans="1:61" ht="13" customHeight="1" x14ac:dyDescent="0.3">
      <c r="B15" s="1315"/>
      <c r="C15" s="119" t="s">
        <v>252</v>
      </c>
      <c r="D15" s="174">
        <f t="shared" si="0"/>
        <v>0</v>
      </c>
      <c r="E15" s="175">
        <f t="shared" si="0"/>
        <v>0</v>
      </c>
      <c r="F15" s="175">
        <f t="shared" si="0"/>
        <v>33</v>
      </c>
      <c r="G15" s="175">
        <f t="shared" si="0"/>
        <v>0</v>
      </c>
      <c r="H15" s="175">
        <f t="shared" si="0"/>
        <v>85</v>
      </c>
      <c r="I15" s="176">
        <f t="shared" si="0"/>
        <v>0</v>
      </c>
      <c r="J15" s="177">
        <f t="shared" si="0"/>
        <v>0</v>
      </c>
      <c r="K15" s="175">
        <f t="shared" si="0"/>
        <v>0</v>
      </c>
      <c r="L15" s="175">
        <f t="shared" si="0"/>
        <v>147</v>
      </c>
      <c r="M15" s="175">
        <f t="shared" si="0"/>
        <v>0</v>
      </c>
      <c r="N15" s="175">
        <f t="shared" si="0"/>
        <v>831</v>
      </c>
      <c r="O15" s="486">
        <f t="shared" si="0"/>
        <v>375</v>
      </c>
      <c r="P15" s="499">
        <f t="shared" si="2"/>
        <v>1471</v>
      </c>
      <c r="Q15" s="492">
        <v>1224</v>
      </c>
      <c r="R15" s="452">
        <f t="shared" si="1"/>
        <v>0.20179738562091498</v>
      </c>
      <c r="U15" s="251" t="s">
        <v>297</v>
      </c>
      <c r="V15" s="790">
        <f t="shared" si="4"/>
        <v>0</v>
      </c>
      <c r="W15" s="791">
        <f t="shared" si="5"/>
        <v>0</v>
      </c>
      <c r="X15" s="791">
        <f t="shared" si="6"/>
        <v>0</v>
      </c>
      <c r="Y15" s="791">
        <f t="shared" si="7"/>
        <v>0</v>
      </c>
      <c r="Z15" s="791">
        <f t="shared" si="8"/>
        <v>0</v>
      </c>
      <c r="AA15" s="791">
        <f t="shared" si="9"/>
        <v>0</v>
      </c>
      <c r="AB15" s="791">
        <f t="shared" si="10"/>
        <v>0</v>
      </c>
      <c r="AC15" s="791">
        <f t="shared" si="11"/>
        <v>0</v>
      </c>
      <c r="AD15" s="791">
        <f t="shared" si="12"/>
        <v>153</v>
      </c>
      <c r="AE15" s="791">
        <f t="shared" si="13"/>
        <v>354</v>
      </c>
      <c r="AF15" s="791">
        <f t="shared" si="14"/>
        <v>440</v>
      </c>
      <c r="AG15" s="792">
        <f t="shared" si="15"/>
        <v>28</v>
      </c>
      <c r="AI15" s="251" t="s">
        <v>297</v>
      </c>
      <c r="AJ15" s="790"/>
      <c r="AK15" s="791"/>
      <c r="AL15" s="791"/>
      <c r="AM15" s="791"/>
      <c r="AN15" s="791"/>
      <c r="AO15" s="791"/>
      <c r="AP15" s="791"/>
      <c r="AQ15" s="791"/>
      <c r="AR15" s="791">
        <v>153</v>
      </c>
      <c r="AS15" s="791">
        <v>354</v>
      </c>
      <c r="AT15" s="791">
        <v>440</v>
      </c>
      <c r="AU15" s="792">
        <v>28</v>
      </c>
      <c r="AW15" s="251" t="s">
        <v>297</v>
      </c>
      <c r="AX15" s="790"/>
      <c r="AY15" s="791"/>
      <c r="AZ15" s="791"/>
      <c r="BA15" s="791"/>
      <c r="BB15" s="791"/>
      <c r="BC15" s="791"/>
      <c r="BD15" s="791"/>
      <c r="BE15" s="791"/>
      <c r="BF15" s="791"/>
      <c r="BG15" s="791"/>
      <c r="BH15" s="791"/>
      <c r="BI15" s="792"/>
    </row>
    <row r="16" spans="1:61" ht="13" customHeight="1" x14ac:dyDescent="0.3">
      <c r="B16" s="1315"/>
      <c r="C16" s="119" t="s">
        <v>253</v>
      </c>
      <c r="D16" s="174">
        <f t="shared" si="0"/>
        <v>0</v>
      </c>
      <c r="E16" s="175">
        <f t="shared" si="0"/>
        <v>0</v>
      </c>
      <c r="F16" s="175">
        <f t="shared" si="0"/>
        <v>0</v>
      </c>
      <c r="G16" s="175">
        <f t="shared" si="0"/>
        <v>0</v>
      </c>
      <c r="H16" s="175">
        <f t="shared" si="0"/>
        <v>25</v>
      </c>
      <c r="I16" s="176">
        <f t="shared" si="0"/>
        <v>0</v>
      </c>
      <c r="J16" s="177">
        <f t="shared" si="0"/>
        <v>0</v>
      </c>
      <c r="K16" s="175">
        <f t="shared" si="0"/>
        <v>0</v>
      </c>
      <c r="L16" s="175">
        <f t="shared" si="0"/>
        <v>0</v>
      </c>
      <c r="M16" s="175">
        <f t="shared" si="0"/>
        <v>228</v>
      </c>
      <c r="N16" s="175">
        <f t="shared" si="0"/>
        <v>166</v>
      </c>
      <c r="O16" s="486">
        <f t="shared" si="0"/>
        <v>17</v>
      </c>
      <c r="P16" s="499">
        <f t="shared" si="2"/>
        <v>436</v>
      </c>
      <c r="Q16" s="492">
        <v>200</v>
      </c>
      <c r="R16" s="452">
        <f t="shared" si="1"/>
        <v>1.1800000000000002</v>
      </c>
      <c r="U16" s="251" t="s">
        <v>298</v>
      </c>
      <c r="V16" s="790">
        <f t="shared" si="4"/>
        <v>0</v>
      </c>
      <c r="W16" s="791">
        <f t="shared" si="5"/>
        <v>0</v>
      </c>
      <c r="X16" s="791">
        <f t="shared" si="6"/>
        <v>0</v>
      </c>
      <c r="Y16" s="791">
        <f t="shared" si="7"/>
        <v>0</v>
      </c>
      <c r="Z16" s="791">
        <f t="shared" si="8"/>
        <v>0</v>
      </c>
      <c r="AA16" s="791">
        <f t="shared" si="9"/>
        <v>0</v>
      </c>
      <c r="AB16" s="791">
        <f t="shared" si="10"/>
        <v>0</v>
      </c>
      <c r="AC16" s="791">
        <f t="shared" si="11"/>
        <v>0</v>
      </c>
      <c r="AD16" s="791">
        <f t="shared" si="12"/>
        <v>330</v>
      </c>
      <c r="AE16" s="791">
        <f t="shared" si="13"/>
        <v>0</v>
      </c>
      <c r="AF16" s="791">
        <f t="shared" si="14"/>
        <v>0</v>
      </c>
      <c r="AG16" s="792">
        <f t="shared" si="15"/>
        <v>51</v>
      </c>
      <c r="AI16" s="251" t="s">
        <v>298</v>
      </c>
      <c r="AJ16" s="790"/>
      <c r="AK16" s="791"/>
      <c r="AL16" s="791"/>
      <c r="AM16" s="791"/>
      <c r="AN16" s="791"/>
      <c r="AO16" s="791"/>
      <c r="AP16" s="791"/>
      <c r="AQ16" s="791"/>
      <c r="AR16" s="791">
        <v>330</v>
      </c>
      <c r="AS16" s="791"/>
      <c r="AT16" s="791"/>
      <c r="AU16" s="792">
        <v>51</v>
      </c>
      <c r="AW16" s="251" t="s">
        <v>298</v>
      </c>
      <c r="AX16" s="790"/>
      <c r="AY16" s="791"/>
      <c r="AZ16" s="791"/>
      <c r="BA16" s="791"/>
      <c r="BB16" s="791"/>
      <c r="BC16" s="791"/>
      <c r="BD16" s="791"/>
      <c r="BE16" s="791"/>
      <c r="BF16" s="791"/>
      <c r="BG16" s="791"/>
      <c r="BH16" s="791"/>
      <c r="BI16" s="792"/>
    </row>
    <row r="17" spans="2:61" ht="13" customHeight="1" x14ac:dyDescent="0.3">
      <c r="B17" s="1315"/>
      <c r="C17" s="119" t="s">
        <v>254</v>
      </c>
      <c r="D17" s="174">
        <f t="shared" si="0"/>
        <v>240</v>
      </c>
      <c r="E17" s="175">
        <f t="shared" si="0"/>
        <v>0</v>
      </c>
      <c r="F17" s="175">
        <f t="shared" si="0"/>
        <v>574</v>
      </c>
      <c r="G17" s="175">
        <f t="shared" si="0"/>
        <v>39</v>
      </c>
      <c r="H17" s="175">
        <f t="shared" si="0"/>
        <v>643</v>
      </c>
      <c r="I17" s="176">
        <f t="shared" si="0"/>
        <v>145</v>
      </c>
      <c r="J17" s="177">
        <f t="shared" si="0"/>
        <v>0</v>
      </c>
      <c r="K17" s="175">
        <f t="shared" si="0"/>
        <v>0</v>
      </c>
      <c r="L17" s="175">
        <f t="shared" si="0"/>
        <v>199</v>
      </c>
      <c r="M17" s="175">
        <f t="shared" si="0"/>
        <v>672</v>
      </c>
      <c r="N17" s="175">
        <f t="shared" si="0"/>
        <v>860</v>
      </c>
      <c r="O17" s="486">
        <f t="shared" si="0"/>
        <v>120</v>
      </c>
      <c r="P17" s="499">
        <f t="shared" si="2"/>
        <v>3492</v>
      </c>
      <c r="Q17" s="492">
        <v>3156</v>
      </c>
      <c r="R17" s="452">
        <f t="shared" si="1"/>
        <v>0.10646387832699622</v>
      </c>
      <c r="U17" s="251" t="s">
        <v>299</v>
      </c>
      <c r="V17" s="790">
        <f t="shared" si="4"/>
        <v>0</v>
      </c>
      <c r="W17" s="791">
        <f t="shared" si="5"/>
        <v>0</v>
      </c>
      <c r="X17" s="791">
        <f t="shared" si="6"/>
        <v>0</v>
      </c>
      <c r="Y17" s="791">
        <f t="shared" si="7"/>
        <v>0</v>
      </c>
      <c r="Z17" s="791">
        <f t="shared" si="8"/>
        <v>0</v>
      </c>
      <c r="AA17" s="791">
        <f t="shared" si="9"/>
        <v>0</v>
      </c>
      <c r="AB17" s="791">
        <f t="shared" si="10"/>
        <v>0</v>
      </c>
      <c r="AC17" s="791">
        <f t="shared" si="11"/>
        <v>0</v>
      </c>
      <c r="AD17" s="791">
        <f t="shared" si="12"/>
        <v>0</v>
      </c>
      <c r="AE17" s="791">
        <f t="shared" si="13"/>
        <v>0</v>
      </c>
      <c r="AF17" s="791">
        <f t="shared" si="14"/>
        <v>0</v>
      </c>
      <c r="AG17" s="792">
        <f t="shared" si="15"/>
        <v>355</v>
      </c>
      <c r="AI17" s="251" t="s">
        <v>299</v>
      </c>
      <c r="AJ17" s="790"/>
      <c r="AK17" s="791"/>
      <c r="AL17" s="791"/>
      <c r="AM17" s="791"/>
      <c r="AN17" s="791"/>
      <c r="AO17" s="791"/>
      <c r="AP17" s="791"/>
      <c r="AQ17" s="791"/>
      <c r="AR17" s="791"/>
      <c r="AS17" s="791"/>
      <c r="AT17" s="791"/>
      <c r="AU17" s="792">
        <v>355</v>
      </c>
      <c r="AW17" s="251" t="s">
        <v>299</v>
      </c>
      <c r="AX17" s="790"/>
      <c r="AY17" s="791"/>
      <c r="AZ17" s="791"/>
      <c r="BA17" s="791"/>
      <c r="BB17" s="791"/>
      <c r="BC17" s="791"/>
      <c r="BD17" s="791"/>
      <c r="BE17" s="791"/>
      <c r="BF17" s="791"/>
      <c r="BG17" s="791"/>
      <c r="BH17" s="791"/>
      <c r="BI17" s="792"/>
    </row>
    <row r="18" spans="2:61" ht="13" customHeight="1" x14ac:dyDescent="0.3">
      <c r="B18" s="1315"/>
      <c r="C18" s="119" t="s">
        <v>255</v>
      </c>
      <c r="D18" s="174">
        <f t="shared" si="0"/>
        <v>0</v>
      </c>
      <c r="E18" s="175">
        <f t="shared" si="0"/>
        <v>179</v>
      </c>
      <c r="F18" s="175">
        <f t="shared" si="0"/>
        <v>0</v>
      </c>
      <c r="G18" s="175">
        <f t="shared" si="0"/>
        <v>0</v>
      </c>
      <c r="H18" s="175">
        <f t="shared" si="0"/>
        <v>60</v>
      </c>
      <c r="I18" s="176">
        <f t="shared" si="0"/>
        <v>294</v>
      </c>
      <c r="J18" s="177">
        <f t="shared" si="0"/>
        <v>0</v>
      </c>
      <c r="K18" s="175">
        <f t="shared" si="0"/>
        <v>0</v>
      </c>
      <c r="L18" s="175">
        <f t="shared" si="0"/>
        <v>70</v>
      </c>
      <c r="M18" s="175">
        <f t="shared" si="0"/>
        <v>38</v>
      </c>
      <c r="N18" s="175">
        <f t="shared" si="0"/>
        <v>1155</v>
      </c>
      <c r="O18" s="486">
        <f t="shared" si="0"/>
        <v>166</v>
      </c>
      <c r="P18" s="499">
        <f t="shared" si="2"/>
        <v>1962</v>
      </c>
      <c r="Q18" s="492">
        <v>2744</v>
      </c>
      <c r="R18" s="452">
        <f t="shared" si="1"/>
        <v>-0.28498542274052474</v>
      </c>
      <c r="U18" s="251" t="s">
        <v>300</v>
      </c>
      <c r="V18" s="790">
        <f t="shared" si="4"/>
        <v>0</v>
      </c>
      <c r="W18" s="791">
        <f t="shared" si="5"/>
        <v>0</v>
      </c>
      <c r="X18" s="791">
        <f t="shared" si="6"/>
        <v>0</v>
      </c>
      <c r="Y18" s="791">
        <f t="shared" si="7"/>
        <v>0</v>
      </c>
      <c r="Z18" s="791">
        <f t="shared" si="8"/>
        <v>0</v>
      </c>
      <c r="AA18" s="791">
        <f t="shared" si="9"/>
        <v>0</v>
      </c>
      <c r="AB18" s="791">
        <f t="shared" si="10"/>
        <v>0</v>
      </c>
      <c r="AC18" s="791">
        <f t="shared" si="11"/>
        <v>0</v>
      </c>
      <c r="AD18" s="791">
        <f t="shared" si="12"/>
        <v>0</v>
      </c>
      <c r="AE18" s="791">
        <f t="shared" si="13"/>
        <v>211</v>
      </c>
      <c r="AF18" s="791">
        <f t="shared" si="14"/>
        <v>69</v>
      </c>
      <c r="AG18" s="792">
        <f t="shared" si="15"/>
        <v>230</v>
      </c>
      <c r="AI18" s="251" t="s">
        <v>300</v>
      </c>
      <c r="AJ18" s="790"/>
      <c r="AK18" s="791"/>
      <c r="AL18" s="791"/>
      <c r="AM18" s="791"/>
      <c r="AN18" s="791"/>
      <c r="AO18" s="791"/>
      <c r="AP18" s="791"/>
      <c r="AQ18" s="791"/>
      <c r="AR18" s="791"/>
      <c r="AS18" s="791">
        <v>211</v>
      </c>
      <c r="AT18" s="791">
        <v>69</v>
      </c>
      <c r="AU18" s="792">
        <v>230</v>
      </c>
      <c r="AW18" s="251" t="s">
        <v>300</v>
      </c>
      <c r="AX18" s="790"/>
      <c r="AY18" s="791"/>
      <c r="AZ18" s="791"/>
      <c r="BA18" s="791"/>
      <c r="BB18" s="791"/>
      <c r="BC18" s="791"/>
      <c r="BD18" s="791"/>
      <c r="BE18" s="791"/>
      <c r="BF18" s="791"/>
      <c r="BG18" s="791"/>
      <c r="BH18" s="791"/>
      <c r="BI18" s="792"/>
    </row>
    <row r="19" spans="2:61" ht="13" customHeight="1" x14ac:dyDescent="0.3">
      <c r="B19" s="1316"/>
      <c r="C19" s="118" t="s">
        <v>260</v>
      </c>
      <c r="D19" s="178">
        <f t="shared" si="0"/>
        <v>0</v>
      </c>
      <c r="E19" s="179">
        <f t="shared" si="0"/>
        <v>0</v>
      </c>
      <c r="F19" s="179">
        <f t="shared" si="0"/>
        <v>0</v>
      </c>
      <c r="G19" s="179">
        <f t="shared" si="0"/>
        <v>0</v>
      </c>
      <c r="H19" s="179">
        <f t="shared" si="0"/>
        <v>0</v>
      </c>
      <c r="I19" s="180">
        <f t="shared" si="0"/>
        <v>0</v>
      </c>
      <c r="J19" s="181">
        <f t="shared" si="0"/>
        <v>0</v>
      </c>
      <c r="K19" s="179">
        <f t="shared" si="0"/>
        <v>0</v>
      </c>
      <c r="L19" s="179">
        <f t="shared" si="0"/>
        <v>0</v>
      </c>
      <c r="M19" s="179">
        <f t="shared" si="0"/>
        <v>0</v>
      </c>
      <c r="N19" s="179">
        <f t="shared" si="0"/>
        <v>0</v>
      </c>
      <c r="O19" s="487">
        <f t="shared" si="0"/>
        <v>0</v>
      </c>
      <c r="P19" s="500">
        <f>SUM(D19:O19)</f>
        <v>0</v>
      </c>
      <c r="Q19" s="493">
        <v>0</v>
      </c>
      <c r="R19" s="1028" t="str">
        <f>IF(AND(Q19&lt;&gt;0,P19&lt;&gt;0),P19/Q19-1,"-")</f>
        <v>-</v>
      </c>
      <c r="U19" s="251" t="s">
        <v>301</v>
      </c>
      <c r="V19" s="790">
        <f t="shared" si="4"/>
        <v>0</v>
      </c>
      <c r="W19" s="791">
        <f t="shared" si="5"/>
        <v>0</v>
      </c>
      <c r="X19" s="791">
        <f t="shared" si="6"/>
        <v>33</v>
      </c>
      <c r="Y19" s="791">
        <f t="shared" si="7"/>
        <v>0</v>
      </c>
      <c r="Z19" s="791">
        <f t="shared" si="8"/>
        <v>85</v>
      </c>
      <c r="AA19" s="791">
        <f t="shared" si="9"/>
        <v>0</v>
      </c>
      <c r="AB19" s="791">
        <f t="shared" si="10"/>
        <v>0</v>
      </c>
      <c r="AC19" s="791">
        <f t="shared" si="11"/>
        <v>0</v>
      </c>
      <c r="AD19" s="791">
        <f t="shared" si="12"/>
        <v>147</v>
      </c>
      <c r="AE19" s="791">
        <f t="shared" si="13"/>
        <v>0</v>
      </c>
      <c r="AF19" s="791">
        <f t="shared" si="14"/>
        <v>831</v>
      </c>
      <c r="AG19" s="792">
        <f t="shared" si="15"/>
        <v>375</v>
      </c>
      <c r="AI19" s="251" t="s">
        <v>301</v>
      </c>
      <c r="AJ19" s="790"/>
      <c r="AK19" s="791"/>
      <c r="AL19" s="791">
        <v>33</v>
      </c>
      <c r="AM19" s="791"/>
      <c r="AN19" s="791">
        <v>85</v>
      </c>
      <c r="AO19" s="791"/>
      <c r="AP19" s="791"/>
      <c r="AQ19" s="791"/>
      <c r="AR19" s="791">
        <v>147</v>
      </c>
      <c r="AS19" s="791"/>
      <c r="AT19" s="791">
        <v>831</v>
      </c>
      <c r="AU19" s="792">
        <v>375</v>
      </c>
      <c r="AW19" s="251" t="s">
        <v>301</v>
      </c>
      <c r="AX19" s="790"/>
      <c r="AY19" s="791"/>
      <c r="AZ19" s="791"/>
      <c r="BA19" s="791"/>
      <c r="BB19" s="791"/>
      <c r="BC19" s="791"/>
      <c r="BD19" s="791"/>
      <c r="BE19" s="791"/>
      <c r="BF19" s="791"/>
      <c r="BG19" s="791"/>
      <c r="BH19" s="791"/>
      <c r="BI19" s="792"/>
    </row>
    <row r="20" spans="2:61" ht="13" customHeight="1" x14ac:dyDescent="0.3">
      <c r="B20" s="1390" t="s">
        <v>745</v>
      </c>
      <c r="C20" s="17" t="s">
        <v>256</v>
      </c>
      <c r="D20" s="170">
        <f t="shared" si="0"/>
        <v>0</v>
      </c>
      <c r="E20" s="171">
        <f t="shared" si="0"/>
        <v>0</v>
      </c>
      <c r="F20" s="171">
        <f t="shared" si="0"/>
        <v>0</v>
      </c>
      <c r="G20" s="171">
        <f t="shared" si="0"/>
        <v>0</v>
      </c>
      <c r="H20" s="171">
        <f t="shared" si="0"/>
        <v>0</v>
      </c>
      <c r="I20" s="172">
        <f t="shared" si="0"/>
        <v>0</v>
      </c>
      <c r="J20" s="173">
        <f t="shared" si="0"/>
        <v>0</v>
      </c>
      <c r="K20" s="171">
        <f t="shared" si="0"/>
        <v>0</v>
      </c>
      <c r="L20" s="171">
        <f t="shared" si="0"/>
        <v>0</v>
      </c>
      <c r="M20" s="171">
        <f t="shared" si="0"/>
        <v>0</v>
      </c>
      <c r="N20" s="171">
        <f t="shared" si="0"/>
        <v>189</v>
      </c>
      <c r="O20" s="485">
        <f t="shared" si="0"/>
        <v>0</v>
      </c>
      <c r="P20" s="498">
        <f t="shared" si="2"/>
        <v>189</v>
      </c>
      <c r="Q20" s="491">
        <v>0</v>
      </c>
      <c r="R20" s="1026" t="str">
        <f t="shared" ref="R20:R53" si="16">IF(AND(Q20&lt;&gt;0,P20&lt;&gt;0),P20/Q20-1,"-")</f>
        <v>-</v>
      </c>
      <c r="U20" s="251" t="s">
        <v>302</v>
      </c>
      <c r="V20" s="790">
        <f t="shared" si="4"/>
        <v>0</v>
      </c>
      <c r="W20" s="791">
        <f t="shared" si="5"/>
        <v>0</v>
      </c>
      <c r="X20" s="791">
        <f t="shared" si="6"/>
        <v>0</v>
      </c>
      <c r="Y20" s="791">
        <f t="shared" si="7"/>
        <v>0</v>
      </c>
      <c r="Z20" s="791">
        <f t="shared" si="8"/>
        <v>25</v>
      </c>
      <c r="AA20" s="791">
        <f t="shared" si="9"/>
        <v>0</v>
      </c>
      <c r="AB20" s="791">
        <f t="shared" si="10"/>
        <v>0</v>
      </c>
      <c r="AC20" s="791">
        <f t="shared" si="11"/>
        <v>0</v>
      </c>
      <c r="AD20" s="791">
        <f t="shared" si="12"/>
        <v>0</v>
      </c>
      <c r="AE20" s="791">
        <f t="shared" si="13"/>
        <v>228</v>
      </c>
      <c r="AF20" s="791">
        <f t="shared" si="14"/>
        <v>166</v>
      </c>
      <c r="AG20" s="792">
        <f t="shared" si="15"/>
        <v>17</v>
      </c>
      <c r="AI20" s="251" t="s">
        <v>302</v>
      </c>
      <c r="AJ20" s="790"/>
      <c r="AK20" s="791"/>
      <c r="AL20" s="791"/>
      <c r="AM20" s="791"/>
      <c r="AN20" s="791">
        <v>25</v>
      </c>
      <c r="AO20" s="791"/>
      <c r="AP20" s="791"/>
      <c r="AQ20" s="791"/>
      <c r="AR20" s="791"/>
      <c r="AS20" s="791">
        <v>228</v>
      </c>
      <c r="AT20" s="791">
        <v>166</v>
      </c>
      <c r="AU20" s="792">
        <v>17</v>
      </c>
      <c r="AW20" s="251" t="s">
        <v>302</v>
      </c>
      <c r="AX20" s="790"/>
      <c r="AY20" s="791"/>
      <c r="AZ20" s="791"/>
      <c r="BA20" s="791"/>
      <c r="BB20" s="791"/>
      <c r="BC20" s="791"/>
      <c r="BD20" s="791"/>
      <c r="BE20" s="791"/>
      <c r="BF20" s="791"/>
      <c r="BG20" s="791"/>
      <c r="BH20" s="791"/>
      <c r="BI20" s="792"/>
    </row>
    <row r="21" spans="2:61" ht="13" customHeight="1" x14ac:dyDescent="0.3">
      <c r="B21" s="1315"/>
      <c r="C21" s="119" t="s">
        <v>257</v>
      </c>
      <c r="D21" s="174">
        <f t="shared" si="0"/>
        <v>0</v>
      </c>
      <c r="E21" s="175">
        <f t="shared" si="0"/>
        <v>0</v>
      </c>
      <c r="F21" s="175">
        <f t="shared" si="0"/>
        <v>0</v>
      </c>
      <c r="G21" s="175">
        <f t="shared" si="0"/>
        <v>0</v>
      </c>
      <c r="H21" s="175">
        <f t="shared" si="0"/>
        <v>0</v>
      </c>
      <c r="I21" s="176">
        <f t="shared" si="0"/>
        <v>0</v>
      </c>
      <c r="J21" s="177">
        <f t="shared" si="0"/>
        <v>0</v>
      </c>
      <c r="K21" s="175">
        <f t="shared" si="0"/>
        <v>0</v>
      </c>
      <c r="L21" s="175">
        <f t="shared" si="0"/>
        <v>0</v>
      </c>
      <c r="M21" s="175">
        <f t="shared" si="0"/>
        <v>0</v>
      </c>
      <c r="N21" s="175">
        <f t="shared" si="0"/>
        <v>0</v>
      </c>
      <c r="O21" s="486">
        <f t="shared" si="0"/>
        <v>0</v>
      </c>
      <c r="P21" s="499">
        <f t="shared" si="2"/>
        <v>0</v>
      </c>
      <c r="Q21" s="492">
        <v>320</v>
      </c>
      <c r="R21" s="1027" t="str">
        <f t="shared" si="16"/>
        <v>-</v>
      </c>
      <c r="U21" s="251" t="s">
        <v>303</v>
      </c>
      <c r="V21" s="790">
        <f t="shared" si="4"/>
        <v>240</v>
      </c>
      <c r="W21" s="791">
        <f t="shared" si="5"/>
        <v>0</v>
      </c>
      <c r="X21" s="791">
        <f t="shared" si="6"/>
        <v>574</v>
      </c>
      <c r="Y21" s="791">
        <f t="shared" si="7"/>
        <v>39</v>
      </c>
      <c r="Z21" s="791">
        <f t="shared" si="8"/>
        <v>643</v>
      </c>
      <c r="AA21" s="791">
        <f t="shared" si="9"/>
        <v>145</v>
      </c>
      <c r="AB21" s="791">
        <f t="shared" si="10"/>
        <v>0</v>
      </c>
      <c r="AC21" s="791">
        <f t="shared" si="11"/>
        <v>0</v>
      </c>
      <c r="AD21" s="791">
        <f t="shared" si="12"/>
        <v>199</v>
      </c>
      <c r="AE21" s="791">
        <f t="shared" si="13"/>
        <v>672</v>
      </c>
      <c r="AF21" s="791">
        <f t="shared" si="14"/>
        <v>860</v>
      </c>
      <c r="AG21" s="792">
        <f t="shared" si="15"/>
        <v>120</v>
      </c>
      <c r="AI21" s="251" t="s">
        <v>303</v>
      </c>
      <c r="AJ21" s="790">
        <v>240</v>
      </c>
      <c r="AK21" s="791"/>
      <c r="AL21" s="791">
        <v>574</v>
      </c>
      <c r="AM21" s="791">
        <v>39</v>
      </c>
      <c r="AN21" s="791">
        <v>643</v>
      </c>
      <c r="AO21" s="791">
        <v>145</v>
      </c>
      <c r="AP21" s="791"/>
      <c r="AQ21" s="791"/>
      <c r="AR21" s="791">
        <v>164</v>
      </c>
      <c r="AS21" s="791">
        <v>672</v>
      </c>
      <c r="AT21" s="791">
        <v>860</v>
      </c>
      <c r="AU21" s="792">
        <v>120</v>
      </c>
      <c r="AW21" s="251" t="s">
        <v>303</v>
      </c>
      <c r="AX21" s="790"/>
      <c r="AY21" s="791"/>
      <c r="AZ21" s="791"/>
      <c r="BA21" s="791"/>
      <c r="BB21" s="791"/>
      <c r="BC21" s="791"/>
      <c r="BD21" s="791"/>
      <c r="BE21" s="791"/>
      <c r="BF21" s="791">
        <v>35</v>
      </c>
      <c r="BG21" s="791"/>
      <c r="BH21" s="791"/>
      <c r="BI21" s="792"/>
    </row>
    <row r="22" spans="2:61" ht="13" customHeight="1" x14ac:dyDescent="0.3">
      <c r="B22" s="1315"/>
      <c r="C22" s="119" t="s">
        <v>258</v>
      </c>
      <c r="D22" s="174">
        <f t="shared" si="0"/>
        <v>0</v>
      </c>
      <c r="E22" s="175">
        <f t="shared" si="0"/>
        <v>0</v>
      </c>
      <c r="F22" s="175">
        <f t="shared" si="0"/>
        <v>0</v>
      </c>
      <c r="G22" s="175">
        <f t="shared" si="0"/>
        <v>0</v>
      </c>
      <c r="H22" s="175">
        <f t="shared" si="0"/>
        <v>0</v>
      </c>
      <c r="I22" s="176">
        <f t="shared" si="0"/>
        <v>0</v>
      </c>
      <c r="J22" s="177">
        <f t="shared" si="0"/>
        <v>0</v>
      </c>
      <c r="K22" s="175">
        <f t="shared" si="0"/>
        <v>0</v>
      </c>
      <c r="L22" s="175">
        <f t="shared" si="0"/>
        <v>0</v>
      </c>
      <c r="M22" s="175">
        <f t="shared" si="0"/>
        <v>0</v>
      </c>
      <c r="N22" s="175">
        <f t="shared" si="0"/>
        <v>0</v>
      </c>
      <c r="O22" s="486">
        <f t="shared" si="0"/>
        <v>0</v>
      </c>
      <c r="P22" s="499">
        <f t="shared" si="2"/>
        <v>0</v>
      </c>
      <c r="Q22" s="492">
        <v>0</v>
      </c>
      <c r="R22" s="1027" t="str">
        <f t="shared" si="16"/>
        <v>-</v>
      </c>
      <c r="U22" s="251" t="s">
        <v>304</v>
      </c>
      <c r="V22" s="790">
        <f t="shared" si="4"/>
        <v>0</v>
      </c>
      <c r="W22" s="791">
        <f t="shared" si="5"/>
        <v>179</v>
      </c>
      <c r="X22" s="791">
        <f t="shared" si="6"/>
        <v>0</v>
      </c>
      <c r="Y22" s="791">
        <f t="shared" si="7"/>
        <v>0</v>
      </c>
      <c r="Z22" s="791">
        <f t="shared" si="8"/>
        <v>60</v>
      </c>
      <c r="AA22" s="791">
        <f t="shared" si="9"/>
        <v>294</v>
      </c>
      <c r="AB22" s="791">
        <f t="shared" si="10"/>
        <v>0</v>
      </c>
      <c r="AC22" s="791">
        <f t="shared" si="11"/>
        <v>0</v>
      </c>
      <c r="AD22" s="791">
        <f t="shared" si="12"/>
        <v>70</v>
      </c>
      <c r="AE22" s="791">
        <f t="shared" si="13"/>
        <v>38</v>
      </c>
      <c r="AF22" s="791">
        <f t="shared" si="14"/>
        <v>1155</v>
      </c>
      <c r="AG22" s="792">
        <f t="shared" si="15"/>
        <v>166</v>
      </c>
      <c r="AI22" s="251" t="s">
        <v>304</v>
      </c>
      <c r="AJ22" s="790"/>
      <c r="AK22" s="791">
        <v>179</v>
      </c>
      <c r="AL22" s="791"/>
      <c r="AM22" s="791"/>
      <c r="AN22" s="791">
        <v>60</v>
      </c>
      <c r="AO22" s="791">
        <v>294</v>
      </c>
      <c r="AP22" s="791"/>
      <c r="AQ22" s="791"/>
      <c r="AR22" s="791">
        <v>70</v>
      </c>
      <c r="AS22" s="791">
        <v>38</v>
      </c>
      <c r="AT22" s="791">
        <v>1155</v>
      </c>
      <c r="AU22" s="792">
        <v>166</v>
      </c>
      <c r="AW22" s="251" t="s">
        <v>304</v>
      </c>
      <c r="AX22" s="790"/>
      <c r="AY22" s="791"/>
      <c r="AZ22" s="791"/>
      <c r="BA22" s="791"/>
      <c r="BB22" s="791"/>
      <c r="BC22" s="791"/>
      <c r="BD22" s="791"/>
      <c r="BE22" s="791"/>
      <c r="BF22" s="791"/>
      <c r="BG22" s="791"/>
      <c r="BH22" s="791"/>
      <c r="BI22" s="792"/>
    </row>
    <row r="23" spans="2:61" ht="13" customHeight="1" x14ac:dyDescent="0.3">
      <c r="B23" s="1316"/>
      <c r="C23" s="118" t="s">
        <v>261</v>
      </c>
      <c r="D23" s="174">
        <f t="shared" si="0"/>
        <v>0</v>
      </c>
      <c r="E23" s="175">
        <f t="shared" si="0"/>
        <v>510</v>
      </c>
      <c r="F23" s="175">
        <f t="shared" si="0"/>
        <v>0</v>
      </c>
      <c r="G23" s="175">
        <f t="shared" si="0"/>
        <v>0</v>
      </c>
      <c r="H23" s="175">
        <f t="shared" si="0"/>
        <v>0</v>
      </c>
      <c r="I23" s="176">
        <f t="shared" si="0"/>
        <v>0</v>
      </c>
      <c r="J23" s="177">
        <f t="shared" si="0"/>
        <v>0</v>
      </c>
      <c r="K23" s="175">
        <f t="shared" si="0"/>
        <v>0</v>
      </c>
      <c r="L23" s="175">
        <f t="shared" si="0"/>
        <v>0</v>
      </c>
      <c r="M23" s="175">
        <f t="shared" si="0"/>
        <v>0</v>
      </c>
      <c r="N23" s="175">
        <f t="shared" si="0"/>
        <v>0</v>
      </c>
      <c r="O23" s="486">
        <f t="shared" si="0"/>
        <v>0</v>
      </c>
      <c r="P23" s="500">
        <f>SUM(D23:O23)</f>
        <v>510</v>
      </c>
      <c r="Q23" s="493">
        <v>0</v>
      </c>
      <c r="R23" s="1028" t="str">
        <f t="shared" si="16"/>
        <v>-</v>
      </c>
      <c r="U23" s="251" t="s">
        <v>305</v>
      </c>
      <c r="V23" s="790">
        <f t="shared" si="4"/>
        <v>0</v>
      </c>
      <c r="W23" s="791">
        <f t="shared" si="5"/>
        <v>0</v>
      </c>
      <c r="X23" s="791">
        <f t="shared" si="6"/>
        <v>0</v>
      </c>
      <c r="Y23" s="791">
        <f t="shared" si="7"/>
        <v>0</v>
      </c>
      <c r="Z23" s="791">
        <f t="shared" si="8"/>
        <v>0</v>
      </c>
      <c r="AA23" s="791">
        <f t="shared" si="9"/>
        <v>0</v>
      </c>
      <c r="AB23" s="791">
        <f t="shared" si="10"/>
        <v>0</v>
      </c>
      <c r="AC23" s="791">
        <f t="shared" si="11"/>
        <v>0</v>
      </c>
      <c r="AD23" s="791">
        <f t="shared" si="12"/>
        <v>0</v>
      </c>
      <c r="AE23" s="791">
        <f t="shared" si="13"/>
        <v>0</v>
      </c>
      <c r="AF23" s="791">
        <f t="shared" si="14"/>
        <v>189</v>
      </c>
      <c r="AG23" s="792">
        <f t="shared" si="15"/>
        <v>0</v>
      </c>
      <c r="AI23" s="251" t="s">
        <v>305</v>
      </c>
      <c r="AJ23" s="790"/>
      <c r="AK23" s="791"/>
      <c r="AL23" s="791"/>
      <c r="AM23" s="791"/>
      <c r="AN23" s="791"/>
      <c r="AO23" s="791"/>
      <c r="AP23" s="791"/>
      <c r="AQ23" s="791"/>
      <c r="AR23" s="791"/>
      <c r="AS23" s="791"/>
      <c r="AT23" s="791">
        <v>189</v>
      </c>
      <c r="AU23" s="792"/>
      <c r="AW23" s="251" t="s">
        <v>305</v>
      </c>
      <c r="AX23" s="790"/>
      <c r="AY23" s="791"/>
      <c r="AZ23" s="791"/>
      <c r="BA23" s="791"/>
      <c r="BB23" s="791"/>
      <c r="BC23" s="791"/>
      <c r="BD23" s="791"/>
      <c r="BE23" s="791"/>
      <c r="BF23" s="791"/>
      <c r="BG23" s="791"/>
      <c r="BH23" s="791"/>
      <c r="BI23" s="792"/>
    </row>
    <row r="24" spans="2:61" ht="13" customHeight="1" x14ac:dyDescent="0.3">
      <c r="B24" s="1390" t="s">
        <v>746</v>
      </c>
      <c r="C24" s="17" t="s">
        <v>259</v>
      </c>
      <c r="D24" s="170">
        <f t="shared" si="0"/>
        <v>0</v>
      </c>
      <c r="E24" s="171">
        <f t="shared" si="0"/>
        <v>0</v>
      </c>
      <c r="F24" s="171">
        <f t="shared" si="0"/>
        <v>0</v>
      </c>
      <c r="G24" s="171">
        <f t="shared" si="0"/>
        <v>0</v>
      </c>
      <c r="H24" s="171">
        <f t="shared" si="0"/>
        <v>0</v>
      </c>
      <c r="I24" s="172">
        <f t="shared" si="0"/>
        <v>154</v>
      </c>
      <c r="J24" s="173">
        <f t="shared" si="0"/>
        <v>0</v>
      </c>
      <c r="K24" s="171">
        <f t="shared" si="0"/>
        <v>0</v>
      </c>
      <c r="L24" s="171">
        <f t="shared" si="0"/>
        <v>0</v>
      </c>
      <c r="M24" s="171">
        <f t="shared" si="0"/>
        <v>0</v>
      </c>
      <c r="N24" s="171">
        <f t="shared" si="0"/>
        <v>0</v>
      </c>
      <c r="O24" s="485">
        <f t="shared" si="0"/>
        <v>0</v>
      </c>
      <c r="P24" s="498">
        <f t="shared" si="2"/>
        <v>154</v>
      </c>
      <c r="Q24" s="491">
        <v>1281</v>
      </c>
      <c r="R24" s="451">
        <f t="shared" si="16"/>
        <v>-0.8797814207650273</v>
      </c>
      <c r="U24" s="251" t="s">
        <v>306</v>
      </c>
      <c r="V24" s="790">
        <f t="shared" si="4"/>
        <v>0</v>
      </c>
      <c r="W24" s="791">
        <f t="shared" si="5"/>
        <v>0</v>
      </c>
      <c r="X24" s="791">
        <f t="shared" si="6"/>
        <v>0</v>
      </c>
      <c r="Y24" s="791">
        <f t="shared" si="7"/>
        <v>0</v>
      </c>
      <c r="Z24" s="791">
        <f t="shared" si="8"/>
        <v>0</v>
      </c>
      <c r="AA24" s="791">
        <f t="shared" si="9"/>
        <v>0</v>
      </c>
      <c r="AB24" s="791">
        <f t="shared" si="10"/>
        <v>0</v>
      </c>
      <c r="AC24" s="791">
        <f t="shared" si="11"/>
        <v>0</v>
      </c>
      <c r="AD24" s="791">
        <f t="shared" si="12"/>
        <v>0</v>
      </c>
      <c r="AE24" s="791">
        <f t="shared" si="13"/>
        <v>0</v>
      </c>
      <c r="AF24" s="791">
        <f t="shared" si="14"/>
        <v>0</v>
      </c>
      <c r="AG24" s="792">
        <f t="shared" si="15"/>
        <v>0</v>
      </c>
      <c r="AI24" s="251" t="s">
        <v>306</v>
      </c>
      <c r="AJ24" s="790"/>
      <c r="AK24" s="791"/>
      <c r="AL24" s="791"/>
      <c r="AM24" s="791"/>
      <c r="AN24" s="791"/>
      <c r="AO24" s="791"/>
      <c r="AP24" s="791"/>
      <c r="AQ24" s="791"/>
      <c r="AR24" s="791"/>
      <c r="AS24" s="791"/>
      <c r="AT24" s="791"/>
      <c r="AU24" s="792"/>
      <c r="AW24" s="251" t="s">
        <v>306</v>
      </c>
      <c r="AX24" s="790"/>
      <c r="AY24" s="791"/>
      <c r="AZ24" s="791"/>
      <c r="BA24" s="791"/>
      <c r="BB24" s="791"/>
      <c r="BC24" s="791"/>
      <c r="BD24" s="791"/>
      <c r="BE24" s="791"/>
      <c r="BF24" s="791"/>
      <c r="BG24" s="791"/>
      <c r="BH24" s="791"/>
      <c r="BI24" s="792"/>
    </row>
    <row r="25" spans="2:61" ht="13" customHeight="1" x14ac:dyDescent="0.3">
      <c r="B25" s="1315"/>
      <c r="C25" s="119" t="s">
        <v>262</v>
      </c>
      <c r="D25" s="174">
        <f t="shared" si="0"/>
        <v>0</v>
      </c>
      <c r="E25" s="175">
        <f t="shared" si="0"/>
        <v>0</v>
      </c>
      <c r="F25" s="175">
        <f t="shared" si="0"/>
        <v>0</v>
      </c>
      <c r="G25" s="175">
        <f t="shared" si="0"/>
        <v>0</v>
      </c>
      <c r="H25" s="175">
        <f t="shared" si="0"/>
        <v>360</v>
      </c>
      <c r="I25" s="176">
        <f t="shared" si="0"/>
        <v>0</v>
      </c>
      <c r="J25" s="177">
        <f t="shared" si="0"/>
        <v>0</v>
      </c>
      <c r="K25" s="175">
        <f t="shared" si="0"/>
        <v>0</v>
      </c>
      <c r="L25" s="175">
        <f t="shared" si="0"/>
        <v>0</v>
      </c>
      <c r="M25" s="175">
        <f t="shared" si="0"/>
        <v>0</v>
      </c>
      <c r="N25" s="175">
        <f t="shared" si="0"/>
        <v>342</v>
      </c>
      <c r="O25" s="486">
        <f t="shared" si="0"/>
        <v>0</v>
      </c>
      <c r="P25" s="499">
        <f t="shared" si="2"/>
        <v>702</v>
      </c>
      <c r="Q25" s="492">
        <v>369</v>
      </c>
      <c r="R25" s="452">
        <f t="shared" si="16"/>
        <v>0.90243902439024382</v>
      </c>
      <c r="U25" s="251" t="s">
        <v>307</v>
      </c>
      <c r="V25" s="790">
        <f t="shared" si="4"/>
        <v>0</v>
      </c>
      <c r="W25" s="791">
        <f t="shared" si="5"/>
        <v>0</v>
      </c>
      <c r="X25" s="791">
        <f t="shared" si="6"/>
        <v>0</v>
      </c>
      <c r="Y25" s="791">
        <f t="shared" si="7"/>
        <v>0</v>
      </c>
      <c r="Z25" s="791">
        <f t="shared" si="8"/>
        <v>0</v>
      </c>
      <c r="AA25" s="791">
        <f t="shared" si="9"/>
        <v>0</v>
      </c>
      <c r="AB25" s="791">
        <f t="shared" si="10"/>
        <v>0</v>
      </c>
      <c r="AC25" s="791">
        <f t="shared" si="11"/>
        <v>0</v>
      </c>
      <c r="AD25" s="791">
        <f t="shared" si="12"/>
        <v>0</v>
      </c>
      <c r="AE25" s="791">
        <f t="shared" si="13"/>
        <v>0</v>
      </c>
      <c r="AF25" s="791">
        <f t="shared" si="14"/>
        <v>0</v>
      </c>
      <c r="AG25" s="792">
        <f t="shared" si="15"/>
        <v>0</v>
      </c>
      <c r="AI25" s="251" t="s">
        <v>307</v>
      </c>
      <c r="AJ25" s="790"/>
      <c r="AK25" s="791"/>
      <c r="AL25" s="791"/>
      <c r="AM25" s="791"/>
      <c r="AN25" s="791"/>
      <c r="AO25" s="791"/>
      <c r="AP25" s="791"/>
      <c r="AQ25" s="791"/>
      <c r="AR25" s="791"/>
      <c r="AS25" s="791"/>
      <c r="AT25" s="791"/>
      <c r="AU25" s="792"/>
      <c r="AW25" s="251" t="s">
        <v>307</v>
      </c>
      <c r="AX25" s="790"/>
      <c r="AY25" s="791"/>
      <c r="AZ25" s="791"/>
      <c r="BA25" s="791"/>
      <c r="BB25" s="791"/>
      <c r="BC25" s="791"/>
      <c r="BD25" s="791"/>
      <c r="BE25" s="791"/>
      <c r="BF25" s="791"/>
      <c r="BG25" s="791"/>
      <c r="BH25" s="791"/>
      <c r="BI25" s="792"/>
    </row>
    <row r="26" spans="2:61" ht="13" customHeight="1" x14ac:dyDescent="0.3">
      <c r="B26" s="1315"/>
      <c r="C26" s="119" t="s">
        <v>263</v>
      </c>
      <c r="D26" s="174">
        <f t="shared" si="0"/>
        <v>0</v>
      </c>
      <c r="E26" s="175">
        <f t="shared" si="0"/>
        <v>0</v>
      </c>
      <c r="F26" s="175">
        <f t="shared" si="0"/>
        <v>0</v>
      </c>
      <c r="G26" s="175">
        <f t="shared" ref="G26:O51" si="17">INDEX(Y$8:Y$56,MATCH($C26,$U$8:$U$56,0))</f>
        <v>0</v>
      </c>
      <c r="H26" s="175">
        <f t="shared" si="17"/>
        <v>0</v>
      </c>
      <c r="I26" s="176">
        <f t="shared" si="17"/>
        <v>0</v>
      </c>
      <c r="J26" s="177">
        <f t="shared" si="17"/>
        <v>0</v>
      </c>
      <c r="K26" s="175">
        <f t="shared" si="17"/>
        <v>0</v>
      </c>
      <c r="L26" s="175">
        <f t="shared" si="17"/>
        <v>0</v>
      </c>
      <c r="M26" s="175">
        <f t="shared" si="17"/>
        <v>207</v>
      </c>
      <c r="N26" s="175">
        <f t="shared" si="17"/>
        <v>1135</v>
      </c>
      <c r="O26" s="486">
        <f t="shared" si="17"/>
        <v>778</v>
      </c>
      <c r="P26" s="499">
        <f t="shared" si="2"/>
        <v>2120</v>
      </c>
      <c r="Q26" s="492">
        <v>2142</v>
      </c>
      <c r="R26" s="452">
        <f t="shared" si="16"/>
        <v>-1.0270774976657293E-2</v>
      </c>
      <c r="U26" s="251" t="s">
        <v>308</v>
      </c>
      <c r="V26" s="790">
        <f t="shared" si="4"/>
        <v>0</v>
      </c>
      <c r="W26" s="791">
        <f t="shared" si="5"/>
        <v>0</v>
      </c>
      <c r="X26" s="791">
        <f t="shared" si="6"/>
        <v>0</v>
      </c>
      <c r="Y26" s="791">
        <f t="shared" si="7"/>
        <v>0</v>
      </c>
      <c r="Z26" s="791">
        <f t="shared" si="8"/>
        <v>0</v>
      </c>
      <c r="AA26" s="791">
        <f t="shared" si="9"/>
        <v>154</v>
      </c>
      <c r="AB26" s="791">
        <f t="shared" si="10"/>
        <v>0</v>
      </c>
      <c r="AC26" s="791">
        <f t="shared" si="11"/>
        <v>0</v>
      </c>
      <c r="AD26" s="791">
        <f t="shared" si="12"/>
        <v>0</v>
      </c>
      <c r="AE26" s="791">
        <f t="shared" si="13"/>
        <v>0</v>
      </c>
      <c r="AF26" s="791">
        <f t="shared" si="14"/>
        <v>0</v>
      </c>
      <c r="AG26" s="792">
        <f t="shared" si="15"/>
        <v>0</v>
      </c>
      <c r="AI26" s="251" t="s">
        <v>308</v>
      </c>
      <c r="AJ26" s="790"/>
      <c r="AK26" s="791"/>
      <c r="AL26" s="791"/>
      <c r="AM26" s="791"/>
      <c r="AN26" s="791"/>
      <c r="AO26" s="791">
        <v>154</v>
      </c>
      <c r="AP26" s="791"/>
      <c r="AQ26" s="791"/>
      <c r="AR26" s="791"/>
      <c r="AS26" s="791"/>
      <c r="AT26" s="791"/>
      <c r="AU26" s="792"/>
      <c r="AW26" s="251" t="s">
        <v>308</v>
      </c>
      <c r="AX26" s="790"/>
      <c r="AY26" s="791"/>
      <c r="AZ26" s="791"/>
      <c r="BA26" s="791"/>
      <c r="BB26" s="791"/>
      <c r="BC26" s="791"/>
      <c r="BD26" s="791"/>
      <c r="BE26" s="791"/>
      <c r="BF26" s="791"/>
      <c r="BG26" s="791"/>
      <c r="BH26" s="791"/>
      <c r="BI26" s="792"/>
    </row>
    <row r="27" spans="2:61" ht="13" customHeight="1" x14ac:dyDescent="0.3">
      <c r="B27" s="1315"/>
      <c r="C27" s="119" t="s">
        <v>264</v>
      </c>
      <c r="D27" s="174">
        <f t="shared" ref="D27:F51" si="18">INDEX(V$8:V$56,MATCH($C27,$U$8:$U$56,0))</f>
        <v>0</v>
      </c>
      <c r="E27" s="175">
        <f t="shared" si="18"/>
        <v>0</v>
      </c>
      <c r="F27" s="175">
        <f t="shared" si="18"/>
        <v>0</v>
      </c>
      <c r="G27" s="175">
        <f t="shared" si="17"/>
        <v>0</v>
      </c>
      <c r="H27" s="175">
        <f t="shared" si="17"/>
        <v>0</v>
      </c>
      <c r="I27" s="176">
        <f t="shared" si="17"/>
        <v>440</v>
      </c>
      <c r="J27" s="177">
        <f t="shared" si="17"/>
        <v>0</v>
      </c>
      <c r="K27" s="175">
        <f t="shared" si="17"/>
        <v>0</v>
      </c>
      <c r="L27" s="175">
        <f t="shared" si="17"/>
        <v>0</v>
      </c>
      <c r="M27" s="175">
        <f t="shared" si="17"/>
        <v>1185</v>
      </c>
      <c r="N27" s="175">
        <f t="shared" si="17"/>
        <v>61</v>
      </c>
      <c r="O27" s="486">
        <f t="shared" si="17"/>
        <v>0</v>
      </c>
      <c r="P27" s="499">
        <f t="shared" si="2"/>
        <v>1686</v>
      </c>
      <c r="Q27" s="492">
        <v>2936</v>
      </c>
      <c r="R27" s="452">
        <f t="shared" si="16"/>
        <v>-0.4257493188010899</v>
      </c>
      <c r="U27" s="251" t="s">
        <v>309</v>
      </c>
      <c r="V27" s="790">
        <f t="shared" si="4"/>
        <v>0</v>
      </c>
      <c r="W27" s="791">
        <f t="shared" si="5"/>
        <v>0</v>
      </c>
      <c r="X27" s="791">
        <f t="shared" si="6"/>
        <v>0</v>
      </c>
      <c r="Y27" s="791">
        <f t="shared" si="7"/>
        <v>0</v>
      </c>
      <c r="Z27" s="791">
        <f t="shared" si="8"/>
        <v>0</v>
      </c>
      <c r="AA27" s="791">
        <f t="shared" si="9"/>
        <v>0</v>
      </c>
      <c r="AB27" s="791">
        <f t="shared" si="10"/>
        <v>0</v>
      </c>
      <c r="AC27" s="791">
        <f t="shared" si="11"/>
        <v>0</v>
      </c>
      <c r="AD27" s="791">
        <f t="shared" si="12"/>
        <v>0</v>
      </c>
      <c r="AE27" s="791">
        <f t="shared" si="13"/>
        <v>0</v>
      </c>
      <c r="AF27" s="791">
        <f t="shared" si="14"/>
        <v>0</v>
      </c>
      <c r="AG27" s="792">
        <f t="shared" si="15"/>
        <v>0</v>
      </c>
      <c r="AI27" s="251" t="s">
        <v>309</v>
      </c>
      <c r="AJ27" s="790"/>
      <c r="AK27" s="791"/>
      <c r="AL27" s="791"/>
      <c r="AM27" s="791"/>
      <c r="AN27" s="791"/>
      <c r="AO27" s="791"/>
      <c r="AP27" s="791"/>
      <c r="AQ27" s="791"/>
      <c r="AR27" s="791"/>
      <c r="AS27" s="791"/>
      <c r="AT27" s="791"/>
      <c r="AU27" s="792"/>
      <c r="AW27" s="251" t="s">
        <v>309</v>
      </c>
      <c r="AX27" s="790"/>
      <c r="AY27" s="791"/>
      <c r="AZ27" s="791"/>
      <c r="BA27" s="791"/>
      <c r="BB27" s="791"/>
      <c r="BC27" s="791"/>
      <c r="BD27" s="791"/>
      <c r="BE27" s="791"/>
      <c r="BF27" s="791"/>
      <c r="BG27" s="791"/>
      <c r="BH27" s="791"/>
      <c r="BI27" s="792"/>
    </row>
    <row r="28" spans="2:61" ht="13" customHeight="1" x14ac:dyDescent="0.3">
      <c r="B28" s="1316"/>
      <c r="C28" s="118" t="s">
        <v>265</v>
      </c>
      <c r="D28" s="178">
        <f t="shared" si="18"/>
        <v>0</v>
      </c>
      <c r="E28" s="179">
        <f t="shared" si="18"/>
        <v>0</v>
      </c>
      <c r="F28" s="179">
        <f t="shared" si="18"/>
        <v>0</v>
      </c>
      <c r="G28" s="179">
        <f t="shared" si="17"/>
        <v>0</v>
      </c>
      <c r="H28" s="179">
        <f t="shared" si="17"/>
        <v>0</v>
      </c>
      <c r="I28" s="180">
        <f t="shared" si="17"/>
        <v>0</v>
      </c>
      <c r="J28" s="181">
        <f t="shared" si="17"/>
        <v>0</v>
      </c>
      <c r="K28" s="179">
        <f t="shared" si="17"/>
        <v>350</v>
      </c>
      <c r="L28" s="179">
        <f t="shared" si="17"/>
        <v>0</v>
      </c>
      <c r="M28" s="179">
        <f t="shared" si="17"/>
        <v>628</v>
      </c>
      <c r="N28" s="179">
        <f t="shared" si="17"/>
        <v>0</v>
      </c>
      <c r="O28" s="487">
        <f t="shared" si="17"/>
        <v>0</v>
      </c>
      <c r="P28" s="500">
        <f t="shared" si="2"/>
        <v>978</v>
      </c>
      <c r="Q28" s="493">
        <v>2506</v>
      </c>
      <c r="R28" s="453">
        <f t="shared" si="16"/>
        <v>-0.60973663208300077</v>
      </c>
      <c r="U28" s="251" t="s">
        <v>310</v>
      </c>
      <c r="V28" s="790">
        <f t="shared" si="4"/>
        <v>0</v>
      </c>
      <c r="W28" s="791">
        <f t="shared" si="5"/>
        <v>510</v>
      </c>
      <c r="X28" s="791">
        <f t="shared" si="6"/>
        <v>0</v>
      </c>
      <c r="Y28" s="791">
        <f t="shared" si="7"/>
        <v>0</v>
      </c>
      <c r="Z28" s="791">
        <f t="shared" si="8"/>
        <v>0</v>
      </c>
      <c r="AA28" s="791">
        <f t="shared" si="9"/>
        <v>0</v>
      </c>
      <c r="AB28" s="791">
        <f t="shared" si="10"/>
        <v>0</v>
      </c>
      <c r="AC28" s="791">
        <f t="shared" si="11"/>
        <v>0</v>
      </c>
      <c r="AD28" s="791">
        <f t="shared" si="12"/>
        <v>0</v>
      </c>
      <c r="AE28" s="791">
        <f t="shared" si="13"/>
        <v>0</v>
      </c>
      <c r="AF28" s="791">
        <f t="shared" si="14"/>
        <v>0</v>
      </c>
      <c r="AG28" s="792">
        <f t="shared" si="15"/>
        <v>0</v>
      </c>
      <c r="AI28" s="251" t="s">
        <v>310</v>
      </c>
      <c r="AJ28" s="790"/>
      <c r="AK28" s="791">
        <v>510</v>
      </c>
      <c r="AL28" s="791"/>
      <c r="AM28" s="791"/>
      <c r="AN28" s="791"/>
      <c r="AO28" s="791"/>
      <c r="AP28" s="791"/>
      <c r="AQ28" s="791"/>
      <c r="AR28" s="791"/>
      <c r="AS28" s="791"/>
      <c r="AT28" s="791"/>
      <c r="AU28" s="792"/>
      <c r="AW28" s="251" t="s">
        <v>310</v>
      </c>
      <c r="AX28" s="790"/>
      <c r="AY28" s="791"/>
      <c r="AZ28" s="791"/>
      <c r="BA28" s="791"/>
      <c r="BB28" s="791"/>
      <c r="BC28" s="791"/>
      <c r="BD28" s="791"/>
      <c r="BE28" s="791"/>
      <c r="BF28" s="791"/>
      <c r="BG28" s="791"/>
      <c r="BH28" s="791"/>
      <c r="BI28" s="792"/>
    </row>
    <row r="29" spans="2:61" ht="13" customHeight="1" x14ac:dyDescent="0.3">
      <c r="B29" s="1390" t="s">
        <v>747</v>
      </c>
      <c r="C29" s="119" t="s">
        <v>266</v>
      </c>
      <c r="D29" s="170">
        <f t="shared" si="18"/>
        <v>250</v>
      </c>
      <c r="E29" s="171">
        <f t="shared" si="18"/>
        <v>0</v>
      </c>
      <c r="F29" s="171">
        <f t="shared" si="18"/>
        <v>0</v>
      </c>
      <c r="G29" s="171">
        <f t="shared" si="17"/>
        <v>0</v>
      </c>
      <c r="H29" s="171">
        <f t="shared" si="17"/>
        <v>0</v>
      </c>
      <c r="I29" s="172">
        <f t="shared" si="17"/>
        <v>0</v>
      </c>
      <c r="J29" s="173">
        <f t="shared" si="17"/>
        <v>0</v>
      </c>
      <c r="K29" s="171">
        <f t="shared" si="17"/>
        <v>0</v>
      </c>
      <c r="L29" s="171">
        <f t="shared" si="17"/>
        <v>190</v>
      </c>
      <c r="M29" s="171">
        <f t="shared" si="17"/>
        <v>0</v>
      </c>
      <c r="N29" s="171">
        <f t="shared" si="17"/>
        <v>583</v>
      </c>
      <c r="O29" s="485">
        <f t="shared" si="17"/>
        <v>0</v>
      </c>
      <c r="P29" s="499">
        <f t="shared" si="2"/>
        <v>1023</v>
      </c>
      <c r="Q29" s="492">
        <v>1181</v>
      </c>
      <c r="R29" s="451">
        <f t="shared" si="16"/>
        <v>-0.13378492802709563</v>
      </c>
      <c r="U29" s="251" t="s">
        <v>311</v>
      </c>
      <c r="V29" s="790">
        <f t="shared" si="4"/>
        <v>0</v>
      </c>
      <c r="W29" s="791">
        <f t="shared" si="5"/>
        <v>0</v>
      </c>
      <c r="X29" s="791">
        <f t="shared" si="6"/>
        <v>0</v>
      </c>
      <c r="Y29" s="791">
        <f t="shared" si="7"/>
        <v>0</v>
      </c>
      <c r="Z29" s="791">
        <f t="shared" si="8"/>
        <v>360</v>
      </c>
      <c r="AA29" s="791">
        <f t="shared" si="9"/>
        <v>0</v>
      </c>
      <c r="AB29" s="791">
        <f t="shared" si="10"/>
        <v>0</v>
      </c>
      <c r="AC29" s="791">
        <f t="shared" si="11"/>
        <v>0</v>
      </c>
      <c r="AD29" s="791">
        <f t="shared" si="12"/>
        <v>0</v>
      </c>
      <c r="AE29" s="791">
        <f t="shared" si="13"/>
        <v>0</v>
      </c>
      <c r="AF29" s="791">
        <f t="shared" si="14"/>
        <v>342</v>
      </c>
      <c r="AG29" s="792">
        <f t="shared" si="15"/>
        <v>0</v>
      </c>
      <c r="AI29" s="251" t="s">
        <v>311</v>
      </c>
      <c r="AJ29" s="790"/>
      <c r="AK29" s="791"/>
      <c r="AL29" s="791"/>
      <c r="AM29" s="791"/>
      <c r="AN29" s="791">
        <v>360</v>
      </c>
      <c r="AO29" s="791"/>
      <c r="AP29" s="791"/>
      <c r="AQ29" s="791"/>
      <c r="AR29" s="791"/>
      <c r="AS29" s="791"/>
      <c r="AT29" s="791">
        <v>342</v>
      </c>
      <c r="AU29" s="792"/>
      <c r="AW29" s="251" t="s">
        <v>311</v>
      </c>
      <c r="AX29" s="790"/>
      <c r="AY29" s="791"/>
      <c r="AZ29" s="791"/>
      <c r="BA29" s="791"/>
      <c r="BB29" s="791"/>
      <c r="BC29" s="791"/>
      <c r="BD29" s="791"/>
      <c r="BE29" s="791"/>
      <c r="BF29" s="791"/>
      <c r="BG29" s="791"/>
      <c r="BH29" s="791"/>
      <c r="BI29" s="792"/>
    </row>
    <row r="30" spans="2:61" ht="13" customHeight="1" x14ac:dyDescent="0.3">
      <c r="B30" s="1315"/>
      <c r="C30" s="119" t="s">
        <v>267</v>
      </c>
      <c r="D30" s="174">
        <f t="shared" si="18"/>
        <v>0</v>
      </c>
      <c r="E30" s="175">
        <f t="shared" si="18"/>
        <v>0</v>
      </c>
      <c r="F30" s="175">
        <f t="shared" si="18"/>
        <v>420</v>
      </c>
      <c r="G30" s="175">
        <f t="shared" si="17"/>
        <v>0</v>
      </c>
      <c r="H30" s="175">
        <f t="shared" si="17"/>
        <v>0</v>
      </c>
      <c r="I30" s="176">
        <f t="shared" si="17"/>
        <v>370</v>
      </c>
      <c r="J30" s="177">
        <f t="shared" si="17"/>
        <v>0</v>
      </c>
      <c r="K30" s="175">
        <f t="shared" si="17"/>
        <v>0</v>
      </c>
      <c r="L30" s="175">
        <f t="shared" si="17"/>
        <v>60</v>
      </c>
      <c r="M30" s="175">
        <f t="shared" si="17"/>
        <v>90</v>
      </c>
      <c r="N30" s="175">
        <f t="shared" si="17"/>
        <v>0</v>
      </c>
      <c r="O30" s="486">
        <f t="shared" si="17"/>
        <v>708</v>
      </c>
      <c r="P30" s="499">
        <f t="shared" si="2"/>
        <v>1648</v>
      </c>
      <c r="Q30" s="492">
        <v>3290</v>
      </c>
      <c r="R30" s="452">
        <f t="shared" si="16"/>
        <v>-0.49908814589665651</v>
      </c>
      <c r="U30" s="251" t="s">
        <v>312</v>
      </c>
      <c r="V30" s="790">
        <f t="shared" si="4"/>
        <v>0</v>
      </c>
      <c r="W30" s="791">
        <f t="shared" si="5"/>
        <v>0</v>
      </c>
      <c r="X30" s="791">
        <f t="shared" si="6"/>
        <v>0</v>
      </c>
      <c r="Y30" s="791">
        <f t="shared" si="7"/>
        <v>0</v>
      </c>
      <c r="Z30" s="791">
        <f t="shared" si="8"/>
        <v>0</v>
      </c>
      <c r="AA30" s="791">
        <f t="shared" si="9"/>
        <v>0</v>
      </c>
      <c r="AB30" s="791">
        <f t="shared" si="10"/>
        <v>0</v>
      </c>
      <c r="AC30" s="791">
        <f t="shared" si="11"/>
        <v>0</v>
      </c>
      <c r="AD30" s="791">
        <f t="shared" si="12"/>
        <v>0</v>
      </c>
      <c r="AE30" s="791">
        <f t="shared" si="13"/>
        <v>207</v>
      </c>
      <c r="AF30" s="791">
        <f t="shared" si="14"/>
        <v>1135</v>
      </c>
      <c r="AG30" s="792">
        <f t="shared" si="15"/>
        <v>778</v>
      </c>
      <c r="AI30" s="251" t="s">
        <v>312</v>
      </c>
      <c r="AJ30" s="790"/>
      <c r="AK30" s="791"/>
      <c r="AL30" s="791"/>
      <c r="AM30" s="791"/>
      <c r="AN30" s="791"/>
      <c r="AO30" s="791"/>
      <c r="AP30" s="791"/>
      <c r="AQ30" s="791"/>
      <c r="AR30" s="791"/>
      <c r="AS30" s="791">
        <v>207</v>
      </c>
      <c r="AT30" s="791">
        <v>1135</v>
      </c>
      <c r="AU30" s="792">
        <v>778</v>
      </c>
      <c r="AW30" s="251" t="s">
        <v>312</v>
      </c>
      <c r="AX30" s="790"/>
      <c r="AY30" s="791"/>
      <c r="AZ30" s="791"/>
      <c r="BA30" s="791"/>
      <c r="BB30" s="791"/>
      <c r="BC30" s="791"/>
      <c r="BD30" s="791"/>
      <c r="BE30" s="791"/>
      <c r="BF30" s="791"/>
      <c r="BG30" s="791"/>
      <c r="BH30" s="791"/>
      <c r="BI30" s="792"/>
    </row>
    <row r="31" spans="2:61" ht="13" customHeight="1" x14ac:dyDescent="0.3">
      <c r="B31" s="1315"/>
      <c r="C31" s="119" t="s">
        <v>268</v>
      </c>
      <c r="D31" s="174">
        <f t="shared" si="18"/>
        <v>0</v>
      </c>
      <c r="E31" s="175">
        <f t="shared" si="18"/>
        <v>163</v>
      </c>
      <c r="F31" s="175">
        <f t="shared" si="18"/>
        <v>0</v>
      </c>
      <c r="G31" s="175">
        <f t="shared" si="17"/>
        <v>0</v>
      </c>
      <c r="H31" s="175">
        <f t="shared" si="17"/>
        <v>92</v>
      </c>
      <c r="I31" s="176">
        <f t="shared" si="17"/>
        <v>1752</v>
      </c>
      <c r="J31" s="177">
        <f t="shared" si="17"/>
        <v>0</v>
      </c>
      <c r="K31" s="175">
        <f t="shared" si="17"/>
        <v>0</v>
      </c>
      <c r="L31" s="175">
        <f t="shared" si="17"/>
        <v>990</v>
      </c>
      <c r="M31" s="175">
        <f t="shared" si="17"/>
        <v>2066</v>
      </c>
      <c r="N31" s="175">
        <f t="shared" si="17"/>
        <v>999</v>
      </c>
      <c r="O31" s="486">
        <f t="shared" si="17"/>
        <v>355</v>
      </c>
      <c r="P31" s="499">
        <f t="shared" si="2"/>
        <v>6417</v>
      </c>
      <c r="Q31" s="492">
        <v>7552</v>
      </c>
      <c r="R31" s="452">
        <f t="shared" si="16"/>
        <v>-0.15029131355932202</v>
      </c>
      <c r="U31" s="251" t="s">
        <v>313</v>
      </c>
      <c r="V31" s="790">
        <f t="shared" si="4"/>
        <v>0</v>
      </c>
      <c r="W31" s="791">
        <f t="shared" si="5"/>
        <v>0</v>
      </c>
      <c r="X31" s="791">
        <f t="shared" si="6"/>
        <v>0</v>
      </c>
      <c r="Y31" s="791">
        <f t="shared" si="7"/>
        <v>0</v>
      </c>
      <c r="Z31" s="791">
        <f t="shared" si="8"/>
        <v>0</v>
      </c>
      <c r="AA31" s="791">
        <f t="shared" si="9"/>
        <v>440</v>
      </c>
      <c r="AB31" s="791">
        <f t="shared" si="10"/>
        <v>0</v>
      </c>
      <c r="AC31" s="791">
        <f t="shared" si="11"/>
        <v>0</v>
      </c>
      <c r="AD31" s="791">
        <f t="shared" si="12"/>
        <v>0</v>
      </c>
      <c r="AE31" s="791">
        <f t="shared" si="13"/>
        <v>1185</v>
      </c>
      <c r="AF31" s="791">
        <f t="shared" si="14"/>
        <v>61</v>
      </c>
      <c r="AG31" s="792">
        <f t="shared" si="15"/>
        <v>0</v>
      </c>
      <c r="AI31" s="251" t="s">
        <v>313</v>
      </c>
      <c r="AJ31" s="790"/>
      <c r="AK31" s="791"/>
      <c r="AL31" s="791"/>
      <c r="AM31" s="791"/>
      <c r="AN31" s="791"/>
      <c r="AO31" s="791">
        <v>440</v>
      </c>
      <c r="AP31" s="791"/>
      <c r="AQ31" s="791"/>
      <c r="AR31" s="791"/>
      <c r="AS31" s="791">
        <v>1185</v>
      </c>
      <c r="AT31" s="791">
        <v>61</v>
      </c>
      <c r="AU31" s="792"/>
      <c r="AW31" s="251" t="s">
        <v>313</v>
      </c>
      <c r="AX31" s="790"/>
      <c r="AY31" s="791"/>
      <c r="AZ31" s="791"/>
      <c r="BA31" s="791"/>
      <c r="BB31" s="791"/>
      <c r="BC31" s="791"/>
      <c r="BD31" s="791"/>
      <c r="BE31" s="791"/>
      <c r="BF31" s="791"/>
      <c r="BG31" s="791"/>
      <c r="BH31" s="791"/>
      <c r="BI31" s="792"/>
    </row>
    <row r="32" spans="2:61" ht="13" customHeight="1" x14ac:dyDescent="0.3">
      <c r="B32" s="1315"/>
      <c r="C32" s="119" t="s">
        <v>269</v>
      </c>
      <c r="D32" s="174">
        <f t="shared" si="18"/>
        <v>200</v>
      </c>
      <c r="E32" s="175">
        <f t="shared" si="18"/>
        <v>0</v>
      </c>
      <c r="F32" s="175">
        <f t="shared" si="18"/>
        <v>180</v>
      </c>
      <c r="G32" s="175">
        <f t="shared" si="17"/>
        <v>163</v>
      </c>
      <c r="H32" s="175">
        <f t="shared" si="17"/>
        <v>906</v>
      </c>
      <c r="I32" s="176">
        <f t="shared" si="17"/>
        <v>339</v>
      </c>
      <c r="J32" s="177">
        <f t="shared" si="17"/>
        <v>0</v>
      </c>
      <c r="K32" s="175">
        <f t="shared" si="17"/>
        <v>0</v>
      </c>
      <c r="L32" s="175">
        <f t="shared" si="17"/>
        <v>0</v>
      </c>
      <c r="M32" s="175">
        <f t="shared" si="17"/>
        <v>144</v>
      </c>
      <c r="N32" s="175">
        <f t="shared" si="17"/>
        <v>463</v>
      </c>
      <c r="O32" s="486">
        <f t="shared" si="17"/>
        <v>0</v>
      </c>
      <c r="P32" s="499">
        <f t="shared" si="2"/>
        <v>2395</v>
      </c>
      <c r="Q32" s="492">
        <v>4139</v>
      </c>
      <c r="R32" s="452">
        <f t="shared" si="16"/>
        <v>-0.42135781589755983</v>
      </c>
      <c r="U32" s="251" t="s">
        <v>314</v>
      </c>
      <c r="V32" s="790">
        <f t="shared" si="4"/>
        <v>0</v>
      </c>
      <c r="W32" s="791">
        <f t="shared" si="5"/>
        <v>0</v>
      </c>
      <c r="X32" s="791">
        <f t="shared" si="6"/>
        <v>0</v>
      </c>
      <c r="Y32" s="791">
        <f t="shared" si="7"/>
        <v>0</v>
      </c>
      <c r="Z32" s="791">
        <f t="shared" si="8"/>
        <v>0</v>
      </c>
      <c r="AA32" s="791">
        <f t="shared" si="9"/>
        <v>0</v>
      </c>
      <c r="AB32" s="791">
        <f t="shared" si="10"/>
        <v>0</v>
      </c>
      <c r="AC32" s="791">
        <f t="shared" si="11"/>
        <v>350</v>
      </c>
      <c r="AD32" s="791">
        <f t="shared" si="12"/>
        <v>0</v>
      </c>
      <c r="AE32" s="791">
        <f t="shared" si="13"/>
        <v>628</v>
      </c>
      <c r="AF32" s="791">
        <f t="shared" si="14"/>
        <v>0</v>
      </c>
      <c r="AG32" s="792">
        <f t="shared" si="15"/>
        <v>0</v>
      </c>
      <c r="AI32" s="251" t="s">
        <v>314</v>
      </c>
      <c r="AJ32" s="790"/>
      <c r="AK32" s="791"/>
      <c r="AL32" s="791"/>
      <c r="AM32" s="791"/>
      <c r="AN32" s="791"/>
      <c r="AO32" s="791"/>
      <c r="AP32" s="791"/>
      <c r="AQ32" s="791">
        <v>350</v>
      </c>
      <c r="AR32" s="791"/>
      <c r="AS32" s="791">
        <v>628</v>
      </c>
      <c r="AT32" s="791"/>
      <c r="AU32" s="792"/>
      <c r="AW32" s="251" t="s">
        <v>314</v>
      </c>
      <c r="AX32" s="790"/>
      <c r="AY32" s="791"/>
      <c r="AZ32" s="791"/>
      <c r="BA32" s="791"/>
      <c r="BB32" s="791"/>
      <c r="BC32" s="791"/>
      <c r="BD32" s="791"/>
      <c r="BE32" s="791"/>
      <c r="BF32" s="791"/>
      <c r="BG32" s="791"/>
      <c r="BH32" s="791"/>
      <c r="BI32" s="792"/>
    </row>
    <row r="33" spans="2:61" ht="13" customHeight="1" x14ac:dyDescent="0.3">
      <c r="B33" s="1315"/>
      <c r="C33" s="119" t="s">
        <v>270</v>
      </c>
      <c r="D33" s="174">
        <f t="shared" si="18"/>
        <v>0</v>
      </c>
      <c r="E33" s="175">
        <f t="shared" si="18"/>
        <v>0</v>
      </c>
      <c r="F33" s="175">
        <f t="shared" si="18"/>
        <v>420</v>
      </c>
      <c r="G33" s="175">
        <f t="shared" si="17"/>
        <v>0</v>
      </c>
      <c r="H33" s="175">
        <f t="shared" si="17"/>
        <v>462</v>
      </c>
      <c r="I33" s="176">
        <f t="shared" si="17"/>
        <v>37</v>
      </c>
      <c r="J33" s="177">
        <f t="shared" si="17"/>
        <v>0</v>
      </c>
      <c r="K33" s="175">
        <f t="shared" si="17"/>
        <v>0</v>
      </c>
      <c r="L33" s="175">
        <f t="shared" si="17"/>
        <v>0</v>
      </c>
      <c r="M33" s="175">
        <f t="shared" si="17"/>
        <v>394</v>
      </c>
      <c r="N33" s="175">
        <f t="shared" si="17"/>
        <v>0</v>
      </c>
      <c r="O33" s="486">
        <f t="shared" si="17"/>
        <v>0</v>
      </c>
      <c r="P33" s="499">
        <f t="shared" si="2"/>
        <v>1313</v>
      </c>
      <c r="Q33" s="492">
        <v>3153</v>
      </c>
      <c r="R33" s="452">
        <f t="shared" si="16"/>
        <v>-0.58357120202981294</v>
      </c>
      <c r="U33" s="251" t="s">
        <v>315</v>
      </c>
      <c r="V33" s="790">
        <f t="shared" si="4"/>
        <v>250</v>
      </c>
      <c r="W33" s="791">
        <f t="shared" si="5"/>
        <v>0</v>
      </c>
      <c r="X33" s="791">
        <f t="shared" si="6"/>
        <v>0</v>
      </c>
      <c r="Y33" s="791">
        <f t="shared" si="7"/>
        <v>0</v>
      </c>
      <c r="Z33" s="791">
        <f t="shared" si="8"/>
        <v>0</v>
      </c>
      <c r="AA33" s="791">
        <f t="shared" si="9"/>
        <v>0</v>
      </c>
      <c r="AB33" s="791">
        <f t="shared" si="10"/>
        <v>0</v>
      </c>
      <c r="AC33" s="791">
        <f t="shared" si="11"/>
        <v>0</v>
      </c>
      <c r="AD33" s="791">
        <f t="shared" si="12"/>
        <v>190</v>
      </c>
      <c r="AE33" s="791">
        <f t="shared" si="13"/>
        <v>0</v>
      </c>
      <c r="AF33" s="791">
        <f t="shared" si="14"/>
        <v>583</v>
      </c>
      <c r="AG33" s="792">
        <f t="shared" si="15"/>
        <v>0</v>
      </c>
      <c r="AI33" s="251" t="s">
        <v>315</v>
      </c>
      <c r="AJ33" s="790">
        <v>250</v>
      </c>
      <c r="AK33" s="791"/>
      <c r="AL33" s="791"/>
      <c r="AM33" s="791"/>
      <c r="AN33" s="791"/>
      <c r="AO33" s="791"/>
      <c r="AP33" s="791"/>
      <c r="AQ33" s="791"/>
      <c r="AR33" s="791">
        <v>190</v>
      </c>
      <c r="AS33" s="791"/>
      <c r="AT33" s="791">
        <v>583</v>
      </c>
      <c r="AU33" s="792"/>
      <c r="AW33" s="251" t="s">
        <v>315</v>
      </c>
      <c r="AX33" s="790"/>
      <c r="AY33" s="791"/>
      <c r="AZ33" s="791"/>
      <c r="BA33" s="791"/>
      <c r="BB33" s="791"/>
      <c r="BC33" s="791"/>
      <c r="BD33" s="791"/>
      <c r="BE33" s="791"/>
      <c r="BF33" s="791"/>
      <c r="BG33" s="791"/>
      <c r="BH33" s="791"/>
      <c r="BI33" s="792"/>
    </row>
    <row r="34" spans="2:61" ht="13" customHeight="1" x14ac:dyDescent="0.3">
      <c r="B34" s="1316"/>
      <c r="C34" s="118" t="s">
        <v>271</v>
      </c>
      <c r="D34" s="174">
        <f t="shared" si="18"/>
        <v>0</v>
      </c>
      <c r="E34" s="175">
        <f t="shared" si="18"/>
        <v>746</v>
      </c>
      <c r="F34" s="175">
        <f t="shared" si="18"/>
        <v>44</v>
      </c>
      <c r="G34" s="175">
        <f t="shared" si="17"/>
        <v>0</v>
      </c>
      <c r="H34" s="175">
        <f t="shared" si="17"/>
        <v>0</v>
      </c>
      <c r="I34" s="176">
        <f t="shared" si="17"/>
        <v>0</v>
      </c>
      <c r="J34" s="177">
        <f t="shared" si="17"/>
        <v>0</v>
      </c>
      <c r="K34" s="175">
        <f t="shared" si="17"/>
        <v>0</v>
      </c>
      <c r="L34" s="175">
        <f t="shared" si="17"/>
        <v>0</v>
      </c>
      <c r="M34" s="175">
        <f t="shared" si="17"/>
        <v>106</v>
      </c>
      <c r="N34" s="175">
        <f t="shared" si="17"/>
        <v>0</v>
      </c>
      <c r="O34" s="486">
        <f t="shared" si="17"/>
        <v>160</v>
      </c>
      <c r="P34" s="500">
        <f t="shared" si="2"/>
        <v>1056</v>
      </c>
      <c r="Q34" s="493">
        <v>238</v>
      </c>
      <c r="R34" s="453">
        <f t="shared" si="16"/>
        <v>3.4369747899159666</v>
      </c>
      <c r="U34" s="251" t="s">
        <v>316</v>
      </c>
      <c r="V34" s="790">
        <f t="shared" si="4"/>
        <v>0</v>
      </c>
      <c r="W34" s="791">
        <f t="shared" si="5"/>
        <v>0</v>
      </c>
      <c r="X34" s="791">
        <f t="shared" si="6"/>
        <v>420</v>
      </c>
      <c r="Y34" s="791">
        <f t="shared" si="7"/>
        <v>0</v>
      </c>
      <c r="Z34" s="791">
        <f t="shared" si="8"/>
        <v>0</v>
      </c>
      <c r="AA34" s="791">
        <f t="shared" si="9"/>
        <v>370</v>
      </c>
      <c r="AB34" s="791">
        <f t="shared" si="10"/>
        <v>0</v>
      </c>
      <c r="AC34" s="791">
        <f t="shared" si="11"/>
        <v>0</v>
      </c>
      <c r="AD34" s="791">
        <f t="shared" si="12"/>
        <v>60</v>
      </c>
      <c r="AE34" s="791">
        <f t="shared" si="13"/>
        <v>90</v>
      </c>
      <c r="AF34" s="791">
        <f t="shared" si="14"/>
        <v>0</v>
      </c>
      <c r="AG34" s="792">
        <f t="shared" si="15"/>
        <v>708</v>
      </c>
      <c r="AI34" s="251" t="s">
        <v>316</v>
      </c>
      <c r="AJ34" s="790"/>
      <c r="AK34" s="791"/>
      <c r="AL34" s="791">
        <v>420</v>
      </c>
      <c r="AM34" s="791"/>
      <c r="AN34" s="791"/>
      <c r="AO34" s="791">
        <v>370</v>
      </c>
      <c r="AP34" s="791"/>
      <c r="AQ34" s="791"/>
      <c r="AR34" s="791">
        <v>60</v>
      </c>
      <c r="AS34" s="791">
        <v>90</v>
      </c>
      <c r="AT34" s="791"/>
      <c r="AU34" s="792">
        <v>708</v>
      </c>
      <c r="AW34" s="251" t="s">
        <v>316</v>
      </c>
      <c r="AX34" s="790"/>
      <c r="AY34" s="791"/>
      <c r="AZ34" s="791"/>
      <c r="BA34" s="791"/>
      <c r="BB34" s="791"/>
      <c r="BC34" s="791"/>
      <c r="BD34" s="791"/>
      <c r="BE34" s="791"/>
      <c r="BF34" s="791"/>
      <c r="BG34" s="791"/>
      <c r="BH34" s="791"/>
      <c r="BI34" s="792"/>
    </row>
    <row r="35" spans="2:61" ht="13" customHeight="1" x14ac:dyDescent="0.3">
      <c r="B35" s="1390" t="s">
        <v>587</v>
      </c>
      <c r="C35" s="17" t="s">
        <v>272</v>
      </c>
      <c r="D35" s="170">
        <f t="shared" si="18"/>
        <v>0</v>
      </c>
      <c r="E35" s="171">
        <f t="shared" si="18"/>
        <v>0</v>
      </c>
      <c r="F35" s="171">
        <f t="shared" si="18"/>
        <v>0</v>
      </c>
      <c r="G35" s="171">
        <f t="shared" si="17"/>
        <v>0</v>
      </c>
      <c r="H35" s="171">
        <f t="shared" si="17"/>
        <v>0</v>
      </c>
      <c r="I35" s="172">
        <f t="shared" si="17"/>
        <v>0</v>
      </c>
      <c r="J35" s="173">
        <f t="shared" si="17"/>
        <v>0</v>
      </c>
      <c r="K35" s="171">
        <f t="shared" si="17"/>
        <v>0</v>
      </c>
      <c r="L35" s="171">
        <f t="shared" si="17"/>
        <v>0</v>
      </c>
      <c r="M35" s="171">
        <f t="shared" si="17"/>
        <v>0</v>
      </c>
      <c r="N35" s="171">
        <f t="shared" si="17"/>
        <v>0</v>
      </c>
      <c r="O35" s="485">
        <f t="shared" si="17"/>
        <v>0</v>
      </c>
      <c r="P35" s="498">
        <f t="shared" si="2"/>
        <v>0</v>
      </c>
      <c r="Q35" s="491">
        <v>0</v>
      </c>
      <c r="R35" s="1026" t="str">
        <f t="shared" si="16"/>
        <v>-</v>
      </c>
      <c r="U35" s="251" t="s">
        <v>317</v>
      </c>
      <c r="V35" s="790">
        <f t="shared" si="4"/>
        <v>0</v>
      </c>
      <c r="W35" s="791">
        <f t="shared" si="5"/>
        <v>163</v>
      </c>
      <c r="X35" s="791">
        <f t="shared" si="6"/>
        <v>0</v>
      </c>
      <c r="Y35" s="791">
        <f t="shared" si="7"/>
        <v>0</v>
      </c>
      <c r="Z35" s="791">
        <f t="shared" si="8"/>
        <v>92</v>
      </c>
      <c r="AA35" s="791">
        <f t="shared" si="9"/>
        <v>1752</v>
      </c>
      <c r="AB35" s="791">
        <f t="shared" si="10"/>
        <v>0</v>
      </c>
      <c r="AC35" s="791">
        <f t="shared" si="11"/>
        <v>0</v>
      </c>
      <c r="AD35" s="791">
        <f t="shared" si="12"/>
        <v>990</v>
      </c>
      <c r="AE35" s="791">
        <f t="shared" si="13"/>
        <v>2066</v>
      </c>
      <c r="AF35" s="791">
        <f t="shared" si="14"/>
        <v>999</v>
      </c>
      <c r="AG35" s="792">
        <f t="shared" si="15"/>
        <v>355</v>
      </c>
      <c r="AI35" s="251" t="s">
        <v>317</v>
      </c>
      <c r="AJ35" s="790"/>
      <c r="AK35" s="791">
        <v>163</v>
      </c>
      <c r="AL35" s="791"/>
      <c r="AM35" s="791"/>
      <c r="AN35" s="791">
        <v>92</v>
      </c>
      <c r="AO35" s="791">
        <v>1569</v>
      </c>
      <c r="AP35" s="791"/>
      <c r="AQ35" s="791"/>
      <c r="AR35" s="791">
        <v>990</v>
      </c>
      <c r="AS35" s="791">
        <v>2066</v>
      </c>
      <c r="AT35" s="791">
        <v>999</v>
      </c>
      <c r="AU35" s="792">
        <v>355</v>
      </c>
      <c r="AW35" s="251" t="s">
        <v>317</v>
      </c>
      <c r="AX35" s="790"/>
      <c r="AY35" s="791"/>
      <c r="AZ35" s="791"/>
      <c r="BA35" s="791"/>
      <c r="BB35" s="791"/>
      <c r="BC35" s="791">
        <v>183</v>
      </c>
      <c r="BD35" s="791"/>
      <c r="BE35" s="791"/>
      <c r="BF35" s="791"/>
      <c r="BG35" s="791"/>
      <c r="BH35" s="791"/>
      <c r="BI35" s="792"/>
    </row>
    <row r="36" spans="2:61" ht="13" customHeight="1" x14ac:dyDescent="0.3">
      <c r="B36" s="1315"/>
      <c r="C36" s="119" t="s">
        <v>273</v>
      </c>
      <c r="D36" s="174">
        <f t="shared" si="18"/>
        <v>0</v>
      </c>
      <c r="E36" s="175">
        <f t="shared" si="18"/>
        <v>0</v>
      </c>
      <c r="F36" s="175">
        <f t="shared" si="18"/>
        <v>0</v>
      </c>
      <c r="G36" s="175">
        <f t="shared" si="17"/>
        <v>0</v>
      </c>
      <c r="H36" s="175">
        <f t="shared" si="17"/>
        <v>0</v>
      </c>
      <c r="I36" s="176">
        <f t="shared" si="17"/>
        <v>18</v>
      </c>
      <c r="J36" s="177">
        <f t="shared" si="17"/>
        <v>0</v>
      </c>
      <c r="K36" s="175">
        <f t="shared" si="17"/>
        <v>0</v>
      </c>
      <c r="L36" s="175">
        <f t="shared" si="17"/>
        <v>0</v>
      </c>
      <c r="M36" s="175">
        <f t="shared" si="17"/>
        <v>0</v>
      </c>
      <c r="N36" s="175">
        <f t="shared" si="17"/>
        <v>0</v>
      </c>
      <c r="O36" s="486">
        <f t="shared" si="17"/>
        <v>0</v>
      </c>
      <c r="P36" s="499">
        <f t="shared" si="2"/>
        <v>18</v>
      </c>
      <c r="Q36" s="492">
        <v>50</v>
      </c>
      <c r="R36" s="452">
        <f t="shared" si="16"/>
        <v>-0.64</v>
      </c>
      <c r="U36" s="251" t="s">
        <v>318</v>
      </c>
      <c r="V36" s="790">
        <f t="shared" si="4"/>
        <v>200</v>
      </c>
      <c r="W36" s="791">
        <f t="shared" si="5"/>
        <v>0</v>
      </c>
      <c r="X36" s="791">
        <f t="shared" si="6"/>
        <v>180</v>
      </c>
      <c r="Y36" s="791">
        <f t="shared" si="7"/>
        <v>163</v>
      </c>
      <c r="Z36" s="791">
        <f t="shared" si="8"/>
        <v>906</v>
      </c>
      <c r="AA36" s="791">
        <f t="shared" si="9"/>
        <v>339</v>
      </c>
      <c r="AB36" s="791">
        <f t="shared" si="10"/>
        <v>0</v>
      </c>
      <c r="AC36" s="791">
        <f t="shared" si="11"/>
        <v>0</v>
      </c>
      <c r="AD36" s="791">
        <f t="shared" si="12"/>
        <v>0</v>
      </c>
      <c r="AE36" s="791">
        <f t="shared" si="13"/>
        <v>144</v>
      </c>
      <c r="AF36" s="791">
        <f t="shared" si="14"/>
        <v>463</v>
      </c>
      <c r="AG36" s="792">
        <f t="shared" si="15"/>
        <v>0</v>
      </c>
      <c r="AI36" s="251" t="s">
        <v>318</v>
      </c>
      <c r="AJ36" s="790">
        <v>200</v>
      </c>
      <c r="AK36" s="791"/>
      <c r="AL36" s="791">
        <v>180</v>
      </c>
      <c r="AM36" s="791">
        <v>163</v>
      </c>
      <c r="AN36" s="791">
        <v>906</v>
      </c>
      <c r="AO36" s="791">
        <v>339</v>
      </c>
      <c r="AP36" s="791"/>
      <c r="AQ36" s="791"/>
      <c r="AR36" s="791"/>
      <c r="AS36" s="791">
        <v>144</v>
      </c>
      <c r="AT36" s="791">
        <v>463</v>
      </c>
      <c r="AU36" s="792"/>
      <c r="AW36" s="251" t="s">
        <v>318</v>
      </c>
      <c r="AX36" s="790"/>
      <c r="AY36" s="791"/>
      <c r="AZ36" s="791"/>
      <c r="BA36" s="791"/>
      <c r="BB36" s="791"/>
      <c r="BC36" s="791"/>
      <c r="BD36" s="791"/>
      <c r="BE36" s="791"/>
      <c r="BF36" s="791"/>
      <c r="BG36" s="791"/>
      <c r="BH36" s="791"/>
      <c r="BI36" s="792"/>
    </row>
    <row r="37" spans="2:61" ht="13" customHeight="1" x14ac:dyDescent="0.3">
      <c r="B37" s="1315"/>
      <c r="C37" s="119" t="s">
        <v>274</v>
      </c>
      <c r="D37" s="174">
        <f t="shared" si="18"/>
        <v>0</v>
      </c>
      <c r="E37" s="175">
        <f t="shared" si="18"/>
        <v>0</v>
      </c>
      <c r="F37" s="175">
        <f t="shared" si="18"/>
        <v>0</v>
      </c>
      <c r="G37" s="175">
        <f t="shared" si="17"/>
        <v>0</v>
      </c>
      <c r="H37" s="175">
        <f t="shared" si="17"/>
        <v>1009</v>
      </c>
      <c r="I37" s="176">
        <f t="shared" si="17"/>
        <v>0</v>
      </c>
      <c r="J37" s="177">
        <f t="shared" si="17"/>
        <v>0</v>
      </c>
      <c r="K37" s="175">
        <f t="shared" si="17"/>
        <v>0</v>
      </c>
      <c r="L37" s="175">
        <f t="shared" si="17"/>
        <v>0</v>
      </c>
      <c r="M37" s="175">
        <f t="shared" si="17"/>
        <v>0</v>
      </c>
      <c r="N37" s="175">
        <f t="shared" si="17"/>
        <v>0</v>
      </c>
      <c r="O37" s="486">
        <f t="shared" si="17"/>
        <v>0</v>
      </c>
      <c r="P37" s="499">
        <f t="shared" si="2"/>
        <v>1009</v>
      </c>
      <c r="Q37" s="492">
        <v>1287</v>
      </c>
      <c r="R37" s="452">
        <f t="shared" si="16"/>
        <v>-0.21600621600621606</v>
      </c>
      <c r="U37" s="251" t="s">
        <v>319</v>
      </c>
      <c r="V37" s="790">
        <f t="shared" si="4"/>
        <v>0</v>
      </c>
      <c r="W37" s="791">
        <f t="shared" si="5"/>
        <v>0</v>
      </c>
      <c r="X37" s="791">
        <f t="shared" si="6"/>
        <v>420</v>
      </c>
      <c r="Y37" s="791">
        <f t="shared" si="7"/>
        <v>0</v>
      </c>
      <c r="Z37" s="791">
        <f t="shared" si="8"/>
        <v>462</v>
      </c>
      <c r="AA37" s="791">
        <f t="shared" si="9"/>
        <v>37</v>
      </c>
      <c r="AB37" s="791">
        <f t="shared" si="10"/>
        <v>0</v>
      </c>
      <c r="AC37" s="791">
        <f t="shared" si="11"/>
        <v>0</v>
      </c>
      <c r="AD37" s="791">
        <f t="shared" si="12"/>
        <v>0</v>
      </c>
      <c r="AE37" s="791">
        <f t="shared" si="13"/>
        <v>394</v>
      </c>
      <c r="AF37" s="791">
        <f t="shared" si="14"/>
        <v>0</v>
      </c>
      <c r="AG37" s="792">
        <f t="shared" si="15"/>
        <v>0</v>
      </c>
      <c r="AI37" s="251" t="s">
        <v>319</v>
      </c>
      <c r="AJ37" s="790"/>
      <c r="AK37" s="791"/>
      <c r="AL37" s="791">
        <v>420</v>
      </c>
      <c r="AM37" s="791"/>
      <c r="AN37" s="791">
        <v>462</v>
      </c>
      <c r="AO37" s="791">
        <v>37</v>
      </c>
      <c r="AP37" s="791"/>
      <c r="AQ37" s="791"/>
      <c r="AR37" s="791"/>
      <c r="AS37" s="791">
        <v>394</v>
      </c>
      <c r="AT37" s="791"/>
      <c r="AU37" s="792"/>
      <c r="AW37" s="251" t="s">
        <v>319</v>
      </c>
      <c r="AX37" s="790"/>
      <c r="AY37" s="791"/>
      <c r="AZ37" s="791"/>
      <c r="BA37" s="791"/>
      <c r="BB37" s="791"/>
      <c r="BC37" s="791"/>
      <c r="BD37" s="791"/>
      <c r="BE37" s="791"/>
      <c r="BF37" s="791"/>
      <c r="BG37" s="791"/>
      <c r="BH37" s="791"/>
      <c r="BI37" s="792"/>
    </row>
    <row r="38" spans="2:61" ht="13" customHeight="1" x14ac:dyDescent="0.3">
      <c r="B38" s="1315"/>
      <c r="C38" s="119" t="s">
        <v>275</v>
      </c>
      <c r="D38" s="174">
        <f t="shared" si="18"/>
        <v>0</v>
      </c>
      <c r="E38" s="175">
        <f t="shared" si="18"/>
        <v>0</v>
      </c>
      <c r="F38" s="175">
        <f t="shared" si="18"/>
        <v>86</v>
      </c>
      <c r="G38" s="175">
        <f t="shared" si="17"/>
        <v>0</v>
      </c>
      <c r="H38" s="175">
        <f t="shared" si="17"/>
        <v>21</v>
      </c>
      <c r="I38" s="176">
        <f t="shared" si="17"/>
        <v>86</v>
      </c>
      <c r="J38" s="177">
        <f t="shared" si="17"/>
        <v>19</v>
      </c>
      <c r="K38" s="175">
        <f t="shared" si="17"/>
        <v>0</v>
      </c>
      <c r="L38" s="175">
        <f t="shared" si="17"/>
        <v>16</v>
      </c>
      <c r="M38" s="175">
        <f t="shared" si="17"/>
        <v>649</v>
      </c>
      <c r="N38" s="175">
        <f t="shared" si="17"/>
        <v>289</v>
      </c>
      <c r="O38" s="486">
        <f t="shared" si="17"/>
        <v>121</v>
      </c>
      <c r="P38" s="499">
        <f t="shared" si="2"/>
        <v>1287</v>
      </c>
      <c r="Q38" s="492">
        <v>4446</v>
      </c>
      <c r="R38" s="452">
        <f t="shared" si="16"/>
        <v>-0.71052631578947367</v>
      </c>
      <c r="U38" s="251" t="s">
        <v>320</v>
      </c>
      <c r="V38" s="781">
        <f t="shared" si="4"/>
        <v>0</v>
      </c>
      <c r="W38" s="782">
        <f t="shared" si="5"/>
        <v>746</v>
      </c>
      <c r="X38" s="782">
        <f t="shared" si="6"/>
        <v>44</v>
      </c>
      <c r="Y38" s="782">
        <f t="shared" si="7"/>
        <v>0</v>
      </c>
      <c r="Z38" s="782">
        <f t="shared" si="8"/>
        <v>0</v>
      </c>
      <c r="AA38" s="782">
        <f t="shared" si="9"/>
        <v>0</v>
      </c>
      <c r="AB38" s="782">
        <f t="shared" si="10"/>
        <v>0</v>
      </c>
      <c r="AC38" s="782">
        <f t="shared" si="11"/>
        <v>0</v>
      </c>
      <c r="AD38" s="782">
        <f t="shared" si="12"/>
        <v>0</v>
      </c>
      <c r="AE38" s="782">
        <f t="shared" si="13"/>
        <v>106</v>
      </c>
      <c r="AF38" s="782">
        <f t="shared" si="14"/>
        <v>0</v>
      </c>
      <c r="AG38" s="783">
        <f t="shared" si="15"/>
        <v>160</v>
      </c>
      <c r="AI38" s="251" t="s">
        <v>320</v>
      </c>
      <c r="AJ38" s="781"/>
      <c r="AK38" s="782">
        <v>746</v>
      </c>
      <c r="AL38" s="782">
        <v>44</v>
      </c>
      <c r="AM38" s="782"/>
      <c r="AN38" s="782"/>
      <c r="AO38" s="782"/>
      <c r="AP38" s="782"/>
      <c r="AQ38" s="782"/>
      <c r="AR38" s="782"/>
      <c r="AS38" s="782">
        <v>106</v>
      </c>
      <c r="AT38" s="782"/>
      <c r="AU38" s="783">
        <v>160</v>
      </c>
      <c r="AW38" s="251" t="s">
        <v>320</v>
      </c>
      <c r="AX38" s="781"/>
      <c r="AY38" s="782"/>
      <c r="AZ38" s="782"/>
      <c r="BA38" s="782"/>
      <c r="BB38" s="782"/>
      <c r="BC38" s="782"/>
      <c r="BD38" s="782"/>
      <c r="BE38" s="782"/>
      <c r="BF38" s="782"/>
      <c r="BG38" s="782"/>
      <c r="BH38" s="782"/>
      <c r="BI38" s="783"/>
    </row>
    <row r="39" spans="2:61" ht="13" customHeight="1" x14ac:dyDescent="0.3">
      <c r="B39" s="1316"/>
      <c r="C39" s="118" t="s">
        <v>276</v>
      </c>
      <c r="D39" s="174">
        <f t="shared" si="18"/>
        <v>0</v>
      </c>
      <c r="E39" s="175">
        <f t="shared" si="18"/>
        <v>0</v>
      </c>
      <c r="F39" s="175">
        <f t="shared" si="18"/>
        <v>0</v>
      </c>
      <c r="G39" s="175">
        <f t="shared" si="17"/>
        <v>0</v>
      </c>
      <c r="H39" s="175">
        <f t="shared" si="17"/>
        <v>106</v>
      </c>
      <c r="I39" s="176">
        <f t="shared" si="17"/>
        <v>0</v>
      </c>
      <c r="J39" s="177">
        <f t="shared" si="17"/>
        <v>0</v>
      </c>
      <c r="K39" s="175">
        <f t="shared" si="17"/>
        <v>0</v>
      </c>
      <c r="L39" s="175">
        <f t="shared" si="17"/>
        <v>0</v>
      </c>
      <c r="M39" s="175">
        <f t="shared" si="17"/>
        <v>202</v>
      </c>
      <c r="N39" s="175">
        <f t="shared" si="17"/>
        <v>147</v>
      </c>
      <c r="O39" s="486">
        <f t="shared" si="17"/>
        <v>0</v>
      </c>
      <c r="P39" s="500">
        <f t="shared" si="2"/>
        <v>455</v>
      </c>
      <c r="Q39" s="493">
        <v>2066</v>
      </c>
      <c r="R39" s="453">
        <f t="shared" si="16"/>
        <v>-0.7797676669893514</v>
      </c>
      <c r="U39" s="251" t="s">
        <v>321</v>
      </c>
      <c r="V39" s="781">
        <f t="shared" si="4"/>
        <v>0</v>
      </c>
      <c r="W39" s="782">
        <f t="shared" si="5"/>
        <v>0</v>
      </c>
      <c r="X39" s="782">
        <f t="shared" si="6"/>
        <v>0</v>
      </c>
      <c r="Y39" s="782">
        <f t="shared" si="7"/>
        <v>0</v>
      </c>
      <c r="Z39" s="782">
        <f t="shared" si="8"/>
        <v>0</v>
      </c>
      <c r="AA39" s="782">
        <f t="shared" si="9"/>
        <v>0</v>
      </c>
      <c r="AB39" s="782">
        <f t="shared" si="10"/>
        <v>0</v>
      </c>
      <c r="AC39" s="782">
        <f t="shared" si="11"/>
        <v>0</v>
      </c>
      <c r="AD39" s="782">
        <f t="shared" si="12"/>
        <v>0</v>
      </c>
      <c r="AE39" s="782">
        <f t="shared" si="13"/>
        <v>0</v>
      </c>
      <c r="AF39" s="782">
        <f t="shared" si="14"/>
        <v>0</v>
      </c>
      <c r="AG39" s="783">
        <f t="shared" si="15"/>
        <v>0</v>
      </c>
      <c r="AI39" s="251" t="s">
        <v>321</v>
      </c>
      <c r="AJ39" s="781"/>
      <c r="AK39" s="782"/>
      <c r="AL39" s="782"/>
      <c r="AM39" s="782"/>
      <c r="AN39" s="782"/>
      <c r="AO39" s="782"/>
      <c r="AP39" s="782"/>
      <c r="AQ39" s="782"/>
      <c r="AR39" s="782"/>
      <c r="AS39" s="782"/>
      <c r="AT39" s="782"/>
      <c r="AU39" s="783"/>
      <c r="AW39" s="251" t="s">
        <v>321</v>
      </c>
      <c r="AX39" s="781"/>
      <c r="AY39" s="782"/>
      <c r="AZ39" s="782"/>
      <c r="BA39" s="782"/>
      <c r="BB39" s="782"/>
      <c r="BC39" s="782"/>
      <c r="BD39" s="782"/>
      <c r="BE39" s="782"/>
      <c r="BF39" s="782"/>
      <c r="BG39" s="782"/>
      <c r="BH39" s="782"/>
      <c r="BI39" s="783"/>
    </row>
    <row r="40" spans="2:61" ht="13" customHeight="1" x14ac:dyDescent="0.3">
      <c r="B40" s="1390" t="s">
        <v>748</v>
      </c>
      <c r="C40" s="17" t="s">
        <v>277</v>
      </c>
      <c r="D40" s="170">
        <f t="shared" si="18"/>
        <v>0</v>
      </c>
      <c r="E40" s="171">
        <f t="shared" si="18"/>
        <v>0</v>
      </c>
      <c r="F40" s="171">
        <f t="shared" si="18"/>
        <v>0</v>
      </c>
      <c r="G40" s="171">
        <f t="shared" si="17"/>
        <v>0</v>
      </c>
      <c r="H40" s="171">
        <f t="shared" si="17"/>
        <v>0</v>
      </c>
      <c r="I40" s="172">
        <f t="shared" si="17"/>
        <v>0</v>
      </c>
      <c r="J40" s="173">
        <f t="shared" si="17"/>
        <v>0</v>
      </c>
      <c r="K40" s="171">
        <f t="shared" si="17"/>
        <v>0</v>
      </c>
      <c r="L40" s="171">
        <f t="shared" si="17"/>
        <v>0</v>
      </c>
      <c r="M40" s="171">
        <f t="shared" si="17"/>
        <v>0</v>
      </c>
      <c r="N40" s="171">
        <f t="shared" si="17"/>
        <v>0</v>
      </c>
      <c r="O40" s="485">
        <f t="shared" si="17"/>
        <v>0</v>
      </c>
      <c r="P40" s="498">
        <f t="shared" si="2"/>
        <v>0</v>
      </c>
      <c r="Q40" s="491">
        <v>16</v>
      </c>
      <c r="R40" s="1026" t="str">
        <f t="shared" si="16"/>
        <v>-</v>
      </c>
      <c r="U40" s="251" t="s">
        <v>322</v>
      </c>
      <c r="V40" s="781">
        <f t="shared" si="4"/>
        <v>0</v>
      </c>
      <c r="W40" s="782">
        <f t="shared" si="5"/>
        <v>0</v>
      </c>
      <c r="X40" s="782">
        <f t="shared" si="6"/>
        <v>0</v>
      </c>
      <c r="Y40" s="782">
        <f t="shared" si="7"/>
        <v>0</v>
      </c>
      <c r="Z40" s="782">
        <f t="shared" si="8"/>
        <v>0</v>
      </c>
      <c r="AA40" s="782">
        <f t="shared" si="9"/>
        <v>18</v>
      </c>
      <c r="AB40" s="782">
        <f t="shared" si="10"/>
        <v>0</v>
      </c>
      <c r="AC40" s="782">
        <f t="shared" si="11"/>
        <v>0</v>
      </c>
      <c r="AD40" s="782">
        <f t="shared" si="12"/>
        <v>0</v>
      </c>
      <c r="AE40" s="782">
        <f t="shared" si="13"/>
        <v>0</v>
      </c>
      <c r="AF40" s="782">
        <f t="shared" si="14"/>
        <v>0</v>
      </c>
      <c r="AG40" s="783">
        <f t="shared" si="15"/>
        <v>0</v>
      </c>
      <c r="AI40" s="251" t="s">
        <v>322</v>
      </c>
      <c r="AJ40" s="781"/>
      <c r="AK40" s="782"/>
      <c r="AL40" s="782"/>
      <c r="AM40" s="782"/>
      <c r="AN40" s="782"/>
      <c r="AO40" s="782">
        <v>18</v>
      </c>
      <c r="AP40" s="782"/>
      <c r="AQ40" s="782"/>
      <c r="AR40" s="782"/>
      <c r="AS40" s="782"/>
      <c r="AT40" s="782"/>
      <c r="AU40" s="783"/>
      <c r="AW40" s="251" t="s">
        <v>322</v>
      </c>
      <c r="AX40" s="781"/>
      <c r="AY40" s="782"/>
      <c r="AZ40" s="782"/>
      <c r="BA40" s="782"/>
      <c r="BB40" s="782"/>
      <c r="BC40" s="782"/>
      <c r="BD40" s="782"/>
      <c r="BE40" s="782"/>
      <c r="BF40" s="782"/>
      <c r="BG40" s="782"/>
      <c r="BH40" s="782"/>
      <c r="BI40" s="783"/>
    </row>
    <row r="41" spans="2:61" ht="13" customHeight="1" x14ac:dyDescent="0.3">
      <c r="B41" s="1315"/>
      <c r="C41" s="119" t="s">
        <v>278</v>
      </c>
      <c r="D41" s="174">
        <f t="shared" si="18"/>
        <v>0</v>
      </c>
      <c r="E41" s="175">
        <f t="shared" si="18"/>
        <v>0</v>
      </c>
      <c r="F41" s="175">
        <f t="shared" si="18"/>
        <v>0</v>
      </c>
      <c r="G41" s="175">
        <f t="shared" si="17"/>
        <v>606</v>
      </c>
      <c r="H41" s="175">
        <f t="shared" si="17"/>
        <v>0</v>
      </c>
      <c r="I41" s="176">
        <f t="shared" si="17"/>
        <v>0</v>
      </c>
      <c r="J41" s="177">
        <f t="shared" si="17"/>
        <v>0</v>
      </c>
      <c r="K41" s="175">
        <f t="shared" si="17"/>
        <v>0</v>
      </c>
      <c r="L41" s="175">
        <f t="shared" si="17"/>
        <v>15</v>
      </c>
      <c r="M41" s="175">
        <f t="shared" si="17"/>
        <v>0</v>
      </c>
      <c r="N41" s="175">
        <f t="shared" si="17"/>
        <v>0</v>
      </c>
      <c r="O41" s="486">
        <f t="shared" si="17"/>
        <v>0</v>
      </c>
      <c r="P41" s="499">
        <f t="shared" si="2"/>
        <v>621</v>
      </c>
      <c r="Q41" s="492">
        <v>1239</v>
      </c>
      <c r="R41" s="452">
        <f t="shared" si="16"/>
        <v>-0.49878934624697335</v>
      </c>
      <c r="U41" s="251" t="s">
        <v>323</v>
      </c>
      <c r="V41" s="781">
        <f t="shared" si="4"/>
        <v>0</v>
      </c>
      <c r="W41" s="782">
        <f t="shared" si="5"/>
        <v>0</v>
      </c>
      <c r="X41" s="782">
        <f t="shared" si="6"/>
        <v>0</v>
      </c>
      <c r="Y41" s="782">
        <f t="shared" si="7"/>
        <v>0</v>
      </c>
      <c r="Z41" s="782">
        <f t="shared" si="8"/>
        <v>1009</v>
      </c>
      <c r="AA41" s="782">
        <f t="shared" si="9"/>
        <v>0</v>
      </c>
      <c r="AB41" s="782">
        <f t="shared" si="10"/>
        <v>0</v>
      </c>
      <c r="AC41" s="782">
        <f t="shared" si="11"/>
        <v>0</v>
      </c>
      <c r="AD41" s="782">
        <f t="shared" si="12"/>
        <v>0</v>
      </c>
      <c r="AE41" s="782">
        <f t="shared" si="13"/>
        <v>0</v>
      </c>
      <c r="AF41" s="782">
        <f t="shared" si="14"/>
        <v>0</v>
      </c>
      <c r="AG41" s="783">
        <f t="shared" si="15"/>
        <v>0</v>
      </c>
      <c r="AI41" s="251" t="s">
        <v>323</v>
      </c>
      <c r="AJ41" s="781"/>
      <c r="AK41" s="782"/>
      <c r="AL41" s="782"/>
      <c r="AM41" s="782"/>
      <c r="AN41" s="782">
        <v>829</v>
      </c>
      <c r="AO41" s="782"/>
      <c r="AP41" s="782"/>
      <c r="AQ41" s="782"/>
      <c r="AR41" s="782"/>
      <c r="AS41" s="782"/>
      <c r="AT41" s="782"/>
      <c r="AU41" s="783"/>
      <c r="AW41" s="251" t="s">
        <v>323</v>
      </c>
      <c r="AX41" s="781"/>
      <c r="AY41" s="782"/>
      <c r="AZ41" s="782"/>
      <c r="BA41" s="782"/>
      <c r="BB41" s="782">
        <v>180</v>
      </c>
      <c r="BC41" s="782"/>
      <c r="BD41" s="782"/>
      <c r="BE41" s="782"/>
      <c r="BF41" s="782"/>
      <c r="BG41" s="782"/>
      <c r="BH41" s="782"/>
      <c r="BI41" s="783"/>
    </row>
    <row r="42" spans="2:61" ht="13" customHeight="1" x14ac:dyDescent="0.3">
      <c r="B42" s="1315"/>
      <c r="C42" s="119" t="s">
        <v>279</v>
      </c>
      <c r="D42" s="174">
        <f t="shared" si="18"/>
        <v>0</v>
      </c>
      <c r="E42" s="175">
        <f t="shared" si="18"/>
        <v>0</v>
      </c>
      <c r="F42" s="175">
        <f t="shared" si="18"/>
        <v>0</v>
      </c>
      <c r="G42" s="175">
        <f t="shared" si="17"/>
        <v>0</v>
      </c>
      <c r="H42" s="175">
        <f t="shared" si="17"/>
        <v>53</v>
      </c>
      <c r="I42" s="176">
        <f t="shared" si="17"/>
        <v>0</v>
      </c>
      <c r="J42" s="177">
        <f t="shared" si="17"/>
        <v>0</v>
      </c>
      <c r="K42" s="175">
        <f t="shared" si="17"/>
        <v>0</v>
      </c>
      <c r="L42" s="175">
        <f t="shared" si="17"/>
        <v>74</v>
      </c>
      <c r="M42" s="175">
        <f t="shared" si="17"/>
        <v>23</v>
      </c>
      <c r="N42" s="175">
        <f t="shared" si="17"/>
        <v>0</v>
      </c>
      <c r="O42" s="486">
        <f t="shared" si="17"/>
        <v>0</v>
      </c>
      <c r="P42" s="499">
        <f t="shared" si="2"/>
        <v>150</v>
      </c>
      <c r="Q42" s="492">
        <v>580</v>
      </c>
      <c r="R42" s="452">
        <f t="shared" si="16"/>
        <v>-0.74137931034482762</v>
      </c>
      <c r="U42" s="251" t="s">
        <v>324</v>
      </c>
      <c r="V42" s="781">
        <f t="shared" si="4"/>
        <v>0</v>
      </c>
      <c r="W42" s="782">
        <f t="shared" si="5"/>
        <v>0</v>
      </c>
      <c r="X42" s="782">
        <f t="shared" si="6"/>
        <v>86</v>
      </c>
      <c r="Y42" s="782">
        <f t="shared" si="7"/>
        <v>0</v>
      </c>
      <c r="Z42" s="782">
        <f t="shared" si="8"/>
        <v>21</v>
      </c>
      <c r="AA42" s="782">
        <f t="shared" si="9"/>
        <v>86</v>
      </c>
      <c r="AB42" s="782">
        <f t="shared" si="10"/>
        <v>19</v>
      </c>
      <c r="AC42" s="782">
        <f t="shared" si="11"/>
        <v>0</v>
      </c>
      <c r="AD42" s="782">
        <f t="shared" si="12"/>
        <v>16</v>
      </c>
      <c r="AE42" s="782">
        <f t="shared" si="13"/>
        <v>649</v>
      </c>
      <c r="AF42" s="782">
        <f t="shared" si="14"/>
        <v>289</v>
      </c>
      <c r="AG42" s="783">
        <f t="shared" si="15"/>
        <v>121</v>
      </c>
      <c r="AI42" s="251" t="s">
        <v>324</v>
      </c>
      <c r="AJ42" s="781"/>
      <c r="AK42" s="782"/>
      <c r="AL42" s="782">
        <v>86</v>
      </c>
      <c r="AM42" s="782"/>
      <c r="AN42" s="782">
        <v>21</v>
      </c>
      <c r="AO42" s="782">
        <v>86</v>
      </c>
      <c r="AP42" s="782">
        <v>19</v>
      </c>
      <c r="AQ42" s="782"/>
      <c r="AR42" s="782">
        <v>16</v>
      </c>
      <c r="AS42" s="782">
        <v>649</v>
      </c>
      <c r="AT42" s="782">
        <v>289</v>
      </c>
      <c r="AU42" s="783">
        <v>121</v>
      </c>
      <c r="AW42" s="251" t="s">
        <v>324</v>
      </c>
      <c r="AX42" s="781"/>
      <c r="AY42" s="782"/>
      <c r="AZ42" s="782"/>
      <c r="BA42" s="782"/>
      <c r="BB42" s="782"/>
      <c r="BC42" s="782"/>
      <c r="BD42" s="782"/>
      <c r="BE42" s="782"/>
      <c r="BF42" s="782"/>
      <c r="BG42" s="782"/>
      <c r="BH42" s="782"/>
      <c r="BI42" s="783"/>
    </row>
    <row r="43" spans="2:61" ht="13" customHeight="1" x14ac:dyDescent="0.3">
      <c r="B43" s="1316"/>
      <c r="C43" s="118" t="s">
        <v>280</v>
      </c>
      <c r="D43" s="178">
        <f t="shared" si="18"/>
        <v>0</v>
      </c>
      <c r="E43" s="179">
        <f t="shared" si="18"/>
        <v>0</v>
      </c>
      <c r="F43" s="179">
        <f t="shared" si="18"/>
        <v>0</v>
      </c>
      <c r="G43" s="179">
        <f t="shared" si="17"/>
        <v>0</v>
      </c>
      <c r="H43" s="179">
        <f t="shared" si="17"/>
        <v>0</v>
      </c>
      <c r="I43" s="180">
        <f t="shared" si="17"/>
        <v>0</v>
      </c>
      <c r="J43" s="181">
        <f t="shared" si="17"/>
        <v>0</v>
      </c>
      <c r="K43" s="179">
        <f t="shared" si="17"/>
        <v>0</v>
      </c>
      <c r="L43" s="179">
        <f t="shared" si="17"/>
        <v>0</v>
      </c>
      <c r="M43" s="179">
        <f t="shared" si="17"/>
        <v>0</v>
      </c>
      <c r="N43" s="179">
        <f t="shared" si="17"/>
        <v>0</v>
      </c>
      <c r="O43" s="487">
        <f t="shared" si="17"/>
        <v>0</v>
      </c>
      <c r="P43" s="500">
        <f t="shared" si="2"/>
        <v>0</v>
      </c>
      <c r="Q43" s="493">
        <v>9</v>
      </c>
      <c r="R43" s="1028" t="str">
        <f t="shared" si="16"/>
        <v>-</v>
      </c>
      <c r="U43" s="251" t="s">
        <v>325</v>
      </c>
      <c r="V43" s="781">
        <f t="shared" si="4"/>
        <v>0</v>
      </c>
      <c r="W43" s="782">
        <f t="shared" si="5"/>
        <v>0</v>
      </c>
      <c r="X43" s="782">
        <f t="shared" si="6"/>
        <v>0</v>
      </c>
      <c r="Y43" s="782">
        <f t="shared" si="7"/>
        <v>0</v>
      </c>
      <c r="Z43" s="782">
        <f t="shared" si="8"/>
        <v>106</v>
      </c>
      <c r="AA43" s="782">
        <f t="shared" si="9"/>
        <v>0</v>
      </c>
      <c r="AB43" s="782">
        <f t="shared" si="10"/>
        <v>0</v>
      </c>
      <c r="AC43" s="782">
        <f t="shared" si="11"/>
        <v>0</v>
      </c>
      <c r="AD43" s="782">
        <f t="shared" si="12"/>
        <v>0</v>
      </c>
      <c r="AE43" s="782">
        <f t="shared" si="13"/>
        <v>202</v>
      </c>
      <c r="AF43" s="782">
        <f t="shared" si="14"/>
        <v>147</v>
      </c>
      <c r="AG43" s="783">
        <f t="shared" si="15"/>
        <v>0</v>
      </c>
      <c r="AI43" s="251" t="s">
        <v>325</v>
      </c>
      <c r="AJ43" s="781"/>
      <c r="AK43" s="782"/>
      <c r="AL43" s="782"/>
      <c r="AM43" s="782"/>
      <c r="AN43" s="782">
        <v>106</v>
      </c>
      <c r="AO43" s="782"/>
      <c r="AP43" s="782"/>
      <c r="AQ43" s="782"/>
      <c r="AR43" s="782"/>
      <c r="AS43" s="782">
        <v>202</v>
      </c>
      <c r="AT43" s="782">
        <v>147</v>
      </c>
      <c r="AU43" s="783"/>
      <c r="AW43" s="251" t="s">
        <v>325</v>
      </c>
      <c r="AX43" s="781"/>
      <c r="AY43" s="782"/>
      <c r="AZ43" s="782"/>
      <c r="BA43" s="782"/>
      <c r="BB43" s="782"/>
      <c r="BC43" s="782"/>
      <c r="BD43" s="782"/>
      <c r="BE43" s="782"/>
      <c r="BF43" s="782"/>
      <c r="BG43" s="782"/>
      <c r="BH43" s="782"/>
      <c r="BI43" s="783"/>
    </row>
    <row r="44" spans="2:61" ht="13" customHeight="1" x14ac:dyDescent="0.3">
      <c r="B44" s="1390" t="s">
        <v>749</v>
      </c>
      <c r="C44" s="17" t="s">
        <v>281</v>
      </c>
      <c r="D44" s="170">
        <f t="shared" si="18"/>
        <v>176</v>
      </c>
      <c r="E44" s="171">
        <f t="shared" si="18"/>
        <v>0</v>
      </c>
      <c r="F44" s="171">
        <f t="shared" si="18"/>
        <v>0</v>
      </c>
      <c r="G44" s="171">
        <f t="shared" si="17"/>
        <v>0</v>
      </c>
      <c r="H44" s="171">
        <f t="shared" si="17"/>
        <v>172</v>
      </c>
      <c r="I44" s="172">
        <f t="shared" si="17"/>
        <v>44</v>
      </c>
      <c r="J44" s="173">
        <f t="shared" si="17"/>
        <v>340</v>
      </c>
      <c r="K44" s="171">
        <f t="shared" si="17"/>
        <v>44</v>
      </c>
      <c r="L44" s="171">
        <f t="shared" si="17"/>
        <v>639</v>
      </c>
      <c r="M44" s="171">
        <f t="shared" si="17"/>
        <v>692</v>
      </c>
      <c r="N44" s="171">
        <f t="shared" si="17"/>
        <v>278</v>
      </c>
      <c r="O44" s="485">
        <f t="shared" si="17"/>
        <v>0</v>
      </c>
      <c r="P44" s="498">
        <f t="shared" si="2"/>
        <v>2385</v>
      </c>
      <c r="Q44" s="491">
        <v>9285</v>
      </c>
      <c r="R44" s="451">
        <f t="shared" si="16"/>
        <v>-0.74313408723747987</v>
      </c>
      <c r="U44" s="251" t="s">
        <v>326</v>
      </c>
      <c r="V44" s="781">
        <f t="shared" si="4"/>
        <v>0</v>
      </c>
      <c r="W44" s="782">
        <f t="shared" si="5"/>
        <v>0</v>
      </c>
      <c r="X44" s="782">
        <f t="shared" si="6"/>
        <v>0</v>
      </c>
      <c r="Y44" s="782">
        <f t="shared" si="7"/>
        <v>0</v>
      </c>
      <c r="Z44" s="782">
        <f t="shared" si="8"/>
        <v>0</v>
      </c>
      <c r="AA44" s="782">
        <f t="shared" si="9"/>
        <v>0</v>
      </c>
      <c r="AB44" s="782">
        <f t="shared" si="10"/>
        <v>0</v>
      </c>
      <c r="AC44" s="782">
        <f t="shared" si="11"/>
        <v>0</v>
      </c>
      <c r="AD44" s="782">
        <f t="shared" si="12"/>
        <v>0</v>
      </c>
      <c r="AE44" s="782">
        <f t="shared" si="13"/>
        <v>0</v>
      </c>
      <c r="AF44" s="782">
        <f t="shared" si="14"/>
        <v>0</v>
      </c>
      <c r="AG44" s="783">
        <f t="shared" si="15"/>
        <v>0</v>
      </c>
      <c r="AI44" s="251" t="s">
        <v>326</v>
      </c>
      <c r="AJ44" s="781"/>
      <c r="AK44" s="782"/>
      <c r="AL44" s="782"/>
      <c r="AM44" s="782"/>
      <c r="AN44" s="782"/>
      <c r="AO44" s="782"/>
      <c r="AP44" s="782"/>
      <c r="AQ44" s="782"/>
      <c r="AR44" s="782"/>
      <c r="AS44" s="782"/>
      <c r="AT44" s="782"/>
      <c r="AU44" s="783"/>
      <c r="AW44" s="251" t="s">
        <v>326</v>
      </c>
      <c r="AX44" s="781"/>
      <c r="AY44" s="782"/>
      <c r="AZ44" s="782"/>
      <c r="BA44" s="782"/>
      <c r="BB44" s="782"/>
      <c r="BC44" s="782"/>
      <c r="BD44" s="782"/>
      <c r="BE44" s="782"/>
      <c r="BF44" s="782"/>
      <c r="BG44" s="782"/>
      <c r="BH44" s="782"/>
      <c r="BI44" s="783"/>
    </row>
    <row r="45" spans="2:61" ht="13" customHeight="1" x14ac:dyDescent="0.3">
      <c r="B45" s="1315"/>
      <c r="C45" s="119" t="s">
        <v>282</v>
      </c>
      <c r="D45" s="174">
        <f t="shared" si="18"/>
        <v>0</v>
      </c>
      <c r="E45" s="175">
        <f t="shared" si="18"/>
        <v>0</v>
      </c>
      <c r="F45" s="175">
        <f t="shared" si="18"/>
        <v>0</v>
      </c>
      <c r="G45" s="175">
        <f t="shared" si="17"/>
        <v>0</v>
      </c>
      <c r="H45" s="175">
        <f t="shared" si="17"/>
        <v>593</v>
      </c>
      <c r="I45" s="176">
        <f t="shared" si="17"/>
        <v>0</v>
      </c>
      <c r="J45" s="177">
        <f t="shared" si="17"/>
        <v>0</v>
      </c>
      <c r="K45" s="175">
        <f t="shared" si="17"/>
        <v>36</v>
      </c>
      <c r="L45" s="175">
        <f t="shared" si="17"/>
        <v>1614</v>
      </c>
      <c r="M45" s="175">
        <f t="shared" si="17"/>
        <v>275</v>
      </c>
      <c r="N45" s="175">
        <f t="shared" si="17"/>
        <v>8</v>
      </c>
      <c r="O45" s="486">
        <f t="shared" si="17"/>
        <v>0</v>
      </c>
      <c r="P45" s="499">
        <f t="shared" si="2"/>
        <v>2526</v>
      </c>
      <c r="Q45" s="492">
        <v>3338</v>
      </c>
      <c r="R45" s="452">
        <f t="shared" si="16"/>
        <v>-0.24325943678849615</v>
      </c>
      <c r="U45" s="251" t="s">
        <v>327</v>
      </c>
      <c r="V45" s="781">
        <f t="shared" si="4"/>
        <v>0</v>
      </c>
      <c r="W45" s="782">
        <f t="shared" si="5"/>
        <v>0</v>
      </c>
      <c r="X45" s="782">
        <f t="shared" si="6"/>
        <v>0</v>
      </c>
      <c r="Y45" s="782">
        <f t="shared" si="7"/>
        <v>606</v>
      </c>
      <c r="Z45" s="782">
        <f t="shared" si="8"/>
        <v>0</v>
      </c>
      <c r="AA45" s="782">
        <f t="shared" si="9"/>
        <v>0</v>
      </c>
      <c r="AB45" s="782">
        <f t="shared" si="10"/>
        <v>0</v>
      </c>
      <c r="AC45" s="782">
        <f t="shared" si="11"/>
        <v>0</v>
      </c>
      <c r="AD45" s="782">
        <f t="shared" si="12"/>
        <v>15</v>
      </c>
      <c r="AE45" s="782">
        <f t="shared" si="13"/>
        <v>0</v>
      </c>
      <c r="AF45" s="782">
        <f t="shared" si="14"/>
        <v>0</v>
      </c>
      <c r="AG45" s="783">
        <f t="shared" si="15"/>
        <v>0</v>
      </c>
      <c r="AI45" s="251" t="s">
        <v>327</v>
      </c>
      <c r="AJ45" s="781"/>
      <c r="AK45" s="782"/>
      <c r="AL45" s="782"/>
      <c r="AM45" s="782">
        <v>606</v>
      </c>
      <c r="AN45" s="782"/>
      <c r="AO45" s="782"/>
      <c r="AP45" s="782"/>
      <c r="AQ45" s="782"/>
      <c r="AR45" s="782">
        <v>15</v>
      </c>
      <c r="AS45" s="782"/>
      <c r="AT45" s="782"/>
      <c r="AU45" s="783"/>
      <c r="AW45" s="251" t="s">
        <v>327</v>
      </c>
      <c r="AX45" s="781"/>
      <c r="AY45" s="782"/>
      <c r="AZ45" s="782"/>
      <c r="BA45" s="782"/>
      <c r="BB45" s="782"/>
      <c r="BC45" s="782"/>
      <c r="BD45" s="782"/>
      <c r="BE45" s="782"/>
      <c r="BF45" s="782"/>
      <c r="BG45" s="782"/>
      <c r="BH45" s="782"/>
      <c r="BI45" s="783"/>
    </row>
    <row r="46" spans="2:61" ht="13" customHeight="1" x14ac:dyDescent="0.3">
      <c r="B46" s="1315"/>
      <c r="C46" s="119" t="s">
        <v>284</v>
      </c>
      <c r="D46" s="174">
        <f t="shared" si="18"/>
        <v>568</v>
      </c>
      <c r="E46" s="175">
        <f t="shared" si="18"/>
        <v>22</v>
      </c>
      <c r="F46" s="175">
        <f t="shared" si="18"/>
        <v>115</v>
      </c>
      <c r="G46" s="175">
        <f t="shared" si="17"/>
        <v>0</v>
      </c>
      <c r="H46" s="175">
        <f t="shared" si="17"/>
        <v>104</v>
      </c>
      <c r="I46" s="176">
        <f t="shared" si="17"/>
        <v>311</v>
      </c>
      <c r="J46" s="177">
        <f t="shared" si="17"/>
        <v>454</v>
      </c>
      <c r="K46" s="175">
        <f t="shared" si="17"/>
        <v>68</v>
      </c>
      <c r="L46" s="175">
        <f t="shared" si="17"/>
        <v>3084</v>
      </c>
      <c r="M46" s="175">
        <f t="shared" si="17"/>
        <v>2491</v>
      </c>
      <c r="N46" s="175">
        <f t="shared" si="17"/>
        <v>1828</v>
      </c>
      <c r="O46" s="486">
        <f t="shared" si="17"/>
        <v>196</v>
      </c>
      <c r="P46" s="499">
        <f t="shared" si="2"/>
        <v>9241</v>
      </c>
      <c r="Q46" s="492">
        <v>10716</v>
      </c>
      <c r="R46" s="452">
        <f t="shared" si="16"/>
        <v>-0.13764464352370287</v>
      </c>
      <c r="U46" s="251" t="s">
        <v>328</v>
      </c>
      <c r="V46" s="781">
        <f t="shared" si="4"/>
        <v>0</v>
      </c>
      <c r="W46" s="782">
        <f t="shared" si="5"/>
        <v>0</v>
      </c>
      <c r="X46" s="782">
        <f t="shared" si="6"/>
        <v>0</v>
      </c>
      <c r="Y46" s="782">
        <f t="shared" si="7"/>
        <v>0</v>
      </c>
      <c r="Z46" s="782">
        <f t="shared" si="8"/>
        <v>53</v>
      </c>
      <c r="AA46" s="782">
        <f t="shared" si="9"/>
        <v>0</v>
      </c>
      <c r="AB46" s="782">
        <f t="shared" si="10"/>
        <v>0</v>
      </c>
      <c r="AC46" s="782">
        <f t="shared" si="11"/>
        <v>0</v>
      </c>
      <c r="AD46" s="782">
        <f t="shared" si="12"/>
        <v>74</v>
      </c>
      <c r="AE46" s="782">
        <f t="shared" si="13"/>
        <v>23</v>
      </c>
      <c r="AF46" s="782">
        <f t="shared" si="14"/>
        <v>0</v>
      </c>
      <c r="AG46" s="783">
        <f t="shared" si="15"/>
        <v>0</v>
      </c>
      <c r="AI46" s="251" t="s">
        <v>328</v>
      </c>
      <c r="AJ46" s="781"/>
      <c r="AK46" s="782"/>
      <c r="AL46" s="782"/>
      <c r="AM46" s="782"/>
      <c r="AN46" s="782">
        <v>53</v>
      </c>
      <c r="AO46" s="782"/>
      <c r="AP46" s="782"/>
      <c r="AQ46" s="782"/>
      <c r="AR46" s="782">
        <v>74</v>
      </c>
      <c r="AS46" s="782">
        <v>23</v>
      </c>
      <c r="AT46" s="782"/>
      <c r="AU46" s="783"/>
      <c r="AW46" s="251" t="s">
        <v>328</v>
      </c>
      <c r="AX46" s="781"/>
      <c r="AY46" s="782"/>
      <c r="AZ46" s="782"/>
      <c r="BA46" s="782"/>
      <c r="BB46" s="782"/>
      <c r="BC46" s="782"/>
      <c r="BD46" s="782"/>
      <c r="BE46" s="782"/>
      <c r="BF46" s="782"/>
      <c r="BG46" s="782"/>
      <c r="BH46" s="782"/>
      <c r="BI46" s="783"/>
    </row>
    <row r="47" spans="2:61" ht="13" customHeight="1" x14ac:dyDescent="0.3">
      <c r="B47" s="1315"/>
      <c r="C47" s="119" t="s">
        <v>240</v>
      </c>
      <c r="D47" s="174">
        <f t="shared" si="18"/>
        <v>0</v>
      </c>
      <c r="E47" s="175">
        <f t="shared" si="18"/>
        <v>0</v>
      </c>
      <c r="F47" s="175">
        <f t="shared" si="18"/>
        <v>0</v>
      </c>
      <c r="G47" s="175">
        <f t="shared" si="17"/>
        <v>0</v>
      </c>
      <c r="H47" s="175">
        <f t="shared" si="17"/>
        <v>0</v>
      </c>
      <c r="I47" s="176">
        <f t="shared" si="17"/>
        <v>0</v>
      </c>
      <c r="J47" s="177">
        <f t="shared" si="17"/>
        <v>57</v>
      </c>
      <c r="K47" s="175">
        <f t="shared" si="17"/>
        <v>99</v>
      </c>
      <c r="L47" s="175">
        <f t="shared" si="17"/>
        <v>18</v>
      </c>
      <c r="M47" s="175">
        <f t="shared" si="17"/>
        <v>101</v>
      </c>
      <c r="N47" s="175">
        <f t="shared" si="17"/>
        <v>63</v>
      </c>
      <c r="O47" s="486">
        <f t="shared" si="17"/>
        <v>121</v>
      </c>
      <c r="P47" s="499">
        <f t="shared" si="2"/>
        <v>459</v>
      </c>
      <c r="Q47" s="492">
        <v>2219</v>
      </c>
      <c r="R47" s="452">
        <f t="shared" si="16"/>
        <v>-0.79315006759801709</v>
      </c>
      <c r="U47" s="251" t="s">
        <v>329</v>
      </c>
      <c r="V47" s="781">
        <f t="shared" si="4"/>
        <v>0</v>
      </c>
      <c r="W47" s="782">
        <f t="shared" si="5"/>
        <v>0</v>
      </c>
      <c r="X47" s="782">
        <f t="shared" si="6"/>
        <v>0</v>
      </c>
      <c r="Y47" s="782">
        <f t="shared" si="7"/>
        <v>0</v>
      </c>
      <c r="Z47" s="782">
        <f t="shared" si="8"/>
        <v>0</v>
      </c>
      <c r="AA47" s="782">
        <f t="shared" si="9"/>
        <v>0</v>
      </c>
      <c r="AB47" s="782">
        <f t="shared" si="10"/>
        <v>0</v>
      </c>
      <c r="AC47" s="782">
        <f t="shared" si="11"/>
        <v>0</v>
      </c>
      <c r="AD47" s="782">
        <f t="shared" si="12"/>
        <v>0</v>
      </c>
      <c r="AE47" s="782">
        <f t="shared" si="13"/>
        <v>0</v>
      </c>
      <c r="AF47" s="782">
        <f t="shared" si="14"/>
        <v>0</v>
      </c>
      <c r="AG47" s="783">
        <f t="shared" si="15"/>
        <v>0</v>
      </c>
      <c r="AI47" s="251" t="s">
        <v>329</v>
      </c>
      <c r="AJ47" s="781"/>
      <c r="AK47" s="782"/>
      <c r="AL47" s="782"/>
      <c r="AM47" s="782"/>
      <c r="AN47" s="782"/>
      <c r="AO47" s="782"/>
      <c r="AP47" s="782"/>
      <c r="AQ47" s="782"/>
      <c r="AR47" s="782"/>
      <c r="AS47" s="782"/>
      <c r="AT47" s="782"/>
      <c r="AU47" s="783"/>
      <c r="AW47" s="251" t="s">
        <v>329</v>
      </c>
      <c r="AX47" s="781"/>
      <c r="AY47" s="782"/>
      <c r="AZ47" s="782"/>
      <c r="BA47" s="782"/>
      <c r="BB47" s="782"/>
      <c r="BC47" s="782"/>
      <c r="BD47" s="782"/>
      <c r="BE47" s="782"/>
      <c r="BF47" s="782"/>
      <c r="BG47" s="782"/>
      <c r="BH47" s="782"/>
      <c r="BI47" s="783"/>
    </row>
    <row r="48" spans="2:61" ht="13" customHeight="1" x14ac:dyDescent="0.3">
      <c r="B48" s="1315"/>
      <c r="C48" s="119" t="s">
        <v>285</v>
      </c>
      <c r="D48" s="174">
        <f t="shared" si="18"/>
        <v>171</v>
      </c>
      <c r="E48" s="175">
        <f t="shared" si="18"/>
        <v>0</v>
      </c>
      <c r="F48" s="175">
        <f t="shared" si="18"/>
        <v>0</v>
      </c>
      <c r="G48" s="175">
        <f t="shared" si="17"/>
        <v>0</v>
      </c>
      <c r="H48" s="175">
        <f t="shared" si="17"/>
        <v>130</v>
      </c>
      <c r="I48" s="176">
        <f t="shared" si="17"/>
        <v>12</v>
      </c>
      <c r="J48" s="177">
        <f t="shared" si="17"/>
        <v>0</v>
      </c>
      <c r="K48" s="175">
        <f t="shared" si="17"/>
        <v>0</v>
      </c>
      <c r="L48" s="175">
        <f t="shared" si="17"/>
        <v>130</v>
      </c>
      <c r="M48" s="175">
        <f t="shared" si="17"/>
        <v>316</v>
      </c>
      <c r="N48" s="175">
        <f t="shared" si="17"/>
        <v>0</v>
      </c>
      <c r="O48" s="486">
        <f t="shared" si="17"/>
        <v>0</v>
      </c>
      <c r="P48" s="499">
        <f t="shared" si="2"/>
        <v>759</v>
      </c>
      <c r="Q48" s="492">
        <v>1142</v>
      </c>
      <c r="R48" s="452">
        <f t="shared" si="16"/>
        <v>-0.33537653239929943</v>
      </c>
      <c r="U48" s="251" t="s">
        <v>330</v>
      </c>
      <c r="V48" s="781">
        <f t="shared" si="4"/>
        <v>176</v>
      </c>
      <c r="W48" s="782">
        <f t="shared" si="5"/>
        <v>0</v>
      </c>
      <c r="X48" s="782">
        <f t="shared" si="6"/>
        <v>0</v>
      </c>
      <c r="Y48" s="782">
        <f t="shared" si="7"/>
        <v>0</v>
      </c>
      <c r="Z48" s="782">
        <f t="shared" si="8"/>
        <v>172</v>
      </c>
      <c r="AA48" s="782">
        <f t="shared" si="9"/>
        <v>44</v>
      </c>
      <c r="AB48" s="782">
        <f t="shared" si="10"/>
        <v>340</v>
      </c>
      <c r="AC48" s="782">
        <f t="shared" si="11"/>
        <v>44</v>
      </c>
      <c r="AD48" s="782">
        <f t="shared" si="12"/>
        <v>639</v>
      </c>
      <c r="AE48" s="782">
        <f t="shared" si="13"/>
        <v>692</v>
      </c>
      <c r="AF48" s="782">
        <f t="shared" si="14"/>
        <v>278</v>
      </c>
      <c r="AG48" s="783">
        <f t="shared" si="15"/>
        <v>0</v>
      </c>
      <c r="AI48" s="251" t="s">
        <v>330</v>
      </c>
      <c r="AJ48" s="781">
        <v>176</v>
      </c>
      <c r="AK48" s="782"/>
      <c r="AL48" s="782"/>
      <c r="AM48" s="782"/>
      <c r="AN48" s="782">
        <v>172</v>
      </c>
      <c r="AO48" s="782">
        <v>44</v>
      </c>
      <c r="AP48" s="782">
        <v>340</v>
      </c>
      <c r="AQ48" s="782">
        <v>44</v>
      </c>
      <c r="AR48" s="782">
        <v>639</v>
      </c>
      <c r="AS48" s="782">
        <v>692</v>
      </c>
      <c r="AT48" s="782">
        <v>278</v>
      </c>
      <c r="AU48" s="783"/>
      <c r="AW48" s="251" t="s">
        <v>330</v>
      </c>
      <c r="AX48" s="781"/>
      <c r="AY48" s="782"/>
      <c r="AZ48" s="782"/>
      <c r="BA48" s="782"/>
      <c r="BB48" s="782"/>
      <c r="BC48" s="782"/>
      <c r="BD48" s="782"/>
      <c r="BE48" s="782"/>
      <c r="BF48" s="782"/>
      <c r="BG48" s="782"/>
      <c r="BH48" s="782"/>
      <c r="BI48" s="783"/>
    </row>
    <row r="49" spans="2:61" ht="13" customHeight="1" x14ac:dyDescent="0.3">
      <c r="B49" s="1315"/>
      <c r="C49" s="119" t="s">
        <v>286</v>
      </c>
      <c r="D49" s="174">
        <f t="shared" si="18"/>
        <v>0</v>
      </c>
      <c r="E49" s="175">
        <f t="shared" si="18"/>
        <v>50</v>
      </c>
      <c r="F49" s="175">
        <f t="shared" si="18"/>
        <v>0</v>
      </c>
      <c r="G49" s="175">
        <f t="shared" si="17"/>
        <v>0</v>
      </c>
      <c r="H49" s="175">
        <f t="shared" si="17"/>
        <v>0</v>
      </c>
      <c r="I49" s="176">
        <f t="shared" si="17"/>
        <v>127</v>
      </c>
      <c r="J49" s="177">
        <f t="shared" si="17"/>
        <v>46</v>
      </c>
      <c r="K49" s="175">
        <f t="shared" si="17"/>
        <v>0</v>
      </c>
      <c r="L49" s="175">
        <f t="shared" si="17"/>
        <v>96</v>
      </c>
      <c r="M49" s="175">
        <f t="shared" si="17"/>
        <v>240</v>
      </c>
      <c r="N49" s="175">
        <f t="shared" si="17"/>
        <v>410</v>
      </c>
      <c r="O49" s="486">
        <f t="shared" si="17"/>
        <v>0</v>
      </c>
      <c r="P49" s="499">
        <f t="shared" si="2"/>
        <v>969</v>
      </c>
      <c r="Q49" s="492">
        <v>2143</v>
      </c>
      <c r="R49" s="452">
        <f t="shared" si="16"/>
        <v>-0.54783014465702284</v>
      </c>
      <c r="U49" s="251" t="s">
        <v>331</v>
      </c>
      <c r="V49" s="781">
        <f t="shared" si="4"/>
        <v>0</v>
      </c>
      <c r="W49" s="782">
        <f t="shared" si="5"/>
        <v>0</v>
      </c>
      <c r="X49" s="782">
        <f t="shared" si="6"/>
        <v>0</v>
      </c>
      <c r="Y49" s="782">
        <f t="shared" si="7"/>
        <v>0</v>
      </c>
      <c r="Z49" s="782">
        <f t="shared" si="8"/>
        <v>593</v>
      </c>
      <c r="AA49" s="782">
        <f t="shared" si="9"/>
        <v>0</v>
      </c>
      <c r="AB49" s="782">
        <f t="shared" si="10"/>
        <v>0</v>
      </c>
      <c r="AC49" s="782">
        <f t="shared" si="11"/>
        <v>36</v>
      </c>
      <c r="AD49" s="782">
        <f t="shared" si="12"/>
        <v>1614</v>
      </c>
      <c r="AE49" s="782">
        <f t="shared" si="13"/>
        <v>275</v>
      </c>
      <c r="AF49" s="782">
        <f t="shared" si="14"/>
        <v>8</v>
      </c>
      <c r="AG49" s="783">
        <f t="shared" si="15"/>
        <v>0</v>
      </c>
      <c r="AI49" s="251" t="s">
        <v>331</v>
      </c>
      <c r="AJ49" s="781"/>
      <c r="AK49" s="782"/>
      <c r="AL49" s="782"/>
      <c r="AM49" s="782"/>
      <c r="AN49" s="782">
        <v>593</v>
      </c>
      <c r="AO49" s="782"/>
      <c r="AP49" s="782"/>
      <c r="AQ49" s="782">
        <v>36</v>
      </c>
      <c r="AR49" s="782">
        <v>1614</v>
      </c>
      <c r="AS49" s="782">
        <v>275</v>
      </c>
      <c r="AT49" s="782">
        <v>8</v>
      </c>
      <c r="AU49" s="783"/>
      <c r="AW49" s="251" t="s">
        <v>331</v>
      </c>
      <c r="AX49" s="781"/>
      <c r="AY49" s="782"/>
      <c r="AZ49" s="782"/>
      <c r="BA49" s="782"/>
      <c r="BB49" s="782"/>
      <c r="BC49" s="782"/>
      <c r="BD49" s="782"/>
      <c r="BE49" s="782"/>
      <c r="BF49" s="782"/>
      <c r="BG49" s="782"/>
      <c r="BH49" s="782"/>
      <c r="BI49" s="783"/>
    </row>
    <row r="50" spans="2:61" ht="13" customHeight="1" x14ac:dyDescent="0.3">
      <c r="B50" s="1316"/>
      <c r="C50" s="118" t="s">
        <v>287</v>
      </c>
      <c r="D50" s="174">
        <f t="shared" si="18"/>
        <v>211</v>
      </c>
      <c r="E50" s="175">
        <f t="shared" si="18"/>
        <v>94</v>
      </c>
      <c r="F50" s="175">
        <f t="shared" si="18"/>
        <v>102</v>
      </c>
      <c r="G50" s="175">
        <f t="shared" si="17"/>
        <v>0</v>
      </c>
      <c r="H50" s="175">
        <f t="shared" si="17"/>
        <v>2874</v>
      </c>
      <c r="I50" s="176">
        <f t="shared" si="17"/>
        <v>709</v>
      </c>
      <c r="J50" s="177">
        <f t="shared" si="17"/>
        <v>145</v>
      </c>
      <c r="K50" s="175">
        <f t="shared" si="17"/>
        <v>0</v>
      </c>
      <c r="L50" s="175">
        <f t="shared" si="17"/>
        <v>2348</v>
      </c>
      <c r="M50" s="175">
        <f t="shared" si="17"/>
        <v>2087</v>
      </c>
      <c r="N50" s="175">
        <f t="shared" si="17"/>
        <v>6303</v>
      </c>
      <c r="O50" s="486">
        <f t="shared" si="17"/>
        <v>598</v>
      </c>
      <c r="P50" s="500">
        <f t="shared" si="2"/>
        <v>15471</v>
      </c>
      <c r="Q50" s="493">
        <v>17342</v>
      </c>
      <c r="R50" s="453">
        <f t="shared" si="16"/>
        <v>-0.10788836351055242</v>
      </c>
      <c r="U50" s="251" t="s">
        <v>332</v>
      </c>
      <c r="V50" s="781">
        <f t="shared" si="4"/>
        <v>568</v>
      </c>
      <c r="W50" s="782">
        <f t="shared" si="5"/>
        <v>22</v>
      </c>
      <c r="X50" s="782">
        <f t="shared" si="6"/>
        <v>115</v>
      </c>
      <c r="Y50" s="782">
        <f t="shared" si="7"/>
        <v>0</v>
      </c>
      <c r="Z50" s="782">
        <f t="shared" si="8"/>
        <v>104</v>
      </c>
      <c r="AA50" s="782">
        <f t="shared" si="9"/>
        <v>311</v>
      </c>
      <c r="AB50" s="782">
        <f t="shared" si="10"/>
        <v>454</v>
      </c>
      <c r="AC50" s="782">
        <f t="shared" si="11"/>
        <v>68</v>
      </c>
      <c r="AD50" s="782">
        <f t="shared" si="12"/>
        <v>3084</v>
      </c>
      <c r="AE50" s="782">
        <f t="shared" si="13"/>
        <v>2491</v>
      </c>
      <c r="AF50" s="782">
        <f t="shared" si="14"/>
        <v>1828</v>
      </c>
      <c r="AG50" s="783">
        <f t="shared" si="15"/>
        <v>196</v>
      </c>
      <c r="AI50" s="251" t="s">
        <v>332</v>
      </c>
      <c r="AJ50" s="781">
        <v>568</v>
      </c>
      <c r="AK50" s="782">
        <v>22</v>
      </c>
      <c r="AL50" s="782">
        <v>115</v>
      </c>
      <c r="AM50" s="782"/>
      <c r="AN50" s="782">
        <v>104</v>
      </c>
      <c r="AO50" s="782">
        <v>311</v>
      </c>
      <c r="AP50" s="782">
        <v>454</v>
      </c>
      <c r="AQ50" s="782">
        <v>68</v>
      </c>
      <c r="AR50" s="782">
        <v>3084</v>
      </c>
      <c r="AS50" s="782">
        <v>2491</v>
      </c>
      <c r="AT50" s="782">
        <v>1828</v>
      </c>
      <c r="AU50" s="783">
        <v>196</v>
      </c>
      <c r="AW50" s="251" t="s">
        <v>332</v>
      </c>
      <c r="AX50" s="781"/>
      <c r="AY50" s="782"/>
      <c r="AZ50" s="782"/>
      <c r="BA50" s="782"/>
      <c r="BB50" s="782"/>
      <c r="BC50" s="782"/>
      <c r="BD50" s="782"/>
      <c r="BE50" s="782"/>
      <c r="BF50" s="782"/>
      <c r="BG50" s="782"/>
      <c r="BH50" s="782"/>
      <c r="BI50" s="783"/>
    </row>
    <row r="51" spans="2:61" ht="13" customHeight="1" x14ac:dyDescent="0.3">
      <c r="B51" s="72" t="s">
        <v>750</v>
      </c>
      <c r="C51" s="120" t="s">
        <v>288</v>
      </c>
      <c r="D51" s="182">
        <f t="shared" si="18"/>
        <v>2036</v>
      </c>
      <c r="E51" s="183">
        <f t="shared" si="18"/>
        <v>1115</v>
      </c>
      <c r="F51" s="183">
        <f t="shared" si="18"/>
        <v>0</v>
      </c>
      <c r="G51" s="183">
        <f t="shared" si="17"/>
        <v>0</v>
      </c>
      <c r="H51" s="183">
        <f t="shared" si="17"/>
        <v>55</v>
      </c>
      <c r="I51" s="184">
        <f t="shared" si="17"/>
        <v>67</v>
      </c>
      <c r="J51" s="185">
        <f t="shared" si="17"/>
        <v>0</v>
      </c>
      <c r="K51" s="183">
        <f t="shared" si="17"/>
        <v>251</v>
      </c>
      <c r="L51" s="183">
        <f t="shared" si="17"/>
        <v>13</v>
      </c>
      <c r="M51" s="183">
        <f t="shared" si="17"/>
        <v>821</v>
      </c>
      <c r="N51" s="183">
        <f t="shared" si="17"/>
        <v>1320</v>
      </c>
      <c r="O51" s="488">
        <f t="shared" si="17"/>
        <v>1820</v>
      </c>
      <c r="P51" s="497">
        <f>SUM(D51:O51)</f>
        <v>7498</v>
      </c>
      <c r="Q51" s="494">
        <v>6292</v>
      </c>
      <c r="R51" s="453">
        <f t="shared" si="16"/>
        <v>0.19167196439923706</v>
      </c>
      <c r="U51" s="251" t="s">
        <v>333</v>
      </c>
      <c r="V51" s="781">
        <f t="shared" si="4"/>
        <v>0</v>
      </c>
      <c r="W51" s="782">
        <f t="shared" si="5"/>
        <v>0</v>
      </c>
      <c r="X51" s="782">
        <f t="shared" si="6"/>
        <v>0</v>
      </c>
      <c r="Y51" s="782">
        <f t="shared" si="7"/>
        <v>0</v>
      </c>
      <c r="Z51" s="782">
        <f t="shared" si="8"/>
        <v>0</v>
      </c>
      <c r="AA51" s="782">
        <f t="shared" si="9"/>
        <v>0</v>
      </c>
      <c r="AB51" s="782">
        <f t="shared" si="10"/>
        <v>57</v>
      </c>
      <c r="AC51" s="782">
        <f t="shared" si="11"/>
        <v>99</v>
      </c>
      <c r="AD51" s="782">
        <f t="shared" si="12"/>
        <v>18</v>
      </c>
      <c r="AE51" s="782">
        <f t="shared" si="13"/>
        <v>101</v>
      </c>
      <c r="AF51" s="782">
        <f t="shared" si="14"/>
        <v>63</v>
      </c>
      <c r="AG51" s="783">
        <f t="shared" si="15"/>
        <v>121</v>
      </c>
      <c r="AI51" s="251" t="s">
        <v>333</v>
      </c>
      <c r="AJ51" s="781"/>
      <c r="AK51" s="782"/>
      <c r="AL51" s="782"/>
      <c r="AM51" s="782"/>
      <c r="AN51" s="782"/>
      <c r="AO51" s="782"/>
      <c r="AP51" s="782"/>
      <c r="AQ51" s="782">
        <v>77</v>
      </c>
      <c r="AR51" s="782"/>
      <c r="AS51" s="782"/>
      <c r="AT51" s="782">
        <v>15</v>
      </c>
      <c r="AU51" s="783">
        <v>121</v>
      </c>
      <c r="AW51" s="251" t="s">
        <v>333</v>
      </c>
      <c r="AX51" s="781"/>
      <c r="AY51" s="782"/>
      <c r="AZ51" s="782"/>
      <c r="BA51" s="782"/>
      <c r="BB51" s="782"/>
      <c r="BC51" s="782"/>
      <c r="BD51" s="782">
        <v>57</v>
      </c>
      <c r="BE51" s="782">
        <v>22</v>
      </c>
      <c r="BF51" s="782">
        <v>18</v>
      </c>
      <c r="BG51" s="782">
        <v>101</v>
      </c>
      <c r="BH51" s="782">
        <v>48</v>
      </c>
      <c r="BI51" s="783"/>
    </row>
    <row r="52" spans="2:61" ht="12.75" customHeight="1" thickBot="1" x14ac:dyDescent="0.35">
      <c r="B52" s="72" t="s">
        <v>751</v>
      </c>
      <c r="C52" s="120" t="s">
        <v>405</v>
      </c>
      <c r="D52" s="182">
        <f t="shared" ref="D52:O52" si="19">INDEX(V$8:V$56,MATCH($B52,$U$8:$U$56,0))</f>
        <v>0</v>
      </c>
      <c r="E52" s="183">
        <f t="shared" si="19"/>
        <v>0</v>
      </c>
      <c r="F52" s="183">
        <f t="shared" si="19"/>
        <v>0</v>
      </c>
      <c r="G52" s="183">
        <f t="shared" si="19"/>
        <v>0</v>
      </c>
      <c r="H52" s="183">
        <f t="shared" si="19"/>
        <v>0</v>
      </c>
      <c r="I52" s="184">
        <f t="shared" si="19"/>
        <v>0</v>
      </c>
      <c r="J52" s="185">
        <f t="shared" si="19"/>
        <v>0</v>
      </c>
      <c r="K52" s="183">
        <f t="shared" si="19"/>
        <v>12</v>
      </c>
      <c r="L52" s="183">
        <f t="shared" si="19"/>
        <v>0</v>
      </c>
      <c r="M52" s="183">
        <f t="shared" si="19"/>
        <v>67</v>
      </c>
      <c r="N52" s="183">
        <f t="shared" si="19"/>
        <v>0</v>
      </c>
      <c r="O52" s="488">
        <f t="shared" si="19"/>
        <v>34</v>
      </c>
      <c r="P52" s="500">
        <f>SUM(D52:O52)</f>
        <v>113</v>
      </c>
      <c r="Q52" s="494">
        <v>0</v>
      </c>
      <c r="R52" s="1027" t="str">
        <f t="shared" si="16"/>
        <v>-</v>
      </c>
      <c r="U52" s="251" t="s">
        <v>334</v>
      </c>
      <c r="V52" s="781">
        <f t="shared" si="4"/>
        <v>171</v>
      </c>
      <c r="W52" s="782">
        <f t="shared" si="5"/>
        <v>0</v>
      </c>
      <c r="X52" s="782">
        <f t="shared" si="6"/>
        <v>0</v>
      </c>
      <c r="Y52" s="782">
        <f t="shared" si="7"/>
        <v>0</v>
      </c>
      <c r="Z52" s="782">
        <f t="shared" si="8"/>
        <v>130</v>
      </c>
      <c r="AA52" s="782">
        <f t="shared" si="9"/>
        <v>12</v>
      </c>
      <c r="AB52" s="782">
        <f t="shared" si="10"/>
        <v>0</v>
      </c>
      <c r="AC52" s="782">
        <f t="shared" si="11"/>
        <v>0</v>
      </c>
      <c r="AD52" s="782">
        <f t="shared" si="12"/>
        <v>130</v>
      </c>
      <c r="AE52" s="782">
        <f t="shared" si="13"/>
        <v>316</v>
      </c>
      <c r="AF52" s="782">
        <f t="shared" si="14"/>
        <v>0</v>
      </c>
      <c r="AG52" s="783">
        <f t="shared" si="15"/>
        <v>0</v>
      </c>
      <c r="AI52" s="251" t="s">
        <v>334</v>
      </c>
      <c r="AJ52" s="781">
        <v>171</v>
      </c>
      <c r="AK52" s="782"/>
      <c r="AL52" s="782"/>
      <c r="AM52" s="782"/>
      <c r="AN52" s="782">
        <v>130</v>
      </c>
      <c r="AO52" s="782">
        <v>12</v>
      </c>
      <c r="AP52" s="782"/>
      <c r="AQ52" s="782"/>
      <c r="AR52" s="782">
        <v>130</v>
      </c>
      <c r="AS52" s="782">
        <v>316</v>
      </c>
      <c r="AT52" s="782"/>
      <c r="AU52" s="783"/>
      <c r="AW52" s="251" t="s">
        <v>334</v>
      </c>
      <c r="AX52" s="781"/>
      <c r="AY52" s="782"/>
      <c r="AZ52" s="782"/>
      <c r="BA52" s="782"/>
      <c r="BB52" s="782"/>
      <c r="BC52" s="782"/>
      <c r="BD52" s="782"/>
      <c r="BE52" s="782"/>
      <c r="BF52" s="782"/>
      <c r="BG52" s="782"/>
      <c r="BH52" s="782"/>
      <c r="BI52" s="783"/>
    </row>
    <row r="53" spans="2:61" ht="13" customHeight="1" thickTop="1" thickBot="1" x14ac:dyDescent="0.35">
      <c r="B53" s="116" t="s">
        <v>454</v>
      </c>
      <c r="C53" s="117" t="s">
        <v>405</v>
      </c>
      <c r="D53" s="186">
        <f t="shared" ref="D53:P53" si="20">SUM(D5:D52)</f>
        <v>3852</v>
      </c>
      <c r="E53" s="187">
        <f t="shared" si="20"/>
        <v>2879</v>
      </c>
      <c r="F53" s="187">
        <f t="shared" si="20"/>
        <v>1974</v>
      </c>
      <c r="G53" s="187">
        <f t="shared" si="20"/>
        <v>808</v>
      </c>
      <c r="H53" s="187">
        <f t="shared" si="20"/>
        <v>7750</v>
      </c>
      <c r="I53" s="188">
        <f t="shared" si="20"/>
        <v>4905</v>
      </c>
      <c r="J53" s="367">
        <f t="shared" si="20"/>
        <v>1161</v>
      </c>
      <c r="K53" s="187">
        <f t="shared" si="20"/>
        <v>860</v>
      </c>
      <c r="L53" s="187">
        <f t="shared" si="20"/>
        <v>10186</v>
      </c>
      <c r="M53" s="187">
        <f t="shared" si="20"/>
        <v>14448</v>
      </c>
      <c r="N53" s="187">
        <f t="shared" si="20"/>
        <v>17939</v>
      </c>
      <c r="O53" s="489">
        <f t="shared" si="20"/>
        <v>6233</v>
      </c>
      <c r="P53" s="501">
        <f t="shared" si="20"/>
        <v>72995</v>
      </c>
      <c r="Q53" s="495">
        <v>100663</v>
      </c>
      <c r="R53" s="455">
        <f t="shared" si="16"/>
        <v>-0.27485769349214706</v>
      </c>
      <c r="U53" s="251" t="s">
        <v>335</v>
      </c>
      <c r="V53" s="781">
        <f t="shared" si="4"/>
        <v>0</v>
      </c>
      <c r="W53" s="782">
        <f t="shared" si="5"/>
        <v>50</v>
      </c>
      <c r="X53" s="782">
        <f t="shared" si="6"/>
        <v>0</v>
      </c>
      <c r="Y53" s="782">
        <f t="shared" si="7"/>
        <v>0</v>
      </c>
      <c r="Z53" s="782">
        <f t="shared" si="8"/>
        <v>0</v>
      </c>
      <c r="AA53" s="782">
        <f t="shared" si="9"/>
        <v>127</v>
      </c>
      <c r="AB53" s="782">
        <f t="shared" si="10"/>
        <v>46</v>
      </c>
      <c r="AC53" s="782">
        <f t="shared" si="11"/>
        <v>0</v>
      </c>
      <c r="AD53" s="782">
        <f t="shared" si="12"/>
        <v>96</v>
      </c>
      <c r="AE53" s="782">
        <f t="shared" si="13"/>
        <v>240</v>
      </c>
      <c r="AF53" s="782">
        <f t="shared" si="14"/>
        <v>410</v>
      </c>
      <c r="AG53" s="783">
        <f t="shared" si="15"/>
        <v>0</v>
      </c>
      <c r="AI53" s="251" t="s">
        <v>335</v>
      </c>
      <c r="AJ53" s="781"/>
      <c r="AK53" s="782">
        <v>50</v>
      </c>
      <c r="AL53" s="782"/>
      <c r="AM53" s="782"/>
      <c r="AN53" s="782"/>
      <c r="AO53" s="782">
        <v>127</v>
      </c>
      <c r="AP53" s="782">
        <v>46</v>
      </c>
      <c r="AQ53" s="782"/>
      <c r="AR53" s="782">
        <v>96</v>
      </c>
      <c r="AS53" s="782">
        <v>240</v>
      </c>
      <c r="AT53" s="782">
        <v>410</v>
      </c>
      <c r="AU53" s="783"/>
      <c r="AW53" s="251" t="s">
        <v>335</v>
      </c>
      <c r="AX53" s="781"/>
      <c r="AY53" s="782"/>
      <c r="AZ53" s="782"/>
      <c r="BA53" s="782"/>
      <c r="BB53" s="782"/>
      <c r="BC53" s="782"/>
      <c r="BD53" s="782"/>
      <c r="BE53" s="782"/>
      <c r="BF53" s="782"/>
      <c r="BG53" s="782"/>
      <c r="BH53" s="782"/>
      <c r="BI53" s="783"/>
    </row>
    <row r="54" spans="2:61" x14ac:dyDescent="0.15">
      <c r="B54" s="71" t="s">
        <v>734</v>
      </c>
      <c r="C54" s="71"/>
      <c r="D54" s="71"/>
      <c r="E54" s="71"/>
      <c r="F54" s="71"/>
      <c r="G54" s="71"/>
      <c r="H54" s="71"/>
      <c r="I54" s="71"/>
      <c r="J54" s="19"/>
      <c r="K54" s="71"/>
      <c r="L54" s="71"/>
      <c r="M54" s="71"/>
      <c r="N54" s="71"/>
      <c r="O54" s="71"/>
      <c r="P54" s="71"/>
      <c r="Q54" s="71"/>
      <c r="R54" s="71"/>
      <c r="U54" s="251" t="s">
        <v>336</v>
      </c>
      <c r="V54" s="781">
        <f t="shared" si="4"/>
        <v>211</v>
      </c>
      <c r="W54" s="782">
        <f t="shared" si="5"/>
        <v>94</v>
      </c>
      <c r="X54" s="782">
        <f t="shared" si="6"/>
        <v>102</v>
      </c>
      <c r="Y54" s="782">
        <f t="shared" si="7"/>
        <v>0</v>
      </c>
      <c r="Z54" s="782">
        <f t="shared" si="8"/>
        <v>2874</v>
      </c>
      <c r="AA54" s="782">
        <f t="shared" si="9"/>
        <v>709</v>
      </c>
      <c r="AB54" s="782">
        <f t="shared" si="10"/>
        <v>145</v>
      </c>
      <c r="AC54" s="782">
        <f t="shared" si="11"/>
        <v>0</v>
      </c>
      <c r="AD54" s="782">
        <f t="shared" si="12"/>
        <v>2348</v>
      </c>
      <c r="AE54" s="782">
        <f t="shared" si="13"/>
        <v>2087</v>
      </c>
      <c r="AF54" s="782">
        <f t="shared" si="14"/>
        <v>6303</v>
      </c>
      <c r="AG54" s="783">
        <f t="shared" si="15"/>
        <v>598</v>
      </c>
      <c r="AI54" s="251" t="s">
        <v>336</v>
      </c>
      <c r="AJ54" s="781">
        <v>211</v>
      </c>
      <c r="AK54" s="782">
        <v>94</v>
      </c>
      <c r="AL54" s="782">
        <v>102</v>
      </c>
      <c r="AM54" s="782"/>
      <c r="AN54" s="782">
        <v>2874</v>
      </c>
      <c r="AO54" s="782">
        <v>709</v>
      </c>
      <c r="AP54" s="782">
        <v>145</v>
      </c>
      <c r="AQ54" s="782"/>
      <c r="AR54" s="782">
        <v>2348</v>
      </c>
      <c r="AS54" s="782">
        <v>2087</v>
      </c>
      <c r="AT54" s="782">
        <v>6303</v>
      </c>
      <c r="AU54" s="783">
        <v>598</v>
      </c>
      <c r="AW54" s="251" t="s">
        <v>336</v>
      </c>
      <c r="AX54" s="781"/>
      <c r="AY54" s="782"/>
      <c r="AZ54" s="782"/>
      <c r="BA54" s="782"/>
      <c r="BB54" s="782"/>
      <c r="BC54" s="782"/>
      <c r="BD54" s="782"/>
      <c r="BE54" s="782"/>
      <c r="BF54" s="782"/>
      <c r="BG54" s="782"/>
      <c r="BH54" s="782"/>
      <c r="BI54" s="783"/>
    </row>
    <row r="55" spans="2:61" x14ac:dyDescent="0.3">
      <c r="B55" s="71"/>
      <c r="J55" s="3"/>
      <c r="U55" s="251" t="s">
        <v>337</v>
      </c>
      <c r="V55" s="781">
        <f t="shared" si="4"/>
        <v>2036</v>
      </c>
      <c r="W55" s="782">
        <f t="shared" si="5"/>
        <v>1115</v>
      </c>
      <c r="X55" s="782">
        <f t="shared" si="6"/>
        <v>0</v>
      </c>
      <c r="Y55" s="782">
        <f t="shared" si="7"/>
        <v>0</v>
      </c>
      <c r="Z55" s="782">
        <f t="shared" si="8"/>
        <v>55</v>
      </c>
      <c r="AA55" s="782">
        <f t="shared" si="9"/>
        <v>67</v>
      </c>
      <c r="AB55" s="782">
        <f t="shared" si="10"/>
        <v>0</v>
      </c>
      <c r="AC55" s="782">
        <f t="shared" si="11"/>
        <v>251</v>
      </c>
      <c r="AD55" s="782">
        <f t="shared" si="12"/>
        <v>13</v>
      </c>
      <c r="AE55" s="782">
        <f t="shared" si="13"/>
        <v>821</v>
      </c>
      <c r="AF55" s="782">
        <f t="shared" si="14"/>
        <v>1320</v>
      </c>
      <c r="AG55" s="783">
        <f t="shared" si="15"/>
        <v>1820</v>
      </c>
      <c r="AI55" s="251" t="s">
        <v>337</v>
      </c>
      <c r="AJ55" s="781">
        <v>2036</v>
      </c>
      <c r="AK55" s="782">
        <v>1115</v>
      </c>
      <c r="AL55" s="782"/>
      <c r="AM55" s="782"/>
      <c r="AN55" s="782">
        <v>55</v>
      </c>
      <c r="AO55" s="782">
        <v>67</v>
      </c>
      <c r="AP55" s="782"/>
      <c r="AQ55" s="782">
        <v>251</v>
      </c>
      <c r="AR55" s="782">
        <v>13</v>
      </c>
      <c r="AS55" s="782">
        <v>821</v>
      </c>
      <c r="AT55" s="782">
        <v>1320</v>
      </c>
      <c r="AU55" s="783">
        <v>1820</v>
      </c>
      <c r="AW55" s="251" t="s">
        <v>337</v>
      </c>
      <c r="AX55" s="781"/>
      <c r="AY55" s="782"/>
      <c r="AZ55" s="782"/>
      <c r="BA55" s="782"/>
      <c r="BB55" s="782"/>
      <c r="BC55" s="782"/>
      <c r="BD55" s="782"/>
      <c r="BE55" s="782"/>
      <c r="BF55" s="782"/>
      <c r="BG55" s="782"/>
      <c r="BH55" s="782"/>
      <c r="BI55" s="783"/>
    </row>
    <row r="56" spans="2:61" ht="11.25" customHeight="1" x14ac:dyDescent="0.3">
      <c r="U56" s="250" t="s">
        <v>752</v>
      </c>
      <c r="V56" s="784">
        <f t="shared" si="4"/>
        <v>0</v>
      </c>
      <c r="W56" s="785">
        <f t="shared" si="5"/>
        <v>0</v>
      </c>
      <c r="X56" s="785">
        <f t="shared" si="6"/>
        <v>0</v>
      </c>
      <c r="Y56" s="785">
        <f t="shared" si="7"/>
        <v>0</v>
      </c>
      <c r="Z56" s="785">
        <f t="shared" si="8"/>
        <v>0</v>
      </c>
      <c r="AA56" s="785">
        <f t="shared" si="9"/>
        <v>0</v>
      </c>
      <c r="AB56" s="785">
        <f t="shared" si="10"/>
        <v>0</v>
      </c>
      <c r="AC56" s="785">
        <f t="shared" si="11"/>
        <v>12</v>
      </c>
      <c r="AD56" s="785">
        <f t="shared" si="12"/>
        <v>0</v>
      </c>
      <c r="AE56" s="785">
        <f t="shared" si="13"/>
        <v>67</v>
      </c>
      <c r="AF56" s="785">
        <f t="shared" si="14"/>
        <v>0</v>
      </c>
      <c r="AG56" s="786">
        <f t="shared" si="15"/>
        <v>34</v>
      </c>
      <c r="AI56" s="250" t="s">
        <v>752</v>
      </c>
      <c r="AJ56" s="784"/>
      <c r="AK56" s="785"/>
      <c r="AL56" s="785"/>
      <c r="AM56" s="785"/>
      <c r="AN56" s="785"/>
      <c r="AO56" s="785"/>
      <c r="AP56" s="785"/>
      <c r="AQ56" s="785"/>
      <c r="AR56" s="785"/>
      <c r="AS56" s="785"/>
      <c r="AT56" s="785"/>
      <c r="AU56" s="786"/>
      <c r="AW56" s="250" t="s">
        <v>752</v>
      </c>
      <c r="AX56" s="784"/>
      <c r="AY56" s="785"/>
      <c r="AZ56" s="785"/>
      <c r="BA56" s="785"/>
      <c r="BB56" s="785"/>
      <c r="BC56" s="785"/>
      <c r="BD56" s="785"/>
      <c r="BE56" s="785">
        <v>12</v>
      </c>
      <c r="BF56" s="785"/>
      <c r="BG56" s="785">
        <v>67</v>
      </c>
      <c r="BH56" s="785"/>
      <c r="BI56" s="786">
        <v>34</v>
      </c>
    </row>
  </sheetData>
  <mergeCells count="8">
    <mergeCell ref="B40:B43"/>
    <mergeCell ref="B44:B50"/>
    <mergeCell ref="B6:B11"/>
    <mergeCell ref="B12:B19"/>
    <mergeCell ref="B20:B23"/>
    <mergeCell ref="B24:B28"/>
    <mergeCell ref="B29:B34"/>
    <mergeCell ref="B35:B39"/>
  </mergeCells>
  <phoneticPr fontId="4"/>
  <conditionalFormatting sqref="D5:O52">
    <cfRule type="cellIs" dxfId="2" priority="1" operator="equal">
      <formula>0</formula>
    </cfRule>
  </conditionalFormatting>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rowBreaks count="1" manualBreakCount="1">
    <brk id="54" max="18" man="1"/>
  </rowBreaks>
  <colBreaks count="1" manualBreakCount="1">
    <brk id="9" max="53" man="1"/>
  </col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22">
    <tabColor theme="4"/>
  </sheetPr>
  <dimension ref="A1:AK52"/>
  <sheetViews>
    <sheetView view="pageBreakPreview" zoomScaleNormal="100" zoomScaleSheetLayoutView="100" workbookViewId="0"/>
  </sheetViews>
  <sheetFormatPr defaultColWidth="9" defaultRowHeight="14" x14ac:dyDescent="0.3"/>
  <cols>
    <col min="1" max="1" width="3.08203125" style="2" customWidth="1"/>
    <col min="2" max="3" width="10.5" style="1" customWidth="1"/>
    <col min="4" max="4" width="9.08203125" style="1" customWidth="1"/>
    <col min="5" max="5" width="10.33203125" style="1" customWidth="1"/>
    <col min="6" max="8" width="9.08203125" style="1" customWidth="1"/>
    <col min="9" max="9" width="6.58203125" style="2" customWidth="1"/>
    <col min="10" max="17" width="8.33203125" style="1" customWidth="1"/>
    <col min="18" max="18" width="8.58203125" style="1" customWidth="1"/>
    <col min="19" max="19" width="3.08203125" style="1" customWidth="1"/>
    <col min="20" max="20" width="9" style="1"/>
    <col min="21" max="21" width="12.58203125" style="1" bestFit="1" customWidth="1"/>
    <col min="22" max="16384" width="9" style="1"/>
  </cols>
  <sheetData>
    <row r="1" spans="1:37" x14ac:dyDescent="0.3">
      <c r="A1" s="2" t="s">
        <v>753</v>
      </c>
      <c r="I1" s="4"/>
    </row>
    <row r="2" spans="1:37" x14ac:dyDescent="0.3">
      <c r="U2" s="1" t="s">
        <v>229</v>
      </c>
    </row>
    <row r="3" spans="1:37" x14ac:dyDescent="0.3">
      <c r="B3" s="1" t="s">
        <v>754</v>
      </c>
      <c r="U3" s="1" t="s">
        <v>721</v>
      </c>
      <c r="V3" s="444" t="s">
        <v>722</v>
      </c>
    </row>
    <row r="4" spans="1:37" ht="14.5" thickBot="1" x14ac:dyDescent="0.35">
      <c r="P4" s="39"/>
      <c r="U4" s="1" t="s">
        <v>724</v>
      </c>
      <c r="V4" s="444" t="s">
        <v>725</v>
      </c>
    </row>
    <row r="5" spans="1:37" ht="28.5" customHeight="1" x14ac:dyDescent="0.3">
      <c r="B5" s="41" t="s">
        <v>415</v>
      </c>
      <c r="C5" s="42" t="s">
        <v>726</v>
      </c>
      <c r="D5" s="998" t="s">
        <v>838</v>
      </c>
      <c r="E5" s="877">
        <v>43831</v>
      </c>
      <c r="F5" s="443">
        <v>44197</v>
      </c>
      <c r="G5" s="220">
        <v>44562</v>
      </c>
      <c r="H5" s="884">
        <v>44927</v>
      </c>
      <c r="J5" s="38"/>
      <c r="K5" s="38"/>
      <c r="L5" s="38"/>
      <c r="M5" s="38"/>
      <c r="N5" s="38"/>
      <c r="O5" s="38"/>
      <c r="P5" s="38"/>
      <c r="Q5" s="365"/>
      <c r="U5" s="444" t="s">
        <v>728</v>
      </c>
      <c r="V5" s="444"/>
    </row>
    <row r="6" spans="1:37" ht="17.149999999999999" customHeight="1" x14ac:dyDescent="0.3">
      <c r="B6" s="1431" t="s">
        <v>132</v>
      </c>
      <c r="C6" s="14" t="s">
        <v>729</v>
      </c>
      <c r="D6" s="894">
        <f>AA11</f>
        <v>70</v>
      </c>
      <c r="E6" s="895">
        <f t="shared" ref="E6:H21" si="0">AB11</f>
        <v>25</v>
      </c>
      <c r="F6" s="895">
        <f t="shared" si="0"/>
        <v>86</v>
      </c>
      <c r="G6" s="895">
        <f t="shared" si="0"/>
        <v>144</v>
      </c>
      <c r="H6" s="896">
        <f t="shared" si="0"/>
        <v>94</v>
      </c>
      <c r="J6" s="248"/>
      <c r="K6" s="248"/>
      <c r="L6" s="248"/>
      <c r="M6" s="248"/>
      <c r="N6" s="248"/>
      <c r="O6" s="248"/>
      <c r="P6" s="370"/>
      <c r="Q6" s="456"/>
    </row>
    <row r="7" spans="1:37" ht="17.149999999999999" customHeight="1" x14ac:dyDescent="0.3">
      <c r="B7" s="1430"/>
      <c r="C7" s="16" t="s">
        <v>730</v>
      </c>
      <c r="D7" s="897">
        <f t="shared" ref="D7:D27" si="1">AA12</f>
        <v>4058</v>
      </c>
      <c r="E7" s="898">
        <f t="shared" si="0"/>
        <v>1559</v>
      </c>
      <c r="F7" s="898">
        <f t="shared" si="0"/>
        <v>9731</v>
      </c>
      <c r="G7" s="898">
        <f t="shared" si="0"/>
        <v>13013</v>
      </c>
      <c r="H7" s="899">
        <f t="shared" si="0"/>
        <v>8465</v>
      </c>
      <c r="J7" s="248"/>
      <c r="K7" s="248"/>
      <c r="L7" s="248"/>
      <c r="M7" s="248"/>
      <c r="N7" s="248"/>
      <c r="O7" s="248"/>
      <c r="P7" s="370"/>
      <c r="Q7" s="457"/>
      <c r="T7" s="1" t="s">
        <v>731</v>
      </c>
    </row>
    <row r="8" spans="1:37" ht="17.149999999999999" customHeight="1" x14ac:dyDescent="0.3">
      <c r="B8" s="1431" t="s">
        <v>133</v>
      </c>
      <c r="C8" s="65" t="s">
        <v>729</v>
      </c>
      <c r="D8" s="894">
        <f t="shared" si="1"/>
        <v>116</v>
      </c>
      <c r="E8" s="895">
        <f t="shared" si="0"/>
        <v>94</v>
      </c>
      <c r="F8" s="895">
        <f t="shared" si="0"/>
        <v>172</v>
      </c>
      <c r="G8" s="895">
        <f t="shared" si="0"/>
        <v>256</v>
      </c>
      <c r="H8" s="896">
        <f t="shared" si="0"/>
        <v>179</v>
      </c>
      <c r="J8" s="248"/>
      <c r="K8" s="248"/>
      <c r="L8" s="248"/>
      <c r="M8" s="248"/>
      <c r="N8" s="248"/>
      <c r="O8" s="248"/>
      <c r="P8" s="370"/>
      <c r="Q8" s="456"/>
    </row>
    <row r="9" spans="1:37" ht="17.149999999999999" customHeight="1" thickBot="1" x14ac:dyDescent="0.35">
      <c r="B9" s="1430"/>
      <c r="C9" s="16" t="s">
        <v>730</v>
      </c>
      <c r="D9" s="897">
        <f t="shared" si="1"/>
        <v>12610</v>
      </c>
      <c r="E9" s="898">
        <f t="shared" si="0"/>
        <v>9128</v>
      </c>
      <c r="F9" s="898">
        <f t="shared" si="0"/>
        <v>32829</v>
      </c>
      <c r="G9" s="898">
        <f t="shared" si="0"/>
        <v>29755</v>
      </c>
      <c r="H9" s="899">
        <f t="shared" si="0"/>
        <v>23492</v>
      </c>
      <c r="J9" s="248"/>
      <c r="K9" s="248"/>
      <c r="L9" s="248"/>
      <c r="M9" s="248"/>
      <c r="N9" s="248"/>
      <c r="O9" s="248"/>
      <c r="P9" s="370"/>
      <c r="Q9" s="457"/>
      <c r="V9" s="1">
        <f t="shared" ref="V9:Z9" si="2">IF(W9="",1,W9+1)</f>
        <v>10</v>
      </c>
      <c r="W9" s="1">
        <f t="shared" si="2"/>
        <v>9</v>
      </c>
      <c r="X9" s="1">
        <f t="shared" si="2"/>
        <v>8</v>
      </c>
      <c r="Y9" s="1">
        <f t="shared" si="2"/>
        <v>7</v>
      </c>
      <c r="Z9" s="1">
        <f t="shared" si="2"/>
        <v>6</v>
      </c>
      <c r="AA9" s="1">
        <f t="shared" ref="AA9" si="3">IF(AB9="",1,AB9+1)</f>
        <v>5</v>
      </c>
      <c r="AB9" s="1">
        <f t="shared" ref="AB9" si="4">IF(AC9="",1,AC9+1)</f>
        <v>4</v>
      </c>
      <c r="AC9" s="1">
        <f t="shared" ref="AC9" si="5">IF(AD9="",1,AD9+1)</f>
        <v>3</v>
      </c>
      <c r="AD9" s="1">
        <v>2</v>
      </c>
      <c r="AE9" s="1">
        <v>1</v>
      </c>
      <c r="AF9" s="1">
        <v>0</v>
      </c>
      <c r="AG9" s="1">
        <v>0</v>
      </c>
      <c r="AH9" s="1">
        <v>0</v>
      </c>
      <c r="AI9" s="1">
        <v>0</v>
      </c>
      <c r="AJ9" s="1">
        <v>0</v>
      </c>
      <c r="AK9" s="1">
        <v>0</v>
      </c>
    </row>
    <row r="10" spans="1:37" ht="17.149999999999999" customHeight="1" x14ac:dyDescent="0.3">
      <c r="B10" s="1431" t="s">
        <v>135</v>
      </c>
      <c r="C10" s="65" t="s">
        <v>729</v>
      </c>
      <c r="D10" s="894">
        <f t="shared" si="1"/>
        <v>1</v>
      </c>
      <c r="E10" s="895">
        <f t="shared" si="0"/>
        <v>3</v>
      </c>
      <c r="F10" s="895">
        <f t="shared" si="0"/>
        <v>23</v>
      </c>
      <c r="G10" s="895">
        <f t="shared" si="0"/>
        <v>34</v>
      </c>
      <c r="H10" s="896">
        <f t="shared" si="0"/>
        <v>16</v>
      </c>
      <c r="J10" s="248"/>
      <c r="K10" s="248"/>
      <c r="L10" s="248"/>
      <c r="M10" s="248"/>
      <c r="N10" s="248"/>
      <c r="O10" s="248"/>
      <c r="P10" s="370"/>
      <c r="Q10" s="456"/>
      <c r="T10" s="24" t="s">
        <v>513</v>
      </c>
      <c r="U10" s="24" t="s">
        <v>566</v>
      </c>
      <c r="V10" s="982">
        <v>41640</v>
      </c>
      <c r="W10" s="982">
        <v>42005</v>
      </c>
      <c r="X10" s="982">
        <v>42370</v>
      </c>
      <c r="Y10" s="982">
        <v>42736</v>
      </c>
      <c r="Z10" s="981">
        <v>43101</v>
      </c>
      <c r="AA10" s="988" t="s">
        <v>636</v>
      </c>
      <c r="AB10" s="989" t="s">
        <v>755</v>
      </c>
      <c r="AC10" s="989" t="s">
        <v>756</v>
      </c>
      <c r="AD10" s="990" t="s">
        <v>473</v>
      </c>
      <c r="AE10" s="995" t="s">
        <v>841</v>
      </c>
    </row>
    <row r="11" spans="1:37" ht="17.149999999999999" customHeight="1" x14ac:dyDescent="0.3">
      <c r="B11" s="1430"/>
      <c r="C11" s="16" t="s">
        <v>730</v>
      </c>
      <c r="D11" s="897">
        <f t="shared" si="1"/>
        <v>13</v>
      </c>
      <c r="E11" s="898">
        <f t="shared" si="0"/>
        <v>351</v>
      </c>
      <c r="F11" s="898">
        <f t="shared" si="0"/>
        <v>2784</v>
      </c>
      <c r="G11" s="898">
        <f t="shared" si="0"/>
        <v>3579</v>
      </c>
      <c r="H11" s="899">
        <f t="shared" si="0"/>
        <v>1500</v>
      </c>
      <c r="J11" s="248"/>
      <c r="K11" s="248"/>
      <c r="L11" s="248"/>
      <c r="M11" s="248"/>
      <c r="N11" s="248"/>
      <c r="O11" s="248"/>
      <c r="P11" s="370"/>
      <c r="T11" s="54" t="s">
        <v>442</v>
      </c>
      <c r="U11" s="54" t="s">
        <v>757</v>
      </c>
      <c r="V11" s="983">
        <v>0</v>
      </c>
      <c r="W11" s="983">
        <v>0</v>
      </c>
      <c r="X11" s="983">
        <v>0</v>
      </c>
      <c r="Y11" s="983">
        <v>0</v>
      </c>
      <c r="Z11" s="987">
        <v>66</v>
      </c>
      <c r="AA11" s="991">
        <v>70</v>
      </c>
      <c r="AB11" s="983">
        <v>25</v>
      </c>
      <c r="AC11" s="983">
        <v>86</v>
      </c>
      <c r="AD11" s="984">
        <v>144</v>
      </c>
      <c r="AE11" s="996">
        <v>94</v>
      </c>
      <c r="AF11" s="1">
        <v>0</v>
      </c>
      <c r="AG11" s="1">
        <v>0</v>
      </c>
      <c r="AH11" s="1">
        <v>0</v>
      </c>
      <c r="AI11" s="1">
        <v>0</v>
      </c>
      <c r="AJ11" s="1">
        <v>0</v>
      </c>
      <c r="AK11" s="1">
        <v>0</v>
      </c>
    </row>
    <row r="12" spans="1:37" ht="17.149999999999999" customHeight="1" x14ac:dyDescent="0.3">
      <c r="B12" s="1431" t="s">
        <v>137</v>
      </c>
      <c r="C12" s="65" t="s">
        <v>729</v>
      </c>
      <c r="D12" s="894">
        <f t="shared" si="1"/>
        <v>28</v>
      </c>
      <c r="E12" s="895">
        <f t="shared" si="0"/>
        <v>8</v>
      </c>
      <c r="F12" s="895">
        <f t="shared" si="0"/>
        <v>21</v>
      </c>
      <c r="G12" s="895">
        <f t="shared" si="0"/>
        <v>53</v>
      </c>
      <c r="H12" s="896">
        <f t="shared" si="0"/>
        <v>49</v>
      </c>
      <c r="J12" s="248"/>
      <c r="K12" s="248"/>
      <c r="L12" s="248"/>
      <c r="M12" s="248"/>
      <c r="N12" s="248"/>
      <c r="O12" s="248"/>
      <c r="P12" s="370"/>
      <c r="T12" s="54" t="s">
        <v>442</v>
      </c>
      <c r="U12" s="54" t="s">
        <v>758</v>
      </c>
      <c r="V12" s="983">
        <v>6555</v>
      </c>
      <c r="W12" s="983">
        <v>9258</v>
      </c>
      <c r="X12" s="983">
        <v>2198</v>
      </c>
      <c r="Y12" s="983">
        <v>1193</v>
      </c>
      <c r="Z12" s="987">
        <v>3821</v>
      </c>
      <c r="AA12" s="991">
        <v>4058</v>
      </c>
      <c r="AB12" s="983">
        <v>1559</v>
      </c>
      <c r="AC12" s="983">
        <v>9731</v>
      </c>
      <c r="AD12" s="984">
        <v>13013</v>
      </c>
      <c r="AE12" s="996">
        <v>8465</v>
      </c>
      <c r="AF12" s="1">
        <v>0</v>
      </c>
      <c r="AG12" s="1">
        <v>0</v>
      </c>
      <c r="AH12" s="1">
        <v>0</v>
      </c>
      <c r="AI12" s="1">
        <v>0</v>
      </c>
      <c r="AJ12" s="1">
        <v>0</v>
      </c>
      <c r="AK12" s="1">
        <v>0</v>
      </c>
    </row>
    <row r="13" spans="1:37" ht="17.149999999999999" customHeight="1" x14ac:dyDescent="0.3">
      <c r="B13" s="1430"/>
      <c r="C13" s="16" t="s">
        <v>730</v>
      </c>
      <c r="D13" s="897">
        <f t="shared" si="1"/>
        <v>1401</v>
      </c>
      <c r="E13" s="898">
        <f t="shared" si="0"/>
        <v>514</v>
      </c>
      <c r="F13" s="898">
        <f t="shared" si="0"/>
        <v>1850</v>
      </c>
      <c r="G13" s="898">
        <f t="shared" si="0"/>
        <v>3782</v>
      </c>
      <c r="H13" s="899">
        <f t="shared" si="0"/>
        <v>3626</v>
      </c>
      <c r="J13" s="248"/>
      <c r="K13" s="248"/>
      <c r="L13" s="248"/>
      <c r="M13" s="248"/>
      <c r="N13" s="248"/>
      <c r="O13" s="248"/>
      <c r="P13" s="370"/>
      <c r="T13" s="54" t="s">
        <v>444</v>
      </c>
      <c r="U13" s="54" t="s">
        <v>757</v>
      </c>
      <c r="V13" s="983">
        <v>0</v>
      </c>
      <c r="W13" s="983">
        <v>0</v>
      </c>
      <c r="X13" s="983">
        <v>0</v>
      </c>
      <c r="Y13" s="983">
        <v>0</v>
      </c>
      <c r="Z13" s="987">
        <v>99</v>
      </c>
      <c r="AA13" s="991">
        <v>116</v>
      </c>
      <c r="AB13" s="983">
        <v>94</v>
      </c>
      <c r="AC13" s="983">
        <v>172</v>
      </c>
      <c r="AD13" s="984">
        <v>256</v>
      </c>
      <c r="AE13" s="996">
        <v>179</v>
      </c>
      <c r="AF13" s="1">
        <v>0</v>
      </c>
      <c r="AG13" s="1">
        <v>0</v>
      </c>
      <c r="AH13" s="1">
        <v>0</v>
      </c>
      <c r="AI13" s="1">
        <v>0</v>
      </c>
      <c r="AJ13" s="1">
        <v>0</v>
      </c>
      <c r="AK13" s="1">
        <v>0</v>
      </c>
    </row>
    <row r="14" spans="1:37" ht="17.149999999999999" customHeight="1" x14ac:dyDescent="0.3">
      <c r="B14" s="1432" t="s">
        <v>423</v>
      </c>
      <c r="C14" s="65" t="s">
        <v>729</v>
      </c>
      <c r="D14" s="894">
        <f t="shared" si="1"/>
        <v>148</v>
      </c>
      <c r="E14" s="895">
        <f t="shared" si="0"/>
        <v>54</v>
      </c>
      <c r="F14" s="895">
        <f t="shared" si="0"/>
        <v>226</v>
      </c>
      <c r="G14" s="895">
        <f t="shared" si="0"/>
        <v>405</v>
      </c>
      <c r="H14" s="896">
        <f t="shared" si="0"/>
        <v>347</v>
      </c>
      <c r="J14" s="248"/>
      <c r="K14" s="248"/>
      <c r="L14" s="248"/>
      <c r="M14" s="248"/>
      <c r="N14" s="248"/>
      <c r="O14" s="248"/>
      <c r="P14" s="370"/>
      <c r="T14" s="54" t="s">
        <v>444</v>
      </c>
      <c r="U14" s="54" t="s">
        <v>758</v>
      </c>
      <c r="V14" s="983">
        <v>68253</v>
      </c>
      <c r="W14" s="983">
        <v>50882</v>
      </c>
      <c r="X14" s="983">
        <v>2532</v>
      </c>
      <c r="Y14" s="983">
        <v>8364</v>
      </c>
      <c r="Z14" s="987">
        <v>9539</v>
      </c>
      <c r="AA14" s="991">
        <v>12610</v>
      </c>
      <c r="AB14" s="983">
        <v>9128</v>
      </c>
      <c r="AC14" s="983">
        <v>32829</v>
      </c>
      <c r="AD14" s="984">
        <v>29755</v>
      </c>
      <c r="AE14" s="996">
        <v>23492</v>
      </c>
      <c r="AF14" s="1">
        <v>0</v>
      </c>
      <c r="AG14" s="1">
        <v>0</v>
      </c>
      <c r="AH14" s="1">
        <v>0</v>
      </c>
      <c r="AI14" s="1">
        <v>0</v>
      </c>
      <c r="AJ14" s="1">
        <v>0</v>
      </c>
      <c r="AK14" s="1">
        <v>0</v>
      </c>
    </row>
    <row r="15" spans="1:37" ht="17.149999999999999" customHeight="1" x14ac:dyDescent="0.3">
      <c r="B15" s="1430"/>
      <c r="C15" s="16" t="s">
        <v>730</v>
      </c>
      <c r="D15" s="897">
        <f t="shared" si="1"/>
        <v>16787</v>
      </c>
      <c r="E15" s="898">
        <f t="shared" si="0"/>
        <v>6734</v>
      </c>
      <c r="F15" s="898">
        <f t="shared" si="0"/>
        <v>26850</v>
      </c>
      <c r="G15" s="898">
        <f t="shared" si="0"/>
        <v>45133</v>
      </c>
      <c r="H15" s="899">
        <f t="shared" si="0"/>
        <v>32493</v>
      </c>
      <c r="J15" s="248"/>
      <c r="K15" s="248"/>
      <c r="L15" s="248"/>
      <c r="M15" s="248"/>
      <c r="N15" s="248"/>
      <c r="O15" s="248"/>
      <c r="P15" s="370"/>
      <c r="T15" s="54" t="s">
        <v>445</v>
      </c>
      <c r="U15" s="54" t="s">
        <v>757</v>
      </c>
      <c r="V15" s="983">
        <v>0</v>
      </c>
      <c r="W15" s="983">
        <v>0</v>
      </c>
      <c r="X15" s="983">
        <v>0</v>
      </c>
      <c r="Y15" s="983">
        <v>0</v>
      </c>
      <c r="Z15" s="987">
        <v>6</v>
      </c>
      <c r="AA15" s="991">
        <v>1</v>
      </c>
      <c r="AB15" s="983">
        <v>3</v>
      </c>
      <c r="AC15" s="983">
        <v>23</v>
      </c>
      <c r="AD15" s="984">
        <v>34</v>
      </c>
      <c r="AE15" s="996">
        <v>16</v>
      </c>
      <c r="AF15" s="1">
        <v>0</v>
      </c>
      <c r="AG15" s="1">
        <v>0</v>
      </c>
      <c r="AH15" s="1">
        <v>0</v>
      </c>
      <c r="AI15" s="1">
        <v>0</v>
      </c>
      <c r="AJ15" s="1">
        <v>0</v>
      </c>
      <c r="AK15" s="1">
        <v>0</v>
      </c>
    </row>
    <row r="16" spans="1:37" ht="17.149999999999999" customHeight="1" x14ac:dyDescent="0.3">
      <c r="B16" s="1431" t="s">
        <v>140</v>
      </c>
      <c r="C16" s="65" t="s">
        <v>729</v>
      </c>
      <c r="D16" s="894">
        <f t="shared" si="1"/>
        <v>8</v>
      </c>
      <c r="E16" s="900">
        <f t="shared" si="0"/>
        <v>0</v>
      </c>
      <c r="F16" s="895">
        <f t="shared" si="0"/>
        <v>9</v>
      </c>
      <c r="G16" s="895">
        <f t="shared" si="0"/>
        <v>18</v>
      </c>
      <c r="H16" s="896">
        <f t="shared" si="0"/>
        <v>21</v>
      </c>
      <c r="J16" s="248"/>
      <c r="K16" s="248"/>
      <c r="L16" s="248"/>
      <c r="M16" s="248"/>
      <c r="N16" s="248"/>
      <c r="O16" s="248"/>
      <c r="P16" s="370"/>
      <c r="T16" s="54" t="s">
        <v>445</v>
      </c>
      <c r="U16" s="54" t="s">
        <v>758</v>
      </c>
      <c r="V16" s="983">
        <v>3908</v>
      </c>
      <c r="W16" s="983">
        <v>3255</v>
      </c>
      <c r="X16" s="983">
        <v>1473</v>
      </c>
      <c r="Y16" s="983">
        <v>1586</v>
      </c>
      <c r="Z16" s="987">
        <v>812</v>
      </c>
      <c r="AA16" s="991">
        <v>13</v>
      </c>
      <c r="AB16" s="983">
        <v>351</v>
      </c>
      <c r="AC16" s="983">
        <v>2784</v>
      </c>
      <c r="AD16" s="984">
        <v>3579</v>
      </c>
      <c r="AE16" s="996">
        <v>1500</v>
      </c>
      <c r="AF16" s="1">
        <v>0</v>
      </c>
      <c r="AG16" s="1">
        <v>0</v>
      </c>
      <c r="AH16" s="1">
        <v>0</v>
      </c>
      <c r="AI16" s="1">
        <v>0</v>
      </c>
      <c r="AJ16" s="1">
        <v>0</v>
      </c>
      <c r="AK16" s="1">
        <v>0</v>
      </c>
    </row>
    <row r="17" spans="2:37" ht="17.149999999999999" customHeight="1" x14ac:dyDescent="0.3">
      <c r="B17" s="1430"/>
      <c r="C17" s="16" t="s">
        <v>730</v>
      </c>
      <c r="D17" s="897">
        <f t="shared" si="1"/>
        <v>540</v>
      </c>
      <c r="E17" s="901">
        <f t="shared" si="0"/>
        <v>0</v>
      </c>
      <c r="F17" s="898">
        <f t="shared" si="0"/>
        <v>981</v>
      </c>
      <c r="G17" s="898">
        <f t="shared" si="0"/>
        <v>1727</v>
      </c>
      <c r="H17" s="899">
        <f t="shared" si="0"/>
        <v>1154</v>
      </c>
      <c r="J17" s="248"/>
      <c r="K17" s="248"/>
      <c r="L17" s="248"/>
      <c r="M17" s="248"/>
      <c r="N17" s="248"/>
      <c r="O17" s="248"/>
      <c r="P17" s="370"/>
      <c r="T17" s="54" t="s">
        <v>446</v>
      </c>
      <c r="U17" s="54" t="s">
        <v>757</v>
      </c>
      <c r="V17" s="983">
        <v>0</v>
      </c>
      <c r="W17" s="983">
        <v>0</v>
      </c>
      <c r="X17" s="983">
        <v>0</v>
      </c>
      <c r="Y17" s="983">
        <v>0</v>
      </c>
      <c r="Z17" s="987">
        <v>30</v>
      </c>
      <c r="AA17" s="991">
        <v>28</v>
      </c>
      <c r="AB17" s="983">
        <v>8</v>
      </c>
      <c r="AC17" s="983">
        <v>21</v>
      </c>
      <c r="AD17" s="984">
        <v>53</v>
      </c>
      <c r="AE17" s="996">
        <v>49</v>
      </c>
      <c r="AF17" s="1">
        <v>0</v>
      </c>
      <c r="AG17" s="1">
        <v>0</v>
      </c>
      <c r="AH17" s="1">
        <v>0</v>
      </c>
      <c r="AI17" s="1">
        <v>0</v>
      </c>
      <c r="AJ17" s="1">
        <v>0</v>
      </c>
      <c r="AK17" s="1">
        <v>0</v>
      </c>
    </row>
    <row r="18" spans="2:37" ht="17.149999999999999" customHeight="1" x14ac:dyDescent="0.3">
      <c r="B18" s="1247" t="s">
        <v>142</v>
      </c>
      <c r="C18" s="65" t="s">
        <v>729</v>
      </c>
      <c r="D18" s="904">
        <f t="shared" si="1"/>
        <v>0</v>
      </c>
      <c r="E18" s="900">
        <f t="shared" si="0"/>
        <v>0</v>
      </c>
      <c r="F18" s="900">
        <f t="shared" si="0"/>
        <v>0</v>
      </c>
      <c r="G18" s="900">
        <f t="shared" si="0"/>
        <v>0</v>
      </c>
      <c r="H18" s="902">
        <f t="shared" si="0"/>
        <v>0</v>
      </c>
      <c r="J18" s="248"/>
      <c r="K18" s="248"/>
      <c r="L18" s="248"/>
      <c r="M18" s="248"/>
      <c r="N18" s="248"/>
      <c r="O18" s="248"/>
      <c r="P18" s="370"/>
      <c r="T18" s="54" t="s">
        <v>446</v>
      </c>
      <c r="U18" s="54" t="s">
        <v>758</v>
      </c>
      <c r="V18" s="983">
        <v>2873</v>
      </c>
      <c r="W18" s="983">
        <v>6125</v>
      </c>
      <c r="X18" s="983">
        <v>3125</v>
      </c>
      <c r="Y18" s="983">
        <v>3490</v>
      </c>
      <c r="Z18" s="987">
        <v>1935</v>
      </c>
      <c r="AA18" s="991">
        <v>1401</v>
      </c>
      <c r="AB18" s="983">
        <v>514</v>
      </c>
      <c r="AC18" s="983">
        <v>1850</v>
      </c>
      <c r="AD18" s="984">
        <v>3782</v>
      </c>
      <c r="AE18" s="996">
        <v>3626</v>
      </c>
      <c r="AF18" s="1">
        <v>0</v>
      </c>
      <c r="AG18" s="1">
        <v>0</v>
      </c>
      <c r="AH18" s="1">
        <v>0</v>
      </c>
      <c r="AI18" s="1">
        <v>0</v>
      </c>
      <c r="AJ18" s="1">
        <v>0</v>
      </c>
      <c r="AK18" s="1">
        <v>0</v>
      </c>
    </row>
    <row r="19" spans="2:37" ht="17.149999999999999" customHeight="1" x14ac:dyDescent="0.3">
      <c r="B19" s="1249"/>
      <c r="C19" s="16" t="s">
        <v>730</v>
      </c>
      <c r="D19" s="905">
        <f t="shared" si="1"/>
        <v>0</v>
      </c>
      <c r="E19" s="901">
        <f t="shared" si="0"/>
        <v>0</v>
      </c>
      <c r="F19" s="901">
        <f t="shared" si="0"/>
        <v>0</v>
      </c>
      <c r="G19" s="901">
        <f t="shared" si="0"/>
        <v>0</v>
      </c>
      <c r="H19" s="903">
        <f t="shared" si="0"/>
        <v>0</v>
      </c>
      <c r="J19" s="248"/>
      <c r="K19" s="248"/>
      <c r="L19" s="248"/>
      <c r="M19" s="248"/>
      <c r="N19" s="248"/>
      <c r="O19" s="248"/>
      <c r="P19" s="370"/>
      <c r="T19" s="54" t="s">
        <v>447</v>
      </c>
      <c r="U19" s="54" t="s">
        <v>757</v>
      </c>
      <c r="V19" s="983">
        <v>0</v>
      </c>
      <c r="W19" s="983">
        <v>0</v>
      </c>
      <c r="X19" s="983">
        <v>0</v>
      </c>
      <c r="Y19" s="983">
        <v>0</v>
      </c>
      <c r="Z19" s="987">
        <v>111</v>
      </c>
      <c r="AA19" s="991">
        <v>148</v>
      </c>
      <c r="AB19" s="983">
        <v>54</v>
      </c>
      <c r="AC19" s="983">
        <v>226</v>
      </c>
      <c r="AD19" s="984">
        <v>405</v>
      </c>
      <c r="AE19" s="996">
        <v>347</v>
      </c>
      <c r="AF19" s="1">
        <v>0</v>
      </c>
      <c r="AG19" s="1">
        <v>0</v>
      </c>
      <c r="AH19" s="1">
        <v>0</v>
      </c>
      <c r="AI19" s="1">
        <v>0</v>
      </c>
      <c r="AJ19" s="1">
        <v>0</v>
      </c>
      <c r="AK19" s="1">
        <v>0</v>
      </c>
    </row>
    <row r="20" spans="2:37" ht="17.149999999999999" customHeight="1" x14ac:dyDescent="0.3">
      <c r="B20" s="1250" t="s">
        <v>421</v>
      </c>
      <c r="C20" s="65" t="s">
        <v>729</v>
      </c>
      <c r="D20" s="894">
        <f t="shared" si="1"/>
        <v>6</v>
      </c>
      <c r="E20" s="900">
        <f t="shared" si="0"/>
        <v>0</v>
      </c>
      <c r="F20" s="895">
        <f t="shared" si="0"/>
        <v>4</v>
      </c>
      <c r="G20" s="895">
        <f t="shared" si="0"/>
        <v>19</v>
      </c>
      <c r="H20" s="896">
        <f t="shared" si="0"/>
        <v>12</v>
      </c>
      <c r="J20" s="248"/>
      <c r="K20" s="248"/>
      <c r="L20" s="248"/>
      <c r="M20" s="248"/>
      <c r="N20" s="248"/>
      <c r="O20" s="248"/>
      <c r="P20" s="370"/>
      <c r="T20" s="54" t="s">
        <v>447</v>
      </c>
      <c r="U20" s="54" t="s">
        <v>758</v>
      </c>
      <c r="V20" s="983">
        <v>23458</v>
      </c>
      <c r="W20" s="983">
        <v>22205</v>
      </c>
      <c r="X20" s="983">
        <v>17580</v>
      </c>
      <c r="Y20" s="983">
        <v>13070</v>
      </c>
      <c r="Z20" s="987">
        <v>13900</v>
      </c>
      <c r="AA20" s="991">
        <v>16787</v>
      </c>
      <c r="AB20" s="983">
        <v>6734</v>
      </c>
      <c r="AC20" s="983">
        <v>26850</v>
      </c>
      <c r="AD20" s="984">
        <v>45133</v>
      </c>
      <c r="AE20" s="996">
        <v>32493</v>
      </c>
      <c r="AF20" s="1">
        <v>0</v>
      </c>
      <c r="AG20" s="1">
        <v>0</v>
      </c>
      <c r="AH20" s="1">
        <v>0</v>
      </c>
      <c r="AI20" s="1">
        <v>0</v>
      </c>
      <c r="AJ20" s="1">
        <v>0</v>
      </c>
      <c r="AK20" s="1">
        <v>0</v>
      </c>
    </row>
    <row r="21" spans="2:37" ht="17.149999999999999" customHeight="1" x14ac:dyDescent="0.3">
      <c r="B21" s="1249"/>
      <c r="C21" s="16" t="s">
        <v>730</v>
      </c>
      <c r="D21" s="897">
        <f t="shared" si="1"/>
        <v>832</v>
      </c>
      <c r="E21" s="901">
        <f t="shared" si="0"/>
        <v>0</v>
      </c>
      <c r="F21" s="898">
        <f t="shared" si="0"/>
        <v>812</v>
      </c>
      <c r="G21" s="898">
        <f t="shared" si="0"/>
        <v>2340</v>
      </c>
      <c r="H21" s="899">
        <f t="shared" si="0"/>
        <v>1199</v>
      </c>
      <c r="J21" s="248"/>
      <c r="K21" s="248"/>
      <c r="L21" s="248"/>
      <c r="M21" s="248"/>
      <c r="N21" s="248"/>
      <c r="O21" s="248"/>
      <c r="P21" s="370"/>
      <c r="T21" s="54" t="s">
        <v>448</v>
      </c>
      <c r="U21" s="54" t="s">
        <v>757</v>
      </c>
      <c r="V21" s="983">
        <v>0</v>
      </c>
      <c r="W21" s="983">
        <v>0</v>
      </c>
      <c r="X21" s="983">
        <v>0</v>
      </c>
      <c r="Y21" s="983">
        <v>0</v>
      </c>
      <c r="Z21" s="987">
        <v>11</v>
      </c>
      <c r="AA21" s="991">
        <v>8</v>
      </c>
      <c r="AB21" s="983">
        <v>0</v>
      </c>
      <c r="AC21" s="983">
        <v>9</v>
      </c>
      <c r="AD21" s="985">
        <v>18</v>
      </c>
      <c r="AE21" s="996">
        <v>21</v>
      </c>
      <c r="AF21" s="1">
        <v>0</v>
      </c>
      <c r="AG21" s="1">
        <v>0</v>
      </c>
      <c r="AH21" s="1">
        <v>0</v>
      </c>
      <c r="AI21" s="1">
        <v>0</v>
      </c>
      <c r="AJ21" s="1">
        <v>0</v>
      </c>
      <c r="AK21" s="1">
        <v>0</v>
      </c>
    </row>
    <row r="22" spans="2:37" ht="17.149999999999999" customHeight="1" x14ac:dyDescent="0.3">
      <c r="B22" s="1250" t="s">
        <v>422</v>
      </c>
      <c r="C22" s="65" t="s">
        <v>729</v>
      </c>
      <c r="D22" s="894">
        <f t="shared" si="1"/>
        <v>11</v>
      </c>
      <c r="E22" s="895">
        <f t="shared" ref="E22:E27" si="6">AB27</f>
        <v>2</v>
      </c>
      <c r="F22" s="895">
        <f t="shared" ref="F22:F27" si="7">AC27</f>
        <v>10</v>
      </c>
      <c r="G22" s="895">
        <f t="shared" ref="G22:G27" si="8">AD27</f>
        <v>16</v>
      </c>
      <c r="H22" s="896">
        <f t="shared" ref="H22:H27" si="9">AE27</f>
        <v>10</v>
      </c>
      <c r="J22" s="248"/>
      <c r="K22" s="248"/>
      <c r="L22" s="248"/>
      <c r="M22" s="248"/>
      <c r="N22" s="248"/>
      <c r="O22" s="248"/>
      <c r="P22" s="370"/>
      <c r="T22" s="54" t="s">
        <v>448</v>
      </c>
      <c r="U22" s="54" t="s">
        <v>758</v>
      </c>
      <c r="V22" s="983">
        <v>4242</v>
      </c>
      <c r="W22" s="983">
        <v>9570</v>
      </c>
      <c r="X22" s="983">
        <v>5909</v>
      </c>
      <c r="Y22" s="983">
        <v>1678</v>
      </c>
      <c r="Z22" s="987">
        <v>495</v>
      </c>
      <c r="AA22" s="991">
        <v>540</v>
      </c>
      <c r="AB22" s="983">
        <v>0</v>
      </c>
      <c r="AC22" s="983">
        <v>981</v>
      </c>
      <c r="AD22" s="985">
        <v>1727</v>
      </c>
      <c r="AE22" s="996">
        <v>1154</v>
      </c>
      <c r="AF22" s="1">
        <v>0</v>
      </c>
      <c r="AG22" s="1">
        <v>0</v>
      </c>
      <c r="AH22" s="1">
        <v>0</v>
      </c>
      <c r="AI22" s="1">
        <v>0</v>
      </c>
      <c r="AJ22" s="1">
        <v>0</v>
      </c>
      <c r="AK22" s="1">
        <v>0</v>
      </c>
    </row>
    <row r="23" spans="2:37" ht="17.149999999999999" customHeight="1" x14ac:dyDescent="0.3">
      <c r="B23" s="1249"/>
      <c r="C23" s="16" t="s">
        <v>730</v>
      </c>
      <c r="D23" s="897">
        <f t="shared" si="1"/>
        <v>1164</v>
      </c>
      <c r="E23" s="898">
        <f t="shared" si="6"/>
        <v>158</v>
      </c>
      <c r="F23" s="898">
        <f t="shared" si="7"/>
        <v>663</v>
      </c>
      <c r="G23" s="898">
        <f t="shared" si="8"/>
        <v>1322</v>
      </c>
      <c r="H23" s="899">
        <f t="shared" si="9"/>
        <v>1066</v>
      </c>
      <c r="J23" s="248"/>
      <c r="K23" s="248"/>
      <c r="L23" s="248"/>
      <c r="M23" s="248"/>
      <c r="N23" s="248"/>
      <c r="O23" s="248"/>
      <c r="P23" s="370"/>
      <c r="T23" s="54" t="s">
        <v>449</v>
      </c>
      <c r="U23" s="54" t="s">
        <v>757</v>
      </c>
      <c r="V23" s="983">
        <v>0</v>
      </c>
      <c r="W23" s="983">
        <v>0</v>
      </c>
      <c r="X23" s="983">
        <v>0</v>
      </c>
      <c r="Y23" s="983">
        <v>0</v>
      </c>
      <c r="Z23" s="987">
        <v>3</v>
      </c>
      <c r="AA23" s="991">
        <v>0</v>
      </c>
      <c r="AB23" s="983">
        <v>0</v>
      </c>
      <c r="AC23" s="983">
        <v>0</v>
      </c>
      <c r="AD23" s="986">
        <v>0</v>
      </c>
      <c r="AE23" s="996">
        <v>0</v>
      </c>
      <c r="AF23" s="1">
        <v>0</v>
      </c>
      <c r="AG23" s="1">
        <v>0</v>
      </c>
      <c r="AH23" s="1">
        <v>0</v>
      </c>
      <c r="AI23" s="1">
        <v>0</v>
      </c>
      <c r="AJ23" s="1">
        <v>0</v>
      </c>
      <c r="AK23" s="1">
        <v>0</v>
      </c>
    </row>
    <row r="24" spans="2:37" ht="17.149999999999999" customHeight="1" x14ac:dyDescent="0.3">
      <c r="B24" s="1247" t="s">
        <v>149</v>
      </c>
      <c r="C24" s="65" t="s">
        <v>729</v>
      </c>
      <c r="D24" s="904">
        <f t="shared" si="1"/>
        <v>0</v>
      </c>
      <c r="E24" s="900">
        <f t="shared" si="6"/>
        <v>0</v>
      </c>
      <c r="F24" s="900">
        <f t="shared" si="7"/>
        <v>0</v>
      </c>
      <c r="G24" s="900">
        <f t="shared" si="8"/>
        <v>0</v>
      </c>
      <c r="H24" s="902">
        <f t="shared" si="9"/>
        <v>0</v>
      </c>
      <c r="J24" s="248"/>
      <c r="K24" s="248"/>
      <c r="L24" s="248"/>
      <c r="M24" s="248"/>
      <c r="N24" s="248"/>
      <c r="O24" s="248"/>
      <c r="P24" s="371"/>
      <c r="T24" s="54" t="s">
        <v>449</v>
      </c>
      <c r="U24" s="54" t="s">
        <v>758</v>
      </c>
      <c r="V24" s="983">
        <v>118</v>
      </c>
      <c r="W24" s="983">
        <v>307</v>
      </c>
      <c r="X24" s="983">
        <v>86</v>
      </c>
      <c r="Y24" s="983">
        <v>13</v>
      </c>
      <c r="Z24" s="987">
        <v>103</v>
      </c>
      <c r="AA24" s="991">
        <v>0</v>
      </c>
      <c r="AB24" s="983">
        <v>0</v>
      </c>
      <c r="AC24" s="983">
        <v>0</v>
      </c>
      <c r="AD24" s="986">
        <v>0</v>
      </c>
      <c r="AE24" s="996">
        <v>0</v>
      </c>
      <c r="AF24" s="1">
        <v>0</v>
      </c>
      <c r="AG24" s="1">
        <v>0</v>
      </c>
      <c r="AH24" s="1">
        <v>0</v>
      </c>
      <c r="AI24" s="1">
        <v>0</v>
      </c>
      <c r="AJ24" s="1">
        <v>0</v>
      </c>
      <c r="AK24" s="1">
        <v>0</v>
      </c>
    </row>
    <row r="25" spans="2:37" ht="17.149999999999999" customHeight="1" x14ac:dyDescent="0.3">
      <c r="B25" s="1249"/>
      <c r="C25" s="16" t="s">
        <v>730</v>
      </c>
      <c r="D25" s="905">
        <f t="shared" si="1"/>
        <v>0</v>
      </c>
      <c r="E25" s="901">
        <f t="shared" si="6"/>
        <v>0</v>
      </c>
      <c r="F25" s="901">
        <f t="shared" si="7"/>
        <v>0</v>
      </c>
      <c r="G25" s="901">
        <f t="shared" si="8"/>
        <v>0</v>
      </c>
      <c r="H25" s="903">
        <f t="shared" si="9"/>
        <v>0</v>
      </c>
      <c r="J25" s="248"/>
      <c r="K25" s="248"/>
      <c r="L25" s="248"/>
      <c r="M25" s="248"/>
      <c r="N25" s="248"/>
      <c r="O25" s="248"/>
      <c r="P25" s="371"/>
      <c r="T25" s="54" t="s">
        <v>450</v>
      </c>
      <c r="U25" s="54" t="s">
        <v>757</v>
      </c>
      <c r="V25" s="983">
        <v>0</v>
      </c>
      <c r="W25" s="983">
        <v>0</v>
      </c>
      <c r="X25" s="983">
        <v>0</v>
      </c>
      <c r="Y25" s="983">
        <v>0</v>
      </c>
      <c r="Z25" s="987">
        <v>23</v>
      </c>
      <c r="AA25" s="991">
        <v>6</v>
      </c>
      <c r="AB25" s="983">
        <v>0</v>
      </c>
      <c r="AC25" s="983">
        <v>4</v>
      </c>
      <c r="AD25" s="985">
        <v>19</v>
      </c>
      <c r="AE25" s="996">
        <v>12</v>
      </c>
      <c r="AF25" s="1">
        <v>0</v>
      </c>
      <c r="AG25" s="1">
        <v>0</v>
      </c>
      <c r="AH25" s="1">
        <v>0</v>
      </c>
      <c r="AI25" s="1">
        <v>0</v>
      </c>
      <c r="AJ25" s="1">
        <v>0</v>
      </c>
      <c r="AK25" s="1">
        <v>0</v>
      </c>
    </row>
    <row r="26" spans="2:37" ht="17.149999999999999" customHeight="1" thickBot="1" x14ac:dyDescent="0.35">
      <c r="B26" s="1433" t="s">
        <v>151</v>
      </c>
      <c r="C26" s="65" t="s">
        <v>729</v>
      </c>
      <c r="D26" s="904">
        <f t="shared" si="1"/>
        <v>0</v>
      </c>
      <c r="E26" s="900">
        <f t="shared" si="6"/>
        <v>0</v>
      </c>
      <c r="F26" s="900">
        <f t="shared" si="7"/>
        <v>0</v>
      </c>
      <c r="G26" s="895">
        <f t="shared" si="8"/>
        <v>1</v>
      </c>
      <c r="H26" s="902">
        <f t="shared" si="9"/>
        <v>0</v>
      </c>
      <c r="J26" s="248"/>
      <c r="K26" s="248"/>
      <c r="L26" s="248"/>
      <c r="M26" s="248"/>
      <c r="N26" s="248"/>
      <c r="O26" s="248"/>
      <c r="P26" s="371"/>
      <c r="T26" s="54" t="s">
        <v>450</v>
      </c>
      <c r="U26" s="54" t="s">
        <v>758</v>
      </c>
      <c r="V26" s="983">
        <v>2265</v>
      </c>
      <c r="W26" s="983">
        <v>3294</v>
      </c>
      <c r="X26" s="983">
        <v>767</v>
      </c>
      <c r="Y26" s="983">
        <v>2359</v>
      </c>
      <c r="Z26" s="987">
        <v>2391</v>
      </c>
      <c r="AA26" s="991">
        <v>832</v>
      </c>
      <c r="AB26" s="983">
        <v>0</v>
      </c>
      <c r="AC26" s="983">
        <v>812</v>
      </c>
      <c r="AD26" s="985">
        <v>2340</v>
      </c>
      <c r="AE26" s="996">
        <v>1199</v>
      </c>
      <c r="AF26" s="1">
        <v>0</v>
      </c>
      <c r="AG26" s="1">
        <v>0</v>
      </c>
      <c r="AH26" s="1">
        <v>0</v>
      </c>
      <c r="AI26" s="1">
        <v>0</v>
      </c>
      <c r="AJ26" s="1">
        <v>0</v>
      </c>
      <c r="AK26" s="1">
        <v>0</v>
      </c>
    </row>
    <row r="27" spans="2:37" ht="17.149999999999999" customHeight="1" thickTop="1" thickBot="1" x14ac:dyDescent="0.35">
      <c r="B27" s="1311"/>
      <c r="C27" s="16" t="s">
        <v>730</v>
      </c>
      <c r="D27" s="905">
        <f t="shared" si="1"/>
        <v>0</v>
      </c>
      <c r="E27" s="906">
        <f t="shared" si="6"/>
        <v>0</v>
      </c>
      <c r="F27" s="906">
        <f t="shared" si="7"/>
        <v>0</v>
      </c>
      <c r="G27" s="898">
        <f t="shared" si="8"/>
        <v>12</v>
      </c>
      <c r="H27" s="903">
        <f t="shared" si="9"/>
        <v>0</v>
      </c>
      <c r="J27" s="248"/>
      <c r="K27" s="248"/>
      <c r="L27" s="248"/>
      <c r="M27" s="248"/>
      <c r="N27" s="248"/>
      <c r="O27" s="248"/>
      <c r="P27" s="371"/>
      <c r="T27" s="54" t="s">
        <v>451</v>
      </c>
      <c r="U27" s="54" t="s">
        <v>757</v>
      </c>
      <c r="V27" s="983">
        <v>0</v>
      </c>
      <c r="W27" s="983">
        <v>0</v>
      </c>
      <c r="X27" s="983">
        <v>0</v>
      </c>
      <c r="Y27" s="983">
        <v>0</v>
      </c>
      <c r="Z27" s="987">
        <v>14</v>
      </c>
      <c r="AA27" s="991">
        <v>11</v>
      </c>
      <c r="AB27" s="983">
        <v>2</v>
      </c>
      <c r="AC27" s="983">
        <v>10</v>
      </c>
      <c r="AD27" s="984">
        <v>16</v>
      </c>
      <c r="AE27" s="996">
        <v>10</v>
      </c>
      <c r="AF27" s="1">
        <v>0</v>
      </c>
      <c r="AG27" s="1">
        <v>0</v>
      </c>
      <c r="AH27" s="1">
        <v>0</v>
      </c>
      <c r="AI27" s="1">
        <v>0</v>
      </c>
      <c r="AJ27" s="1">
        <v>0</v>
      </c>
      <c r="AK27" s="1">
        <v>0</v>
      </c>
    </row>
    <row r="28" spans="2:37" ht="17.149999999999999" customHeight="1" thickTop="1" thickBot="1" x14ac:dyDescent="0.35">
      <c r="B28" s="1311" t="s">
        <v>454</v>
      </c>
      <c r="C28" s="66" t="s">
        <v>729</v>
      </c>
      <c r="D28" s="832">
        <f t="shared" ref="D28:H29" si="10">SUM(D6,D8,D10,D12,D14,D16,D18,D20,D22,D24,D26)</f>
        <v>388</v>
      </c>
      <c r="E28" s="832">
        <f t="shared" si="10"/>
        <v>186</v>
      </c>
      <c r="F28" s="832">
        <f t="shared" si="10"/>
        <v>551</v>
      </c>
      <c r="G28" s="832">
        <f t="shared" si="10"/>
        <v>946</v>
      </c>
      <c r="H28" s="856">
        <f t="shared" si="10"/>
        <v>728</v>
      </c>
      <c r="J28" s="248"/>
      <c r="K28" s="248"/>
      <c r="L28" s="248"/>
      <c r="M28" s="248"/>
      <c r="N28" s="248"/>
      <c r="O28" s="248"/>
      <c r="P28" s="370"/>
      <c r="T28" s="54" t="s">
        <v>451</v>
      </c>
      <c r="U28" s="54" t="s">
        <v>758</v>
      </c>
      <c r="V28" s="983">
        <v>1673</v>
      </c>
      <c r="W28" s="983">
        <v>1322</v>
      </c>
      <c r="X28" s="983">
        <v>914</v>
      </c>
      <c r="Y28" s="983">
        <v>1086</v>
      </c>
      <c r="Z28" s="987">
        <v>1690</v>
      </c>
      <c r="AA28" s="991">
        <v>1164</v>
      </c>
      <c r="AB28" s="983">
        <v>158</v>
      </c>
      <c r="AC28" s="983">
        <v>663</v>
      </c>
      <c r="AD28" s="984">
        <v>1322</v>
      </c>
      <c r="AE28" s="996">
        <v>1066</v>
      </c>
      <c r="AF28" s="1">
        <v>0</v>
      </c>
      <c r="AG28" s="1">
        <v>0</v>
      </c>
      <c r="AH28" s="1">
        <v>0</v>
      </c>
      <c r="AI28" s="1">
        <v>0</v>
      </c>
      <c r="AJ28" s="1">
        <v>0</v>
      </c>
      <c r="AK28" s="1">
        <v>0</v>
      </c>
    </row>
    <row r="29" spans="2:37" ht="17.149999999999999" customHeight="1" thickTop="1" thickBot="1" x14ac:dyDescent="0.35">
      <c r="B29" s="1313"/>
      <c r="C29" s="15" t="s">
        <v>730</v>
      </c>
      <c r="D29" s="833">
        <f t="shared" si="10"/>
        <v>37405</v>
      </c>
      <c r="E29" s="833">
        <f t="shared" si="10"/>
        <v>18444</v>
      </c>
      <c r="F29" s="833">
        <f t="shared" si="10"/>
        <v>76500</v>
      </c>
      <c r="G29" s="833">
        <f t="shared" si="10"/>
        <v>100663</v>
      </c>
      <c r="H29" s="857">
        <f t="shared" si="10"/>
        <v>72995</v>
      </c>
      <c r="J29" s="248"/>
      <c r="K29" s="248"/>
      <c r="L29" s="248"/>
      <c r="M29" s="248"/>
      <c r="N29" s="248"/>
      <c r="O29" s="248"/>
      <c r="P29" s="370"/>
      <c r="T29" s="54" t="s">
        <v>452</v>
      </c>
      <c r="U29" s="54" t="s">
        <v>757</v>
      </c>
      <c r="V29" s="983">
        <v>0</v>
      </c>
      <c r="W29" s="983">
        <v>0</v>
      </c>
      <c r="X29" s="983">
        <v>0</v>
      </c>
      <c r="Y29" s="983">
        <v>0</v>
      </c>
      <c r="Z29" s="987">
        <v>0</v>
      </c>
      <c r="AA29" s="991">
        <v>0</v>
      </c>
      <c r="AB29" s="983">
        <v>0</v>
      </c>
      <c r="AC29" s="983">
        <v>0</v>
      </c>
      <c r="AD29" s="986">
        <v>0</v>
      </c>
      <c r="AE29" s="996">
        <v>0</v>
      </c>
      <c r="AF29" s="1">
        <v>0</v>
      </c>
      <c r="AG29" s="1">
        <v>0</v>
      </c>
      <c r="AH29" s="1">
        <v>0</v>
      </c>
      <c r="AI29" s="1">
        <v>0</v>
      </c>
      <c r="AJ29" s="1">
        <v>0</v>
      </c>
      <c r="AK29" s="1">
        <v>0</v>
      </c>
    </row>
    <row r="30" spans="2:37" x14ac:dyDescent="0.3">
      <c r="B30" s="1" t="s">
        <v>734</v>
      </c>
      <c r="T30" s="54" t="s">
        <v>452</v>
      </c>
      <c r="U30" s="54" t="s">
        <v>758</v>
      </c>
      <c r="V30" s="983">
        <v>0</v>
      </c>
      <c r="W30" s="983">
        <v>0</v>
      </c>
      <c r="X30" s="983">
        <v>0</v>
      </c>
      <c r="Y30" s="983">
        <v>0</v>
      </c>
      <c r="Z30" s="987">
        <v>0</v>
      </c>
      <c r="AA30" s="991">
        <v>0</v>
      </c>
      <c r="AB30" s="983">
        <v>0</v>
      </c>
      <c r="AC30" s="983">
        <v>0</v>
      </c>
      <c r="AD30" s="986">
        <v>0</v>
      </c>
      <c r="AE30" s="996">
        <v>0</v>
      </c>
      <c r="AF30" s="1">
        <v>0</v>
      </c>
      <c r="AG30" s="1">
        <v>0</v>
      </c>
      <c r="AH30" s="1">
        <v>0</v>
      </c>
      <c r="AI30" s="1">
        <v>0</v>
      </c>
      <c r="AJ30" s="1">
        <v>0</v>
      </c>
      <c r="AK30" s="1">
        <v>0</v>
      </c>
    </row>
    <row r="31" spans="2:37" x14ac:dyDescent="0.3">
      <c r="B31" s="3"/>
      <c r="T31" s="54" t="s">
        <v>453</v>
      </c>
      <c r="U31" s="54" t="s">
        <v>757</v>
      </c>
      <c r="V31" s="983">
        <v>0</v>
      </c>
      <c r="W31" s="983">
        <v>0</v>
      </c>
      <c r="X31" s="983">
        <v>0</v>
      </c>
      <c r="Y31" s="983">
        <v>0</v>
      </c>
      <c r="Z31" s="987">
        <v>0</v>
      </c>
      <c r="AA31" s="991">
        <v>0</v>
      </c>
      <c r="AB31" s="983">
        <v>0</v>
      </c>
      <c r="AC31" s="983">
        <v>0</v>
      </c>
      <c r="AD31" s="986">
        <v>1</v>
      </c>
      <c r="AE31" s="996">
        <v>0</v>
      </c>
      <c r="AF31" s="1">
        <v>0</v>
      </c>
      <c r="AG31" s="1">
        <v>0</v>
      </c>
      <c r="AH31" s="1">
        <v>0</v>
      </c>
      <c r="AI31" s="1">
        <v>0</v>
      </c>
      <c r="AJ31" s="1">
        <v>0</v>
      </c>
      <c r="AK31" s="1">
        <v>0</v>
      </c>
    </row>
    <row r="32" spans="2:37" ht="17.149999999999999" customHeight="1" thickBot="1" x14ac:dyDescent="0.35">
      <c r="B32" s="3" t="s">
        <v>759</v>
      </c>
      <c r="T32" s="54" t="s">
        <v>453</v>
      </c>
      <c r="U32" s="54" t="s">
        <v>758</v>
      </c>
      <c r="V32" s="983">
        <v>41</v>
      </c>
      <c r="W32" s="983">
        <v>35</v>
      </c>
      <c r="X32" s="983">
        <v>0</v>
      </c>
      <c r="Y32" s="983">
        <v>0</v>
      </c>
      <c r="Z32" s="987">
        <v>0</v>
      </c>
      <c r="AA32" s="992">
        <v>0</v>
      </c>
      <c r="AB32" s="993">
        <v>0</v>
      </c>
      <c r="AC32" s="993">
        <v>0</v>
      </c>
      <c r="AD32" s="994">
        <v>12</v>
      </c>
      <c r="AE32" s="997">
        <v>0</v>
      </c>
      <c r="AF32" s="1">
        <v>0</v>
      </c>
      <c r="AG32" s="1">
        <v>0</v>
      </c>
      <c r="AH32" s="1">
        <v>0</v>
      </c>
      <c r="AI32" s="1">
        <v>0</v>
      </c>
      <c r="AJ32" s="1">
        <v>0</v>
      </c>
      <c r="AK32" s="1">
        <v>0</v>
      </c>
    </row>
    <row r="33" spans="2:30" x14ac:dyDescent="0.3">
      <c r="B33" s="3" t="s">
        <v>883</v>
      </c>
      <c r="C33" s="3"/>
      <c r="AD33" s="248"/>
    </row>
    <row r="34" spans="2:30" x14ac:dyDescent="0.3">
      <c r="B34" s="3" t="s">
        <v>884</v>
      </c>
      <c r="AD34" s="248"/>
    </row>
    <row r="35" spans="2:30" x14ac:dyDescent="0.3">
      <c r="B35" s="3" t="s">
        <v>885</v>
      </c>
    </row>
    <row r="36" spans="2:30" x14ac:dyDescent="0.3">
      <c r="V36" s="1">
        <v>5</v>
      </c>
      <c r="W36" s="1">
        <v>4</v>
      </c>
      <c r="X36" s="1">
        <v>3</v>
      </c>
      <c r="Y36" s="1">
        <v>2</v>
      </c>
      <c r="Z36" s="1">
        <f>1</f>
        <v>1</v>
      </c>
    </row>
    <row r="37" spans="2:30" x14ac:dyDescent="0.3">
      <c r="U37" s="24" t="s">
        <v>158</v>
      </c>
      <c r="V37" s="878" t="s">
        <v>501</v>
      </c>
      <c r="W37" s="875" t="s">
        <v>496</v>
      </c>
      <c r="X37" s="875" t="s">
        <v>176</v>
      </c>
      <c r="Y37" s="875" t="s">
        <v>840</v>
      </c>
      <c r="Z37" s="876" t="s">
        <v>839</v>
      </c>
    </row>
    <row r="38" spans="2:30" x14ac:dyDescent="0.3">
      <c r="U38" s="47" t="s">
        <v>442</v>
      </c>
      <c r="V38" s="879" cm="1">
        <f t="array" ref="V38">SUMPRODUCT($V$11:$AK$32*($V$9:$AK$9=V$36)*($T$11:$T$32=$U38)*($U$11:$U$32=$U$12))</f>
        <v>4058</v>
      </c>
      <c r="W38" s="388" cm="1">
        <f t="array" ref="W38">SUMPRODUCT($V$11:$AK$32*($V$9:$AK$9=W$36)*($T$11:$T$32=$U38)*($U$11:$U$32=$U$12))</f>
        <v>1559</v>
      </c>
      <c r="X38" s="388" cm="1">
        <f t="array" ref="X38">SUMPRODUCT($V$11:$AK$32*($V$9:$AK$9=X$36)*($T$11:$T$32=$U38)*($U$11:$U$32=$U$12))</f>
        <v>9731</v>
      </c>
      <c r="Y38" s="388" cm="1">
        <f t="array" ref="Y38">SUMPRODUCT($V$11:$AK$32*($V$9:$AK$9=Y$36)*($T$11:$T$32=$U38)*($U$11:$U$32=$U$12))</f>
        <v>13013</v>
      </c>
      <c r="Z38" s="461" cm="1">
        <f t="array" ref="Z38">SUMPRODUCT($V$11:$AK$32*($V$9:$AK$9=Z$36)*($T$11:$T$32=$U38)*($U$11:$U$32=$U$12))</f>
        <v>8465</v>
      </c>
    </row>
    <row r="39" spans="2:30" x14ac:dyDescent="0.3">
      <c r="B39" s="3"/>
      <c r="U39" s="47" t="s">
        <v>444</v>
      </c>
      <c r="V39" s="879" cm="1">
        <f t="array" ref="V39">SUMPRODUCT($V$11:$AK$32*($V$9:$AK$9=V$36)*($T$11:$T$32=$U39)*($U$11:$U$32=$U$12))</f>
        <v>12610</v>
      </c>
      <c r="W39" s="388" cm="1">
        <f t="array" ref="W39">SUMPRODUCT($V$11:$AK$32*($V$9:$AK$9=W$36)*($T$11:$T$32=$U39)*($U$11:$U$32=$U$12))</f>
        <v>9128</v>
      </c>
      <c r="X39" s="388" cm="1">
        <f t="array" ref="X39">SUMPRODUCT($V$11:$AK$32*($V$9:$AK$9=X$36)*($T$11:$T$32=$U39)*($U$11:$U$32=$U$12))</f>
        <v>32829</v>
      </c>
      <c r="Y39" s="388" cm="1">
        <f t="array" ref="Y39">SUMPRODUCT($V$11:$AK$32*($V$9:$AK$9=Y$36)*($T$11:$T$32=$U39)*($U$11:$U$32=$U$12))</f>
        <v>29755</v>
      </c>
      <c r="Z39" s="461" cm="1">
        <f t="array" ref="Z39">SUMPRODUCT($V$11:$AK$32*($V$9:$AK$9=Z$36)*($T$11:$T$32=$U39)*($U$11:$U$32=$U$12))</f>
        <v>23492</v>
      </c>
    </row>
    <row r="40" spans="2:30" x14ac:dyDescent="0.3">
      <c r="U40" s="47" t="s">
        <v>445</v>
      </c>
      <c r="V40" s="879" cm="1">
        <f t="array" ref="V40">SUMPRODUCT($V$11:$AK$32*($V$9:$AK$9=V$36)*($T$11:$T$32=$U40)*($U$11:$U$32=$U$12))</f>
        <v>13</v>
      </c>
      <c r="W40" s="388" cm="1">
        <f t="array" ref="W40">SUMPRODUCT($V$11:$AK$32*($V$9:$AK$9=W$36)*($T$11:$T$32=$U40)*($U$11:$U$32=$U$12))</f>
        <v>351</v>
      </c>
      <c r="X40" s="388" cm="1">
        <f t="array" ref="X40">SUMPRODUCT($V$11:$AK$32*($V$9:$AK$9=X$36)*($T$11:$T$32=$U40)*($U$11:$U$32=$U$12))</f>
        <v>2784</v>
      </c>
      <c r="Y40" s="388" cm="1">
        <f t="array" ref="Y40">SUMPRODUCT($V$11:$AK$32*($V$9:$AK$9=Y$36)*($T$11:$T$32=$U40)*($U$11:$U$32=$U$12))</f>
        <v>3579</v>
      </c>
      <c r="Z40" s="461" cm="1">
        <f t="array" ref="Z40">SUMPRODUCT($V$11:$AK$32*($V$9:$AK$9=Z$36)*($T$11:$T$32=$U40)*($U$11:$U$32=$U$12))</f>
        <v>1500</v>
      </c>
    </row>
    <row r="41" spans="2:30" x14ac:dyDescent="0.3">
      <c r="U41" s="47" t="s">
        <v>446</v>
      </c>
      <c r="V41" s="879" cm="1">
        <f t="array" ref="V41">SUMPRODUCT($V$11:$AK$32*($V$9:$AK$9=V$36)*($T$11:$T$32=$U41)*($U$11:$U$32=$U$12))</f>
        <v>1401</v>
      </c>
      <c r="W41" s="388" cm="1">
        <f t="array" ref="W41">SUMPRODUCT($V$11:$AK$32*($V$9:$AK$9=W$36)*($T$11:$T$32=$U41)*($U$11:$U$32=$U$12))</f>
        <v>514</v>
      </c>
      <c r="X41" s="388" cm="1">
        <f t="array" ref="X41">SUMPRODUCT($V$11:$AK$32*($V$9:$AK$9=X$36)*($T$11:$T$32=$U41)*($U$11:$U$32=$U$12))</f>
        <v>1850</v>
      </c>
      <c r="Y41" s="388" cm="1">
        <f t="array" ref="Y41">SUMPRODUCT($V$11:$AK$32*($V$9:$AK$9=Y$36)*($T$11:$T$32=$U41)*($U$11:$U$32=$U$12))</f>
        <v>3782</v>
      </c>
      <c r="Z41" s="461" cm="1">
        <f t="array" ref="Z41">SUMPRODUCT($V$11:$AK$32*($V$9:$AK$9=Z$36)*($T$11:$T$32=$U41)*($U$11:$U$32=$U$12))</f>
        <v>3626</v>
      </c>
    </row>
    <row r="42" spans="2:30" x14ac:dyDescent="0.3">
      <c r="U42" s="47" t="s">
        <v>447</v>
      </c>
      <c r="V42" s="879" cm="1">
        <f t="array" ref="V42">SUMPRODUCT($V$11:$AK$32*($V$9:$AK$9=V$36)*($T$11:$T$32=$U42)*($U$11:$U$32=$U$12))</f>
        <v>16787</v>
      </c>
      <c r="W42" s="388" cm="1">
        <f t="array" ref="W42">SUMPRODUCT($V$11:$AK$32*($V$9:$AK$9=W$36)*($T$11:$T$32=$U42)*($U$11:$U$32=$U$12))</f>
        <v>6734</v>
      </c>
      <c r="X42" s="388" cm="1">
        <f t="array" ref="X42">SUMPRODUCT($V$11:$AK$32*($V$9:$AK$9=X$36)*($T$11:$T$32=$U42)*($U$11:$U$32=$U$12))</f>
        <v>26850</v>
      </c>
      <c r="Y42" s="388" cm="1">
        <f t="array" ref="Y42">SUMPRODUCT($V$11:$AK$32*($V$9:$AK$9=Y$36)*($T$11:$T$32=$U42)*($U$11:$U$32=$U$12))</f>
        <v>45133</v>
      </c>
      <c r="Z42" s="461" cm="1">
        <f t="array" ref="Z42">SUMPRODUCT($V$11:$AK$32*($V$9:$AK$9=Z$36)*($T$11:$T$32=$U42)*($U$11:$U$32=$U$12))</f>
        <v>32493</v>
      </c>
    </row>
    <row r="43" spans="2:30" x14ac:dyDescent="0.3">
      <c r="U43" s="47" t="s">
        <v>448</v>
      </c>
      <c r="V43" s="879" cm="1">
        <f t="array" ref="V43">SUMPRODUCT($V$11:$AK$32*($V$9:$AK$9=V$36)*($T$11:$T$32=$U43)*($U$11:$U$32=$U$12))</f>
        <v>540</v>
      </c>
      <c r="W43" s="388" cm="1">
        <f t="array" ref="W43">SUMPRODUCT($V$11:$AK$32*($V$9:$AK$9=W$36)*($T$11:$T$32=$U43)*($U$11:$U$32=$U$12))</f>
        <v>0</v>
      </c>
      <c r="X43" s="388" cm="1">
        <f t="array" ref="X43">SUMPRODUCT($V$11:$AK$32*($V$9:$AK$9=X$36)*($T$11:$T$32=$U43)*($U$11:$U$32=$U$12))</f>
        <v>981</v>
      </c>
      <c r="Y43" s="388" cm="1">
        <f t="array" ref="Y43">SUMPRODUCT($V$11:$AK$32*($V$9:$AK$9=Y$36)*($T$11:$T$32=$U43)*($U$11:$U$32=$U$12))</f>
        <v>1727</v>
      </c>
      <c r="Z43" s="461" cm="1">
        <f t="array" ref="Z43">SUMPRODUCT($V$11:$AK$32*($V$9:$AK$9=Z$36)*($T$11:$T$32=$U43)*($U$11:$U$32=$U$12))</f>
        <v>1154</v>
      </c>
    </row>
    <row r="44" spans="2:30" x14ac:dyDescent="0.3">
      <c r="U44" s="47" t="s">
        <v>449</v>
      </c>
      <c r="V44" s="879" cm="1">
        <f t="array" ref="V44">SUMPRODUCT($V$11:$AK$32*($V$9:$AK$9=V$36)*($T$11:$T$32=$U44)*($U$11:$U$32=$U$12))</f>
        <v>0</v>
      </c>
      <c r="W44" s="388" cm="1">
        <f t="array" ref="W44">SUMPRODUCT($V$11:$AK$32*($V$9:$AK$9=W$36)*($T$11:$T$32=$U44)*($U$11:$U$32=$U$12))</f>
        <v>0</v>
      </c>
      <c r="X44" s="388" cm="1">
        <f t="array" ref="X44">SUMPRODUCT($V$11:$AK$32*($V$9:$AK$9=X$36)*($T$11:$T$32=$U44)*($U$11:$U$32=$U$12))</f>
        <v>0</v>
      </c>
      <c r="Y44" s="388" cm="1">
        <f t="array" ref="Y44">SUMPRODUCT($V$11:$AK$32*($V$9:$AK$9=Y$36)*($T$11:$T$32=$U44)*($U$11:$U$32=$U$12))</f>
        <v>0</v>
      </c>
      <c r="Z44" s="461" cm="1">
        <f t="array" ref="Z44">SUMPRODUCT($V$11:$AK$32*($V$9:$AK$9=Z$36)*($T$11:$T$32=$U44)*($U$11:$U$32=$U$12))</f>
        <v>0</v>
      </c>
    </row>
    <row r="45" spans="2:30" x14ac:dyDescent="0.3">
      <c r="U45" s="47" t="s">
        <v>450</v>
      </c>
      <c r="V45" s="879" cm="1">
        <f t="array" ref="V45">SUMPRODUCT($V$11:$AK$32*($V$9:$AK$9=V$36)*($T$11:$T$32=$U45)*($U$11:$U$32=$U$12))</f>
        <v>832</v>
      </c>
      <c r="W45" s="388" cm="1">
        <f t="array" ref="W45">SUMPRODUCT($V$11:$AK$32*($V$9:$AK$9=W$36)*($T$11:$T$32=$U45)*($U$11:$U$32=$U$12))</f>
        <v>0</v>
      </c>
      <c r="X45" s="388" cm="1">
        <f t="array" ref="X45">SUMPRODUCT($V$11:$AK$32*($V$9:$AK$9=X$36)*($T$11:$T$32=$U45)*($U$11:$U$32=$U$12))</f>
        <v>812</v>
      </c>
      <c r="Y45" s="388" cm="1">
        <f t="array" ref="Y45">SUMPRODUCT($V$11:$AK$32*($V$9:$AK$9=Y$36)*($T$11:$T$32=$U45)*($U$11:$U$32=$U$12))</f>
        <v>2340</v>
      </c>
      <c r="Z45" s="461" cm="1">
        <f t="array" ref="Z45">SUMPRODUCT($V$11:$AK$32*($V$9:$AK$9=Z$36)*($T$11:$T$32=$U45)*($U$11:$U$32=$U$12))</f>
        <v>1199</v>
      </c>
    </row>
    <row r="46" spans="2:30" x14ac:dyDescent="0.3">
      <c r="U46" s="47" t="s">
        <v>451</v>
      </c>
      <c r="V46" s="879" cm="1">
        <f t="array" ref="V46">SUMPRODUCT($V$11:$AK$32*($V$9:$AK$9=V$36)*($T$11:$T$32=$U46)*($U$11:$U$32=$U$12))</f>
        <v>1164</v>
      </c>
      <c r="W46" s="388" cm="1">
        <f t="array" ref="W46">SUMPRODUCT($V$11:$AK$32*($V$9:$AK$9=W$36)*($T$11:$T$32=$U46)*($U$11:$U$32=$U$12))</f>
        <v>158</v>
      </c>
      <c r="X46" s="388" cm="1">
        <f t="array" ref="X46">SUMPRODUCT($V$11:$AK$32*($V$9:$AK$9=X$36)*($T$11:$T$32=$U46)*($U$11:$U$32=$U$12))</f>
        <v>663</v>
      </c>
      <c r="Y46" s="388" cm="1">
        <f t="array" ref="Y46">SUMPRODUCT($V$11:$AK$32*($V$9:$AK$9=Y$36)*($T$11:$T$32=$U46)*($U$11:$U$32=$U$12))</f>
        <v>1322</v>
      </c>
      <c r="Z46" s="461" cm="1">
        <f t="array" ref="Z46">SUMPRODUCT($V$11:$AK$32*($V$9:$AK$9=Z$36)*($T$11:$T$32=$U46)*($U$11:$U$32=$U$12))</f>
        <v>1066</v>
      </c>
    </row>
    <row r="47" spans="2:30" x14ac:dyDescent="0.3">
      <c r="U47" s="47" t="s">
        <v>452</v>
      </c>
      <c r="V47" s="879" cm="1">
        <f t="array" ref="V47">SUMPRODUCT($V$11:$AK$32*($V$9:$AK$9=V$36)*($T$11:$T$32=$U47)*($U$11:$U$32=$U$12))</f>
        <v>0</v>
      </c>
      <c r="W47" s="388" cm="1">
        <f t="array" ref="W47">SUMPRODUCT($V$11:$AK$32*($V$9:$AK$9=W$36)*($T$11:$T$32=$U47)*($U$11:$U$32=$U$12))</f>
        <v>0</v>
      </c>
      <c r="X47" s="388" cm="1">
        <f t="array" ref="X47">SUMPRODUCT($V$11:$AK$32*($V$9:$AK$9=X$36)*($T$11:$T$32=$U47)*($U$11:$U$32=$U$12))</f>
        <v>0</v>
      </c>
      <c r="Y47" s="388" cm="1">
        <f t="array" ref="Y47">SUMPRODUCT($V$11:$AK$32*($V$9:$AK$9=Y$36)*($T$11:$T$32=$U47)*($U$11:$U$32=$U$12))</f>
        <v>0</v>
      </c>
      <c r="Z47" s="461" cm="1">
        <f t="array" ref="Z47">SUMPRODUCT($V$11:$AK$32*($V$9:$AK$9=Z$36)*($T$11:$T$32=$U47)*($U$11:$U$32=$U$12))</f>
        <v>0</v>
      </c>
    </row>
    <row r="48" spans="2:30" x14ac:dyDescent="0.3">
      <c r="U48" s="25" t="s">
        <v>453</v>
      </c>
      <c r="V48" s="880" cm="1">
        <f t="array" ref="V48">SUMPRODUCT($V$11:$AK$32*($V$9:$AK$9=V$36)*($T$11:$T$32=$U48)*($U$11:$U$32=$U$12))</f>
        <v>0</v>
      </c>
      <c r="W48" s="389" cm="1">
        <f t="array" ref="W48">SUMPRODUCT($V$11:$AK$32*($V$9:$AK$9=W$36)*($T$11:$T$32=$U48)*($U$11:$U$32=$U$12))</f>
        <v>0</v>
      </c>
      <c r="X48" s="389" cm="1">
        <f t="array" ref="X48">SUMPRODUCT($V$11:$AK$32*($V$9:$AK$9=X$36)*($T$11:$T$32=$U48)*($U$11:$U$32=$U$12))</f>
        <v>0</v>
      </c>
      <c r="Y48" s="389" cm="1">
        <f t="array" ref="Y48">SUMPRODUCT($V$11:$AK$32*($V$9:$AK$9=Y$36)*($T$11:$T$32=$U48)*($U$11:$U$32=$U$12))</f>
        <v>12</v>
      </c>
      <c r="Z48" s="462" cm="1">
        <f t="array" ref="Z48">SUMPRODUCT($V$11:$AK$32*($V$9:$AK$9=Z$36)*($T$11:$T$32=$U48)*($U$11:$U$32=$U$12))</f>
        <v>0</v>
      </c>
    </row>
    <row r="49" spans="4:26" x14ac:dyDescent="0.3">
      <c r="U49" s="25" t="s">
        <v>573</v>
      </c>
      <c r="V49" s="881">
        <f>SUM(V38:V48)</f>
        <v>37405</v>
      </c>
      <c r="W49" s="882">
        <f>SUM(W38:W48)</f>
        <v>18444</v>
      </c>
      <c r="X49" s="882">
        <f>SUM(X38:X48)</f>
        <v>76500</v>
      </c>
      <c r="Y49" s="882">
        <f>SUM(Y38:Y48)</f>
        <v>100663</v>
      </c>
      <c r="Z49" s="883">
        <f>SUM(Z38:Z48)</f>
        <v>72995</v>
      </c>
    </row>
    <row r="50" spans="4:26" ht="14.5" thickBot="1" x14ac:dyDescent="0.35"/>
    <row r="51" spans="4:26" ht="14.5" thickTop="1" x14ac:dyDescent="0.3">
      <c r="D51" s="832">
        <f>SUM(D29,D31,D33,D35,D37,D39,D41,D43,D45,D47,D49)</f>
        <v>37405</v>
      </c>
      <c r="E51" s="832">
        <f>SUM(E29,E31,E33,E35,E37,E39,E41,E43,E45,E47,E49)</f>
        <v>18444</v>
      </c>
      <c r="F51" s="832">
        <f>SUM(F29,F31,F33,F35,F37,F39,F41,F43,F45,F47,F49)</f>
        <v>76500</v>
      </c>
      <c r="G51" s="832">
        <f>SUM(G29,G31,G33,G35,G37,G39,G41,G43,G45,G47,G49)</f>
        <v>100663</v>
      </c>
      <c r="H51" s="856">
        <f>SUM(H29,H31,H33,H35,H37,H39,H41,H43,H45,H47,H49)</f>
        <v>72995</v>
      </c>
    </row>
    <row r="52" spans="4:26" ht="14.5" thickBot="1" x14ac:dyDescent="0.35">
      <c r="D52" s="833">
        <v>34686</v>
      </c>
      <c r="E52" s="833">
        <v>34687</v>
      </c>
      <c r="F52" s="833">
        <v>34688</v>
      </c>
      <c r="G52" s="833">
        <v>34689</v>
      </c>
      <c r="H52" s="857">
        <v>34690</v>
      </c>
    </row>
  </sheetData>
  <mergeCells count="12">
    <mergeCell ref="B28:B29"/>
    <mergeCell ref="B6:B7"/>
    <mergeCell ref="B8:B9"/>
    <mergeCell ref="B10:B11"/>
    <mergeCell ref="B12:B13"/>
    <mergeCell ref="B14:B15"/>
    <mergeCell ref="B16:B17"/>
    <mergeCell ref="B18:B19"/>
    <mergeCell ref="B20:B21"/>
    <mergeCell ref="B22:B23"/>
    <mergeCell ref="B24:B25"/>
    <mergeCell ref="B26:B27"/>
  </mergeCells>
  <phoneticPr fontId="4"/>
  <conditionalFormatting sqref="J6:N27">
    <cfRule type="cellIs" dxfId="1" priority="17" operator="equal">
      <formula>0</formula>
    </cfRule>
  </conditionalFormatting>
  <conditionalFormatting sqref="AD11:AD32">
    <cfRule type="cellIs" dxfId="0" priority="4" operator="equal">
      <formula>0</formula>
    </cfRule>
  </conditionalFormatting>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23">
    <tabColor theme="7"/>
  </sheetPr>
  <dimension ref="A1:AG51"/>
  <sheetViews>
    <sheetView view="pageBreakPreview" zoomScaleNormal="100" zoomScaleSheetLayoutView="100" workbookViewId="0">
      <selection sqref="A1:A51"/>
    </sheetView>
  </sheetViews>
  <sheetFormatPr defaultColWidth="9" defaultRowHeight="14" x14ac:dyDescent="0.3"/>
  <cols>
    <col min="1" max="9" width="4.58203125" style="2" customWidth="1"/>
    <col min="10" max="17" width="4.58203125" style="1" customWidth="1"/>
    <col min="18" max="18" width="9" style="1"/>
    <col min="19" max="19" width="13.33203125" style="1" bestFit="1" customWidth="1"/>
    <col min="20" max="20" width="10.08203125" style="1" bestFit="1" customWidth="1"/>
    <col min="21" max="21" width="10.33203125" style="1" bestFit="1" customWidth="1"/>
    <col min="22" max="23" width="10.08203125" style="1" bestFit="1" customWidth="1"/>
    <col min="24" max="24" width="10.33203125" style="1" bestFit="1" customWidth="1"/>
    <col min="25" max="16384" width="9" style="1"/>
  </cols>
  <sheetData>
    <row r="1" spans="1:33" ht="14.25" customHeight="1" x14ac:dyDescent="0.3">
      <c r="A1" s="1236"/>
      <c r="B1" s="352"/>
      <c r="C1" s="353"/>
      <c r="D1" s="353"/>
      <c r="E1" s="353"/>
      <c r="F1" s="353"/>
      <c r="G1" s="353"/>
      <c r="H1" s="353"/>
      <c r="I1" s="353"/>
      <c r="J1" s="383"/>
      <c r="K1" s="383"/>
      <c r="L1" s="383"/>
      <c r="M1" s="383"/>
      <c r="N1" s="383"/>
      <c r="O1" s="384"/>
      <c r="S1" s="1" t="s">
        <v>153</v>
      </c>
    </row>
    <row r="2" spans="1:33" ht="14.25" customHeight="1" x14ac:dyDescent="0.3">
      <c r="A2" s="1236"/>
      <c r="B2" s="355"/>
      <c r="C2" s="105"/>
      <c r="D2" s="105"/>
      <c r="E2" s="105"/>
      <c r="F2" s="105"/>
      <c r="G2" s="105"/>
      <c r="H2" s="105"/>
      <c r="I2" s="105"/>
      <c r="O2" s="385"/>
      <c r="S2" s="1" t="s">
        <v>721</v>
      </c>
      <c r="T2" s="1" t="s">
        <v>722</v>
      </c>
    </row>
    <row r="3" spans="1:33" ht="14.25" customHeight="1" x14ac:dyDescent="0.3">
      <c r="A3" s="1236"/>
      <c r="B3" s="355"/>
      <c r="C3" s="105"/>
      <c r="D3" s="105"/>
      <c r="E3" s="105"/>
      <c r="F3" s="105"/>
      <c r="G3" s="105"/>
      <c r="H3" s="105"/>
      <c r="I3" s="105"/>
      <c r="O3" s="385"/>
      <c r="S3" s="1" t="s">
        <v>724</v>
      </c>
      <c r="T3" s="1" t="s">
        <v>725</v>
      </c>
    </row>
    <row r="4" spans="1:33" ht="14.25" customHeight="1" x14ac:dyDescent="0.3">
      <c r="A4" s="1236"/>
      <c r="B4" s="355"/>
      <c r="C4" s="105"/>
      <c r="D4" s="105"/>
      <c r="E4" s="105"/>
      <c r="F4" s="105"/>
      <c r="G4" s="105"/>
      <c r="H4" s="105"/>
      <c r="I4" s="105"/>
      <c r="O4" s="385"/>
      <c r="S4" s="1" t="s">
        <v>728</v>
      </c>
    </row>
    <row r="5" spans="1:33" ht="14.25" customHeight="1" x14ac:dyDescent="0.3">
      <c r="A5" s="1236"/>
      <c r="B5" s="355"/>
      <c r="C5" s="105"/>
      <c r="D5" s="105"/>
      <c r="E5" s="105"/>
      <c r="F5" s="105"/>
      <c r="G5" s="105"/>
      <c r="H5" s="105"/>
      <c r="I5" s="105"/>
      <c r="O5" s="385"/>
    </row>
    <row r="6" spans="1:33" ht="14.25" customHeight="1" x14ac:dyDescent="0.3">
      <c r="A6" s="1236"/>
      <c r="B6" s="355"/>
      <c r="C6" s="105"/>
      <c r="D6" s="105"/>
      <c r="E6" s="105"/>
      <c r="F6" s="105"/>
      <c r="G6" s="105"/>
      <c r="H6" s="105"/>
      <c r="I6" s="105"/>
      <c r="O6" s="385"/>
      <c r="S6" s="1" t="s">
        <v>499</v>
      </c>
      <c r="AC6"/>
      <c r="AD6"/>
      <c r="AE6"/>
      <c r="AF6"/>
      <c r="AG6"/>
    </row>
    <row r="7" spans="1:33" ht="14.25" customHeight="1" x14ac:dyDescent="0.3">
      <c r="A7" s="1236"/>
      <c r="B7" s="355"/>
      <c r="C7" s="105"/>
      <c r="D7" s="105"/>
      <c r="E7" s="105"/>
      <c r="F7" s="105"/>
      <c r="G7" s="105"/>
      <c r="H7" s="105"/>
      <c r="I7" s="105"/>
      <c r="O7" s="385"/>
      <c r="S7" s="24" t="s">
        <v>158</v>
      </c>
      <c r="T7" s="432" t="str">
        <f>'【本】5.教育旅行（地域別）_P46'!V37</f>
        <v>H31・R1</v>
      </c>
      <c r="U7" s="433" t="str">
        <f>'【本】5.教育旅行（地域別）_P46'!W37</f>
        <v>R2</v>
      </c>
      <c r="V7" s="433" t="str">
        <f>'【本】5.教育旅行（地域別）_P46'!X37</f>
        <v>R3</v>
      </c>
      <c r="W7" s="433" t="str">
        <f>'【本】5.教育旅行（地域別）_P46'!Y37</f>
        <v>R4</v>
      </c>
      <c r="X7" s="434" t="str">
        <f>'【本】5.教育旅行（地域別）_P46'!Z37</f>
        <v>R5</v>
      </c>
      <c r="Y7"/>
      <c r="Z7"/>
      <c r="AA7"/>
      <c r="AB7"/>
      <c r="AC7"/>
      <c r="AD7"/>
    </row>
    <row r="8" spans="1:33" ht="14.25" customHeight="1" x14ac:dyDescent="0.3">
      <c r="A8" s="1236"/>
      <c r="B8" s="355"/>
      <c r="C8" s="105"/>
      <c r="D8" s="105"/>
      <c r="E8" s="105"/>
      <c r="F8" s="105"/>
      <c r="G8" s="105"/>
      <c r="H8" s="105"/>
      <c r="I8" s="105"/>
      <c r="O8" s="385"/>
      <c r="S8" s="47" t="str">
        <f>'【本】5.教育旅行（地域別）_P46'!U38</f>
        <v>熊本市</v>
      </c>
      <c r="T8" s="879">
        <f>'【本】5.教育旅行（地域別）_P46'!V38</f>
        <v>4058</v>
      </c>
      <c r="U8" s="388">
        <f>'【本】5.教育旅行（地域別）_P46'!W38</f>
        <v>1559</v>
      </c>
      <c r="V8" s="388">
        <f>'【本】5.教育旅行（地域別）_P46'!X38</f>
        <v>9731</v>
      </c>
      <c r="W8" s="388">
        <f>'【本】5.教育旅行（地域別）_P46'!Y38</f>
        <v>13013</v>
      </c>
      <c r="X8" s="461">
        <f>'【本】5.教育旅行（地域別）_P46'!Z38</f>
        <v>8465</v>
      </c>
      <c r="Y8"/>
      <c r="Z8"/>
      <c r="AA8"/>
      <c r="AB8"/>
      <c r="AC8"/>
      <c r="AD8"/>
    </row>
    <row r="9" spans="1:33" ht="14.25" customHeight="1" x14ac:dyDescent="0.3">
      <c r="A9" s="1236"/>
      <c r="B9" s="355"/>
      <c r="C9" s="105"/>
      <c r="D9" s="105"/>
      <c r="E9" s="105"/>
      <c r="F9" s="105"/>
      <c r="G9" s="105"/>
      <c r="H9" s="105"/>
      <c r="I9" s="105"/>
      <c r="O9" s="385"/>
      <c r="S9" s="47" t="str">
        <f>'【本】5.教育旅行（地域別）_P46'!U39</f>
        <v>阿蘇地域</v>
      </c>
      <c r="T9" s="879">
        <f>'【本】5.教育旅行（地域別）_P46'!V39</f>
        <v>12610</v>
      </c>
      <c r="U9" s="388">
        <f>'【本】5.教育旅行（地域別）_P46'!W39</f>
        <v>9128</v>
      </c>
      <c r="V9" s="388">
        <f>'【本】5.教育旅行（地域別）_P46'!X39</f>
        <v>32829</v>
      </c>
      <c r="W9" s="388">
        <f>'【本】5.教育旅行（地域別）_P46'!Y39</f>
        <v>29755</v>
      </c>
      <c r="X9" s="461">
        <f>'【本】5.教育旅行（地域別）_P46'!Z39</f>
        <v>23492</v>
      </c>
      <c r="Y9"/>
    </row>
    <row r="10" spans="1:33" ht="14.25" customHeight="1" x14ac:dyDescent="0.3">
      <c r="A10" s="1236"/>
      <c r="B10" s="355"/>
      <c r="C10" s="105"/>
      <c r="D10" s="105"/>
      <c r="E10" s="105"/>
      <c r="F10" s="105"/>
      <c r="G10" s="105"/>
      <c r="H10" s="105"/>
      <c r="I10" s="105"/>
      <c r="O10" s="385"/>
      <c r="S10" s="47" t="str">
        <f>'【本】5.教育旅行（地域別）_P46'!U40</f>
        <v>天草地域</v>
      </c>
      <c r="T10" s="879">
        <f>'【本】5.教育旅行（地域別）_P46'!V40</f>
        <v>13</v>
      </c>
      <c r="U10" s="388">
        <f>'【本】5.教育旅行（地域別）_P46'!W40</f>
        <v>351</v>
      </c>
      <c r="V10" s="388">
        <f>'【本】5.教育旅行（地域別）_P46'!X40</f>
        <v>2784</v>
      </c>
      <c r="W10" s="388">
        <f>'【本】5.教育旅行（地域別）_P46'!Y40</f>
        <v>3579</v>
      </c>
      <c r="X10" s="461">
        <f>'【本】5.教育旅行（地域別）_P46'!Z40</f>
        <v>1500</v>
      </c>
    </row>
    <row r="11" spans="1:33" ht="14.25" customHeight="1" x14ac:dyDescent="0.3">
      <c r="A11" s="1236"/>
      <c r="B11" s="355"/>
      <c r="C11" s="105"/>
      <c r="D11" s="105"/>
      <c r="E11" s="105"/>
      <c r="F11" s="105"/>
      <c r="G11" s="105"/>
      <c r="H11" s="105"/>
      <c r="I11" s="105"/>
      <c r="O11" s="385"/>
      <c r="S11" s="47" t="str">
        <f>'【本】5.教育旅行（地域別）_P46'!U41</f>
        <v>山鹿市</v>
      </c>
      <c r="T11" s="879">
        <f>'【本】5.教育旅行（地域別）_P46'!V41</f>
        <v>1401</v>
      </c>
      <c r="U11" s="388">
        <f>'【本】5.教育旅行（地域別）_P46'!W41</f>
        <v>514</v>
      </c>
      <c r="V11" s="388">
        <f>'【本】5.教育旅行（地域別）_P46'!X41</f>
        <v>1850</v>
      </c>
      <c r="W11" s="388">
        <f>'【本】5.教育旅行（地域別）_P46'!Y41</f>
        <v>3782</v>
      </c>
      <c r="X11" s="461">
        <f>'【本】5.教育旅行（地域別）_P46'!Z41</f>
        <v>3626</v>
      </c>
    </row>
    <row r="12" spans="1:33" ht="14.25" customHeight="1" x14ac:dyDescent="0.3">
      <c r="A12" s="1236"/>
      <c r="B12" s="355"/>
      <c r="C12" s="105"/>
      <c r="D12" s="105"/>
      <c r="E12" s="105"/>
      <c r="F12" s="105"/>
      <c r="G12" s="105"/>
      <c r="H12" s="105"/>
      <c r="I12" s="105"/>
      <c r="O12" s="385"/>
      <c r="S12" s="47" t="str">
        <f>'【本】5.教育旅行（地域別）_P46'!U42</f>
        <v>荒尾・玉名地域</v>
      </c>
      <c r="T12" s="879">
        <f>'【本】5.教育旅行（地域別）_P46'!V42</f>
        <v>16787</v>
      </c>
      <c r="U12" s="388">
        <f>'【本】5.教育旅行（地域別）_P46'!W42</f>
        <v>6734</v>
      </c>
      <c r="V12" s="388">
        <f>'【本】5.教育旅行（地域別）_P46'!X42</f>
        <v>26850</v>
      </c>
      <c r="W12" s="388">
        <f>'【本】5.教育旅行（地域別）_P46'!Y42</f>
        <v>45133</v>
      </c>
      <c r="X12" s="461">
        <f>'【本】5.教育旅行（地域別）_P46'!Z42</f>
        <v>32493</v>
      </c>
    </row>
    <row r="13" spans="1:33" ht="14.25" customHeight="1" x14ac:dyDescent="0.3">
      <c r="A13" s="1236"/>
      <c r="B13" s="355"/>
      <c r="C13" s="105"/>
      <c r="D13" s="105"/>
      <c r="E13" s="105"/>
      <c r="F13" s="105"/>
      <c r="G13" s="105"/>
      <c r="H13" s="105"/>
      <c r="I13" s="105"/>
      <c r="O13" s="385"/>
      <c r="S13" s="47" t="str">
        <f>'【本】5.教育旅行（地域別）_P46'!U43</f>
        <v>菊池地域</v>
      </c>
      <c r="T13" s="879">
        <f>'【本】5.教育旅行（地域別）_P46'!V43</f>
        <v>540</v>
      </c>
      <c r="U13" s="388">
        <f>'【本】5.教育旅行（地域別）_P46'!W43</f>
        <v>0</v>
      </c>
      <c r="V13" s="388">
        <f>'【本】5.教育旅行（地域別）_P46'!X43</f>
        <v>981</v>
      </c>
      <c r="W13" s="388">
        <f>'【本】5.教育旅行（地域別）_P46'!Y43</f>
        <v>1727</v>
      </c>
      <c r="X13" s="461">
        <f>'【本】5.教育旅行（地域別）_P46'!Z43</f>
        <v>1154</v>
      </c>
    </row>
    <row r="14" spans="1:33" ht="14.25" customHeight="1" x14ac:dyDescent="0.3">
      <c r="A14" s="1236"/>
      <c r="B14" s="355"/>
      <c r="C14" s="105"/>
      <c r="D14" s="105"/>
      <c r="E14" s="105"/>
      <c r="F14" s="105"/>
      <c r="G14" s="105"/>
      <c r="H14" s="105"/>
      <c r="I14" s="105"/>
      <c r="O14" s="385"/>
      <c r="S14" s="47" t="str">
        <f>'【本】5.教育旅行（地域別）_P46'!U44</f>
        <v>八代地域</v>
      </c>
      <c r="T14" s="879">
        <f>'【本】5.教育旅行（地域別）_P46'!V44</f>
        <v>0</v>
      </c>
      <c r="U14" s="388">
        <f>'【本】5.教育旅行（地域別）_P46'!W44</f>
        <v>0</v>
      </c>
      <c r="V14" s="388">
        <f>'【本】5.教育旅行（地域別）_P46'!X44</f>
        <v>0</v>
      </c>
      <c r="W14" s="388">
        <f>'【本】5.教育旅行（地域別）_P46'!Y44</f>
        <v>0</v>
      </c>
      <c r="X14" s="461">
        <f>'【本】5.教育旅行（地域別）_P46'!Z44</f>
        <v>0</v>
      </c>
    </row>
    <row r="15" spans="1:33" ht="14.25" customHeight="1" x14ac:dyDescent="0.3">
      <c r="A15" s="1236"/>
      <c r="B15" s="355"/>
      <c r="C15" s="105"/>
      <c r="D15" s="105"/>
      <c r="E15" s="105"/>
      <c r="F15" s="105"/>
      <c r="G15" s="105"/>
      <c r="H15" s="105"/>
      <c r="I15" s="105"/>
      <c r="O15" s="385"/>
      <c r="S15" s="47" t="str">
        <f>'【本】5.教育旅行（地域別）_P46'!U45</f>
        <v>人吉・球磨地域</v>
      </c>
      <c r="T15" s="879">
        <f>'【本】5.教育旅行（地域別）_P46'!V45</f>
        <v>832</v>
      </c>
      <c r="U15" s="388">
        <f>'【本】5.教育旅行（地域別）_P46'!W45</f>
        <v>0</v>
      </c>
      <c r="V15" s="388">
        <f>'【本】5.教育旅行（地域別）_P46'!X45</f>
        <v>812</v>
      </c>
      <c r="W15" s="388">
        <f>'【本】5.教育旅行（地域別）_P46'!Y45</f>
        <v>2340</v>
      </c>
      <c r="X15" s="461">
        <f>'【本】5.教育旅行（地域別）_P46'!Z45</f>
        <v>1199</v>
      </c>
    </row>
    <row r="16" spans="1:33" ht="14.25" customHeight="1" x14ac:dyDescent="0.3">
      <c r="A16" s="1236"/>
      <c r="B16" s="355"/>
      <c r="C16" s="105"/>
      <c r="D16" s="105"/>
      <c r="E16" s="105"/>
      <c r="F16" s="105"/>
      <c r="G16" s="105"/>
      <c r="H16" s="105"/>
      <c r="I16" s="105"/>
      <c r="O16" s="385"/>
      <c r="S16" s="47" t="str">
        <f>'【本】5.教育旅行（地域別）_P46'!U46</f>
        <v>水俣・芦北地域</v>
      </c>
      <c r="T16" s="879">
        <f>'【本】5.教育旅行（地域別）_P46'!V46</f>
        <v>1164</v>
      </c>
      <c r="U16" s="388">
        <f>'【本】5.教育旅行（地域別）_P46'!W46</f>
        <v>158</v>
      </c>
      <c r="V16" s="388">
        <f>'【本】5.教育旅行（地域別）_P46'!X46</f>
        <v>663</v>
      </c>
      <c r="W16" s="388">
        <f>'【本】5.教育旅行（地域別）_P46'!Y46</f>
        <v>1322</v>
      </c>
      <c r="X16" s="461">
        <f>'【本】5.教育旅行（地域別）_P46'!Z46</f>
        <v>1066</v>
      </c>
    </row>
    <row r="17" spans="1:24" ht="14.25" customHeight="1" x14ac:dyDescent="0.3">
      <c r="A17" s="1236"/>
      <c r="B17" s="355"/>
      <c r="C17" s="105"/>
      <c r="D17" s="105"/>
      <c r="E17" s="105"/>
      <c r="F17" s="105"/>
      <c r="G17" s="105"/>
      <c r="H17" s="105"/>
      <c r="I17" s="105"/>
      <c r="O17" s="385"/>
      <c r="S17" s="47" t="str">
        <f>'【本】5.教育旅行（地域別）_P46'!U47</f>
        <v>宇城地域</v>
      </c>
      <c r="T17" s="879">
        <f>'【本】5.教育旅行（地域別）_P46'!V47</f>
        <v>0</v>
      </c>
      <c r="U17" s="388">
        <f>'【本】5.教育旅行（地域別）_P46'!W47</f>
        <v>0</v>
      </c>
      <c r="V17" s="388">
        <f>'【本】5.教育旅行（地域別）_P46'!X47</f>
        <v>0</v>
      </c>
      <c r="W17" s="388">
        <f>'【本】5.教育旅行（地域別）_P46'!Y47</f>
        <v>0</v>
      </c>
      <c r="X17" s="461">
        <f>'【本】5.教育旅行（地域別）_P46'!Z47</f>
        <v>0</v>
      </c>
    </row>
    <row r="18" spans="1:24" ht="14.25" customHeight="1" x14ac:dyDescent="0.3">
      <c r="A18" s="1236"/>
      <c r="B18" s="355"/>
      <c r="C18" s="105"/>
      <c r="D18" s="105"/>
      <c r="E18" s="105"/>
      <c r="F18" s="105"/>
      <c r="G18" s="105"/>
      <c r="H18" s="105"/>
      <c r="I18" s="105"/>
      <c r="O18" s="385"/>
      <c r="S18" s="25" t="str">
        <f>'【本】5.教育旅行（地域別）_P46'!U48</f>
        <v>上益城地域</v>
      </c>
      <c r="T18" s="880">
        <f>'【本】5.教育旅行（地域別）_P46'!V48</f>
        <v>0</v>
      </c>
      <c r="U18" s="389">
        <f>'【本】5.教育旅行（地域別）_P46'!W48</f>
        <v>0</v>
      </c>
      <c r="V18" s="389">
        <f>'【本】5.教育旅行（地域別）_P46'!X48</f>
        <v>0</v>
      </c>
      <c r="W18" s="389">
        <f>'【本】5.教育旅行（地域別）_P46'!Y48</f>
        <v>12</v>
      </c>
      <c r="X18" s="462">
        <f>'【本】5.教育旅行（地域別）_P46'!Z48</f>
        <v>0</v>
      </c>
    </row>
    <row r="19" spans="1:24" ht="14.25" customHeight="1" x14ac:dyDescent="0.3">
      <c r="A19" s="1236"/>
      <c r="B19" s="355"/>
      <c r="C19" s="105"/>
      <c r="D19" s="105"/>
      <c r="E19" s="105"/>
      <c r="F19" s="105"/>
      <c r="G19" s="105"/>
      <c r="H19" s="105"/>
      <c r="I19" s="105"/>
      <c r="O19" s="385"/>
      <c r="S19" s="25" t="str">
        <f>'【本】5.教育旅行（地域別）_P46'!U49</f>
        <v>計</v>
      </c>
      <c r="T19" s="881">
        <f>'【本】5.教育旅行（地域別）_P46'!V49</f>
        <v>37405</v>
      </c>
      <c r="U19" s="882">
        <f>'【本】5.教育旅行（地域別）_P46'!W49</f>
        <v>18444</v>
      </c>
      <c r="V19" s="882">
        <f>'【本】5.教育旅行（地域別）_P46'!X49</f>
        <v>76500</v>
      </c>
      <c r="W19" s="882">
        <f>'【本】5.教育旅行（地域別）_P46'!Y49</f>
        <v>100663</v>
      </c>
      <c r="X19" s="883">
        <f>'【本】5.教育旅行（地域別）_P46'!Z49</f>
        <v>72995</v>
      </c>
    </row>
    <row r="20" spans="1:24" ht="14.25" customHeight="1" x14ac:dyDescent="0.3">
      <c r="A20" s="1236"/>
      <c r="B20" s="355"/>
      <c r="C20" s="105"/>
      <c r="D20" s="105"/>
      <c r="E20" s="105"/>
      <c r="F20" s="105"/>
      <c r="G20" s="105"/>
      <c r="H20" s="105"/>
      <c r="I20" s="105"/>
      <c r="O20" s="385"/>
      <c r="S20" s="38" t="s">
        <v>502</v>
      </c>
      <c r="T20" s="74">
        <f>SUM(T8:T18)</f>
        <v>37405</v>
      </c>
      <c r="U20" s="74">
        <f>SUM(U8:U18)</f>
        <v>18444</v>
      </c>
      <c r="V20" s="74">
        <f>SUM(V8:V18)</f>
        <v>76500</v>
      </c>
      <c r="W20" s="74">
        <f>SUM(W8:W18)</f>
        <v>100663</v>
      </c>
      <c r="X20" s="48">
        <f>SUM(X8:X18)</f>
        <v>72995</v>
      </c>
    </row>
    <row r="21" spans="1:24" ht="14.25" customHeight="1" x14ac:dyDescent="0.3">
      <c r="A21" s="1236"/>
      <c r="B21" s="355"/>
      <c r="C21" s="105"/>
      <c r="D21" s="105"/>
      <c r="E21" s="105"/>
      <c r="F21" s="105"/>
      <c r="G21" s="105"/>
      <c r="H21" s="105"/>
      <c r="I21" s="105"/>
      <c r="O21" s="385"/>
    </row>
    <row r="22" spans="1:24" ht="14.25" customHeight="1" x14ac:dyDescent="0.3">
      <c r="A22" s="1236"/>
      <c r="B22" s="355"/>
      <c r="C22" s="105"/>
      <c r="D22" s="105"/>
      <c r="E22" s="105"/>
      <c r="F22" s="105"/>
      <c r="G22" s="105"/>
      <c r="H22" s="105"/>
      <c r="I22" s="105"/>
      <c r="O22" s="385"/>
    </row>
    <row r="23" spans="1:24" ht="14.25" customHeight="1" x14ac:dyDescent="0.3">
      <c r="A23" s="1236"/>
      <c r="B23" s="355"/>
      <c r="C23" s="105"/>
      <c r="D23" s="105"/>
      <c r="E23" s="105"/>
      <c r="F23" s="105"/>
      <c r="G23" s="105"/>
      <c r="H23" s="105"/>
      <c r="I23" s="105"/>
      <c r="O23" s="385"/>
    </row>
    <row r="24" spans="1:24" ht="14.25" customHeight="1" x14ac:dyDescent="0.3">
      <c r="A24" s="1236"/>
      <c r="B24" s="355"/>
      <c r="C24" s="105"/>
      <c r="D24" s="105"/>
      <c r="E24" s="105"/>
      <c r="F24" s="105"/>
      <c r="G24" s="105"/>
      <c r="H24" s="105"/>
      <c r="I24" s="105"/>
      <c r="O24" s="385"/>
    </row>
    <row r="25" spans="1:24" ht="14.25" customHeight="1" x14ac:dyDescent="0.3">
      <c r="A25" s="1236"/>
      <c r="B25" s="355"/>
      <c r="C25" s="105"/>
      <c r="D25" s="105"/>
      <c r="E25" s="105"/>
      <c r="F25" s="105"/>
      <c r="G25" s="105"/>
      <c r="H25" s="105"/>
      <c r="I25" s="105"/>
      <c r="O25" s="385"/>
    </row>
    <row r="26" spans="1:24" ht="14.25" customHeight="1" x14ac:dyDescent="0.3">
      <c r="A26" s="1236"/>
      <c r="B26" s="355"/>
      <c r="C26" s="105"/>
      <c r="D26" s="105"/>
      <c r="E26" s="105"/>
      <c r="F26" s="105"/>
      <c r="G26" s="105"/>
      <c r="H26" s="105"/>
      <c r="I26" s="105"/>
      <c r="O26" s="385"/>
    </row>
    <row r="27" spans="1:24" ht="14.25" customHeight="1" x14ac:dyDescent="0.3">
      <c r="A27" s="1236"/>
      <c r="B27" s="355"/>
      <c r="C27" s="105"/>
      <c r="D27" s="105"/>
      <c r="E27" s="105"/>
      <c r="F27" s="105"/>
      <c r="G27" s="105"/>
      <c r="H27" s="105"/>
      <c r="I27" s="105"/>
      <c r="O27" s="385"/>
    </row>
    <row r="28" spans="1:24" ht="14.25" customHeight="1" x14ac:dyDescent="0.3">
      <c r="A28" s="1236"/>
      <c r="B28" s="355"/>
      <c r="C28" s="105"/>
      <c r="D28" s="105"/>
      <c r="E28" s="105"/>
      <c r="F28" s="105"/>
      <c r="G28" s="105"/>
      <c r="H28" s="105"/>
      <c r="I28" s="105"/>
      <c r="O28" s="385"/>
    </row>
    <row r="29" spans="1:24" ht="14.25" customHeight="1" x14ac:dyDescent="0.3">
      <c r="A29" s="1236"/>
      <c r="B29" s="355"/>
      <c r="C29" s="105"/>
      <c r="D29" s="105"/>
      <c r="E29" s="105"/>
      <c r="F29" s="105"/>
      <c r="G29" s="105"/>
      <c r="H29" s="105"/>
      <c r="I29" s="105"/>
      <c r="O29" s="385"/>
    </row>
    <row r="30" spans="1:24" ht="14.25" customHeight="1" x14ac:dyDescent="0.3">
      <c r="A30" s="1236"/>
      <c r="B30" s="355"/>
      <c r="C30" s="105"/>
      <c r="D30" s="105"/>
      <c r="E30" s="105"/>
      <c r="F30" s="105"/>
      <c r="G30" s="105"/>
      <c r="H30" s="105"/>
      <c r="I30" s="105"/>
      <c r="O30" s="385"/>
    </row>
    <row r="31" spans="1:24" ht="14.25" customHeight="1" x14ac:dyDescent="0.3">
      <c r="A31" s="1236"/>
      <c r="B31" s="355"/>
      <c r="C31" s="105"/>
      <c r="D31" s="105"/>
      <c r="E31" s="105"/>
      <c r="F31" s="105"/>
      <c r="G31" s="105"/>
      <c r="H31" s="105"/>
      <c r="I31" s="105"/>
      <c r="O31" s="385"/>
    </row>
    <row r="32" spans="1:24" ht="14.25" customHeight="1" x14ac:dyDescent="0.3">
      <c r="A32" s="1236"/>
      <c r="B32" s="355"/>
      <c r="C32" s="105"/>
      <c r="D32" s="105"/>
      <c r="E32" s="105"/>
      <c r="F32" s="105"/>
      <c r="G32" s="105"/>
      <c r="H32" s="105"/>
      <c r="I32" s="105"/>
      <c r="O32" s="385"/>
    </row>
    <row r="33" spans="1:15" ht="14.25" customHeight="1" x14ac:dyDescent="0.3">
      <c r="A33" s="1236"/>
      <c r="B33" s="355"/>
      <c r="C33" s="105"/>
      <c r="D33" s="105"/>
      <c r="E33" s="105"/>
      <c r="F33" s="105"/>
      <c r="G33" s="105"/>
      <c r="H33" s="105"/>
      <c r="I33" s="105"/>
      <c r="O33" s="385"/>
    </row>
    <row r="34" spans="1:15" ht="14.25" customHeight="1" x14ac:dyDescent="0.3">
      <c r="A34" s="1236"/>
      <c r="B34" s="355"/>
      <c r="C34" s="105"/>
      <c r="D34" s="105"/>
      <c r="E34" s="105"/>
      <c r="F34" s="105"/>
      <c r="G34" s="105"/>
      <c r="H34" s="105"/>
      <c r="I34" s="105"/>
      <c r="O34" s="385"/>
    </row>
    <row r="35" spans="1:15" ht="14.25" customHeight="1" x14ac:dyDescent="0.3">
      <c r="A35" s="1236"/>
      <c r="B35" s="355"/>
      <c r="C35" s="105"/>
      <c r="D35" s="105"/>
      <c r="E35" s="105"/>
      <c r="F35" s="105"/>
      <c r="G35" s="105"/>
      <c r="H35" s="105"/>
      <c r="I35" s="105"/>
      <c r="O35" s="385"/>
    </row>
    <row r="36" spans="1:15" ht="14.25" customHeight="1" x14ac:dyDescent="0.3">
      <c r="A36" s="1236"/>
      <c r="B36" s="355"/>
      <c r="C36" s="105"/>
      <c r="D36" s="105"/>
      <c r="E36" s="105"/>
      <c r="F36" s="105"/>
      <c r="G36" s="105"/>
      <c r="H36" s="105"/>
      <c r="I36" s="105"/>
      <c r="O36" s="385"/>
    </row>
    <row r="37" spans="1:15" ht="14.25" customHeight="1" x14ac:dyDescent="0.3">
      <c r="A37" s="1236"/>
      <c r="B37" s="355"/>
      <c r="C37" s="105"/>
      <c r="D37" s="105"/>
      <c r="E37" s="105"/>
      <c r="F37" s="105"/>
      <c r="G37" s="105"/>
      <c r="H37" s="105"/>
      <c r="I37" s="105"/>
      <c r="O37" s="385"/>
    </row>
    <row r="38" spans="1:15" ht="14.25" customHeight="1" x14ac:dyDescent="0.3">
      <c r="A38" s="1236"/>
      <c r="B38" s="355"/>
      <c r="C38" s="105"/>
      <c r="D38" s="105"/>
      <c r="E38" s="105"/>
      <c r="F38" s="105"/>
      <c r="G38" s="105"/>
      <c r="H38" s="105"/>
      <c r="I38" s="105"/>
      <c r="O38" s="385"/>
    </row>
    <row r="39" spans="1:15" ht="14.25" customHeight="1" x14ac:dyDescent="0.3">
      <c r="A39" s="1236"/>
      <c r="B39" s="355"/>
      <c r="C39" s="105"/>
      <c r="D39" s="105"/>
      <c r="E39" s="105"/>
      <c r="F39" s="105"/>
      <c r="G39" s="105"/>
      <c r="H39" s="105"/>
      <c r="I39" s="105"/>
      <c r="O39" s="385"/>
    </row>
    <row r="40" spans="1:15" ht="14.25" customHeight="1" x14ac:dyDescent="0.3">
      <c r="A40" s="1236"/>
      <c r="B40" s="355"/>
      <c r="C40" s="105"/>
      <c r="D40" s="105"/>
      <c r="E40" s="105"/>
      <c r="F40" s="105"/>
      <c r="G40" s="105"/>
      <c r="H40" s="105"/>
      <c r="I40" s="105"/>
      <c r="O40" s="385"/>
    </row>
    <row r="41" spans="1:15" ht="14.25" customHeight="1" x14ac:dyDescent="0.3">
      <c r="A41" s="1236"/>
      <c r="B41" s="355"/>
      <c r="C41" s="105"/>
      <c r="D41" s="105"/>
      <c r="E41" s="105"/>
      <c r="F41" s="105"/>
      <c r="G41" s="105"/>
      <c r="H41" s="105"/>
      <c r="I41" s="105"/>
      <c r="O41" s="385"/>
    </row>
    <row r="42" spans="1:15" ht="14.25" customHeight="1" x14ac:dyDescent="0.3">
      <c r="A42" s="1236"/>
      <c r="B42" s="355"/>
      <c r="C42" s="105"/>
      <c r="D42" s="105"/>
      <c r="E42" s="105"/>
      <c r="F42" s="105"/>
      <c r="G42" s="105"/>
      <c r="H42" s="105"/>
      <c r="I42" s="105"/>
      <c r="O42" s="385"/>
    </row>
    <row r="43" spans="1:15" ht="14.25" customHeight="1" x14ac:dyDescent="0.3">
      <c r="A43" s="1236"/>
      <c r="B43" s="355"/>
      <c r="C43" s="105"/>
      <c r="D43" s="105"/>
      <c r="E43" s="105"/>
      <c r="F43" s="105"/>
      <c r="G43" s="105"/>
      <c r="H43" s="105"/>
      <c r="I43" s="105"/>
      <c r="O43" s="385"/>
    </row>
    <row r="44" spans="1:15" ht="14.25" customHeight="1" x14ac:dyDescent="0.3">
      <c r="A44" s="1236"/>
      <c r="B44" s="355"/>
      <c r="C44" s="105"/>
      <c r="D44" s="105"/>
      <c r="E44" s="105"/>
      <c r="F44" s="105"/>
      <c r="G44" s="105"/>
      <c r="H44" s="105"/>
      <c r="I44" s="105"/>
      <c r="O44" s="385"/>
    </row>
    <row r="45" spans="1:15" ht="14.25" customHeight="1" x14ac:dyDescent="0.3">
      <c r="A45" s="1236"/>
      <c r="B45" s="355"/>
      <c r="C45" s="105"/>
      <c r="D45" s="105"/>
      <c r="E45" s="105"/>
      <c r="F45" s="105"/>
      <c r="G45" s="105"/>
      <c r="H45" s="105"/>
      <c r="I45" s="105"/>
      <c r="O45" s="385"/>
    </row>
    <row r="46" spans="1:15" ht="14.25" customHeight="1" x14ac:dyDescent="0.3">
      <c r="A46" s="1236"/>
      <c r="B46" s="355"/>
      <c r="C46" s="105"/>
      <c r="D46" s="105"/>
      <c r="E46" s="105"/>
      <c r="F46" s="105"/>
      <c r="G46" s="105"/>
      <c r="H46" s="105"/>
      <c r="I46" s="105"/>
      <c r="O46" s="385"/>
    </row>
    <row r="47" spans="1:15" ht="14.25" customHeight="1" x14ac:dyDescent="0.3">
      <c r="A47" s="1236"/>
      <c r="B47" s="355"/>
      <c r="C47" s="105"/>
      <c r="D47" s="105"/>
      <c r="E47" s="105"/>
      <c r="F47" s="105"/>
      <c r="G47" s="105"/>
      <c r="H47" s="105"/>
      <c r="I47" s="105"/>
      <c r="O47" s="385"/>
    </row>
    <row r="48" spans="1:15" ht="14.25" customHeight="1" x14ac:dyDescent="0.3">
      <c r="A48" s="1236"/>
      <c r="B48" s="355"/>
      <c r="C48" s="105"/>
      <c r="D48" s="105"/>
      <c r="E48" s="105"/>
      <c r="F48" s="105"/>
      <c r="G48" s="105"/>
      <c r="H48" s="105"/>
      <c r="I48" s="105"/>
      <c r="O48" s="385"/>
    </row>
    <row r="49" spans="1:15" ht="14.25" customHeight="1" x14ac:dyDescent="0.3">
      <c r="A49" s="1236"/>
      <c r="B49" s="355"/>
      <c r="C49" s="105"/>
      <c r="D49" s="105"/>
      <c r="E49" s="105"/>
      <c r="F49" s="105"/>
      <c r="G49" s="105"/>
      <c r="H49" s="105"/>
      <c r="I49" s="105"/>
      <c r="O49" s="385"/>
    </row>
    <row r="50" spans="1:15" ht="14.25" customHeight="1" x14ac:dyDescent="0.3">
      <c r="A50" s="1236"/>
      <c r="B50" s="355"/>
      <c r="C50" s="105"/>
      <c r="D50" s="105"/>
      <c r="E50" s="105"/>
      <c r="F50" s="105"/>
      <c r="G50" s="105"/>
      <c r="H50" s="105"/>
      <c r="I50" s="105"/>
      <c r="O50" s="385"/>
    </row>
    <row r="51" spans="1:15" ht="14.25" customHeight="1" x14ac:dyDescent="0.3">
      <c r="A51" s="1236"/>
      <c r="B51" s="357"/>
      <c r="C51" s="358"/>
      <c r="D51" s="358"/>
      <c r="E51" s="358"/>
      <c r="F51" s="358"/>
      <c r="G51" s="358"/>
      <c r="H51" s="358"/>
      <c r="I51" s="358"/>
      <c r="J51" s="386"/>
      <c r="K51" s="386"/>
      <c r="L51" s="386"/>
      <c r="M51" s="386"/>
      <c r="N51" s="386"/>
      <c r="O51" s="387"/>
    </row>
  </sheetData>
  <mergeCells count="1">
    <mergeCell ref="A1:A5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75"/>
  <dimension ref="A1:K48"/>
  <sheetViews>
    <sheetView view="pageBreakPreview" zoomScaleNormal="100" zoomScaleSheetLayoutView="100" workbookViewId="0">
      <selection sqref="A1:J2"/>
    </sheetView>
  </sheetViews>
  <sheetFormatPr defaultColWidth="9" defaultRowHeight="14" x14ac:dyDescent="0.3"/>
  <cols>
    <col min="1" max="1" width="2.83203125" style="165" customWidth="1"/>
    <col min="2" max="2" width="4.33203125" style="51" customWidth="1"/>
    <col min="3" max="9" width="9" style="51"/>
    <col min="10" max="10" width="7.75" style="51" customWidth="1"/>
    <col min="11" max="11" width="8.203125E-2" style="51" customWidth="1"/>
    <col min="12" max="16384" width="9" style="51"/>
  </cols>
  <sheetData>
    <row r="1" spans="1:11" ht="14.25" customHeight="1" x14ac:dyDescent="0.3">
      <c r="A1" s="1230" t="s">
        <v>760</v>
      </c>
      <c r="B1" s="1230"/>
      <c r="C1" s="1230"/>
      <c r="D1" s="1230"/>
      <c r="E1" s="1230"/>
      <c r="F1" s="1230"/>
      <c r="G1" s="1230"/>
      <c r="H1" s="1230"/>
      <c r="I1" s="1230"/>
      <c r="J1" s="1230"/>
    </row>
    <row r="2" spans="1:11" ht="14.25" customHeight="1" x14ac:dyDescent="0.3">
      <c r="A2" s="1230"/>
      <c r="B2" s="1230"/>
      <c r="C2" s="1230"/>
      <c r="D2" s="1230"/>
      <c r="E2" s="1230"/>
      <c r="F2" s="1230"/>
      <c r="G2" s="1230"/>
      <c r="H2" s="1230"/>
      <c r="I2" s="1230"/>
      <c r="J2" s="1230"/>
    </row>
    <row r="3" spans="1:11" ht="14.25" customHeight="1" x14ac:dyDescent="0.3">
      <c r="A3" s="103"/>
      <c r="B3" s="1434" t="s">
        <v>925</v>
      </c>
      <c r="C3" s="1434"/>
      <c r="D3" s="1434"/>
      <c r="E3" s="1434"/>
      <c r="F3" s="1434"/>
      <c r="G3" s="1434"/>
      <c r="H3" s="1434"/>
      <c r="I3" s="1434"/>
      <c r="J3" s="1434"/>
      <c r="K3" s="1434"/>
    </row>
    <row r="4" spans="1:11" ht="14.25" customHeight="1" x14ac:dyDescent="0.3">
      <c r="A4" s="103"/>
      <c r="B4" s="1434"/>
      <c r="C4" s="1434"/>
      <c r="D4" s="1434"/>
      <c r="E4" s="1434"/>
      <c r="F4" s="1434"/>
      <c r="G4" s="1434"/>
      <c r="H4" s="1434"/>
      <c r="I4" s="1434"/>
      <c r="J4" s="1434"/>
      <c r="K4" s="1434"/>
    </row>
    <row r="5" spans="1:11" ht="14.25" customHeight="1" x14ac:dyDescent="0.3">
      <c r="A5" s="103"/>
      <c r="B5" s="1434" t="s">
        <v>926</v>
      </c>
      <c r="C5" s="1434"/>
      <c r="D5" s="1434"/>
      <c r="E5" s="1434"/>
      <c r="F5" s="1434"/>
      <c r="G5" s="1434"/>
      <c r="H5" s="1434"/>
      <c r="I5" s="1434"/>
      <c r="J5" s="1434"/>
      <c r="K5" s="1434"/>
    </row>
    <row r="6" spans="1:11" ht="14.25" customHeight="1" x14ac:dyDescent="0.3">
      <c r="A6" s="103"/>
      <c r="B6" s="1434"/>
      <c r="C6" s="1434"/>
      <c r="D6" s="1434"/>
      <c r="E6" s="1434"/>
      <c r="F6" s="1434"/>
      <c r="G6" s="1434"/>
      <c r="H6" s="1434"/>
      <c r="I6" s="1434"/>
      <c r="J6" s="1434"/>
      <c r="K6" s="1434"/>
    </row>
    <row r="7" spans="1:11" x14ac:dyDescent="0.3">
      <c r="A7" s="103"/>
      <c r="B7" s="103"/>
      <c r="C7" s="103"/>
      <c r="D7" s="103"/>
      <c r="E7" s="103"/>
      <c r="F7" s="103"/>
      <c r="G7" s="103"/>
      <c r="H7" s="103"/>
      <c r="I7" s="103"/>
      <c r="J7" s="103"/>
    </row>
    <row r="8" spans="1:11" x14ac:dyDescent="0.3">
      <c r="A8" s="165" t="s">
        <v>761</v>
      </c>
    </row>
    <row r="9" spans="1:11" x14ac:dyDescent="0.3">
      <c r="B9" s="51" t="s">
        <v>762</v>
      </c>
    </row>
    <row r="10" spans="1:11" x14ac:dyDescent="0.3">
      <c r="B10" s="51" t="s">
        <v>763</v>
      </c>
    </row>
    <row r="11" spans="1:11" x14ac:dyDescent="0.3">
      <c r="B11" s="51" t="s">
        <v>764</v>
      </c>
    </row>
    <row r="12" spans="1:11" x14ac:dyDescent="0.3">
      <c r="B12" s="51" t="s">
        <v>765</v>
      </c>
    </row>
    <row r="13" spans="1:11" x14ac:dyDescent="0.3">
      <c r="B13" s="51" t="s">
        <v>766</v>
      </c>
    </row>
    <row r="14" spans="1:11" x14ac:dyDescent="0.3">
      <c r="B14" s="51" t="s">
        <v>767</v>
      </c>
    </row>
    <row r="15" spans="1:11" x14ac:dyDescent="0.3">
      <c r="B15" s="51" t="s">
        <v>768</v>
      </c>
    </row>
    <row r="16" spans="1:11" x14ac:dyDescent="0.3">
      <c r="B16" s="51" t="s">
        <v>769</v>
      </c>
    </row>
    <row r="17" spans="1:11" x14ac:dyDescent="0.3">
      <c r="B17" s="1434" t="s">
        <v>891</v>
      </c>
      <c r="C17" s="1434"/>
      <c r="D17" s="1434"/>
      <c r="E17" s="1434"/>
      <c r="F17" s="1434"/>
      <c r="G17" s="1434"/>
      <c r="H17" s="1434"/>
      <c r="I17" s="1434"/>
      <c r="J17" s="1434"/>
      <c r="K17" s="1434"/>
    </row>
    <row r="18" spans="1:11" x14ac:dyDescent="0.3">
      <c r="B18" s="1434"/>
      <c r="C18" s="1434"/>
      <c r="D18" s="1434"/>
      <c r="E18" s="1434"/>
      <c r="F18" s="1434"/>
      <c r="G18" s="1434"/>
      <c r="H18" s="1434"/>
      <c r="I18" s="1434"/>
      <c r="J18" s="1434"/>
      <c r="K18" s="1434"/>
    </row>
    <row r="19" spans="1:11" x14ac:dyDescent="0.3">
      <c r="B19" s="1434"/>
      <c r="C19" s="1434"/>
      <c r="D19" s="1434"/>
      <c r="E19" s="1434"/>
      <c r="F19" s="1434"/>
      <c r="G19" s="1434"/>
      <c r="H19" s="1434"/>
      <c r="I19" s="1434"/>
      <c r="J19" s="1434"/>
      <c r="K19" s="1434"/>
    </row>
    <row r="21" spans="1:11" x14ac:dyDescent="0.3">
      <c r="A21" s="165" t="s">
        <v>770</v>
      </c>
    </row>
    <row r="22" spans="1:11" x14ac:dyDescent="0.3">
      <c r="B22" s="51" t="s">
        <v>771</v>
      </c>
    </row>
    <row r="24" spans="1:11" x14ac:dyDescent="0.3">
      <c r="A24" s="165" t="s">
        <v>772</v>
      </c>
    </row>
    <row r="25" spans="1:11" x14ac:dyDescent="0.3">
      <c r="B25" s="51" t="s">
        <v>773</v>
      </c>
    </row>
    <row r="26" spans="1:11" x14ac:dyDescent="0.3">
      <c r="B26" s="51" t="s">
        <v>774</v>
      </c>
    </row>
    <row r="27" spans="1:11" x14ac:dyDescent="0.3">
      <c r="B27" s="51" t="s">
        <v>775</v>
      </c>
    </row>
    <row r="29" spans="1:11" x14ac:dyDescent="0.3">
      <c r="J29" s="1154" t="s">
        <v>776</v>
      </c>
    </row>
    <row r="31" spans="1:11" x14ac:dyDescent="0.3">
      <c r="B31" s="51" t="s">
        <v>777</v>
      </c>
    </row>
    <row r="32" spans="1:11" x14ac:dyDescent="0.3">
      <c r="B32" s="1434" t="s">
        <v>893</v>
      </c>
      <c r="C32" s="1434"/>
      <c r="D32" s="1434"/>
      <c r="E32" s="1434"/>
      <c r="F32" s="1434"/>
      <c r="G32" s="1434"/>
      <c r="H32" s="1434"/>
      <c r="I32" s="1434"/>
      <c r="J32" s="1434"/>
      <c r="K32" s="1434"/>
    </row>
    <row r="33" spans="2:11" x14ac:dyDescent="0.3">
      <c r="B33" s="1434"/>
      <c r="C33" s="1434"/>
      <c r="D33" s="1434"/>
      <c r="E33" s="1434"/>
      <c r="F33" s="1434"/>
      <c r="G33" s="1434"/>
      <c r="H33" s="1434"/>
      <c r="I33" s="1434"/>
      <c r="J33" s="1434"/>
      <c r="K33" s="1434"/>
    </row>
    <row r="34" spans="2:11" x14ac:dyDescent="0.3">
      <c r="B34" s="1434"/>
      <c r="C34" s="1434"/>
      <c r="D34" s="1434"/>
      <c r="E34" s="1434"/>
      <c r="F34" s="1434"/>
      <c r="G34" s="1434"/>
      <c r="H34" s="1434"/>
      <c r="I34" s="1434"/>
      <c r="J34" s="1434"/>
      <c r="K34" s="1434"/>
    </row>
    <row r="35" spans="2:11" x14ac:dyDescent="0.3">
      <c r="B35" s="1434"/>
      <c r="C35" s="1434"/>
      <c r="D35" s="1434"/>
      <c r="E35" s="1434"/>
      <c r="F35" s="1434"/>
      <c r="G35" s="1434"/>
      <c r="H35" s="1434"/>
      <c r="I35" s="1434"/>
      <c r="J35" s="1434"/>
      <c r="K35" s="1434"/>
    </row>
    <row r="36" spans="2:11" ht="22.5" customHeight="1" x14ac:dyDescent="0.3">
      <c r="B36" s="1434"/>
      <c r="C36" s="1434"/>
      <c r="D36" s="1434"/>
      <c r="E36" s="1434"/>
      <c r="F36" s="1434"/>
      <c r="G36" s="1434"/>
      <c r="H36" s="1434"/>
      <c r="I36" s="1434"/>
      <c r="J36" s="1434"/>
      <c r="K36" s="1434"/>
    </row>
    <row r="37" spans="2:11" x14ac:dyDescent="0.3">
      <c r="C37" s="51" t="s">
        <v>892</v>
      </c>
    </row>
    <row r="48" spans="2:11" ht="57" customHeight="1" x14ac:dyDescent="0.3"/>
  </sheetData>
  <mergeCells count="5">
    <mergeCell ref="A1:J2"/>
    <mergeCell ref="B3:K4"/>
    <mergeCell ref="B5:K6"/>
    <mergeCell ref="B17:K19"/>
    <mergeCell ref="B32:K36"/>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76"/>
  <dimension ref="A1:J46"/>
  <sheetViews>
    <sheetView view="pageBreakPreview" zoomScaleNormal="100" zoomScaleSheetLayoutView="100" workbookViewId="0">
      <selection sqref="A1:J2"/>
    </sheetView>
  </sheetViews>
  <sheetFormatPr defaultColWidth="9" defaultRowHeight="14" x14ac:dyDescent="0.3"/>
  <cols>
    <col min="1" max="1" width="3.58203125" style="4" customWidth="1"/>
    <col min="2" max="2" width="4.33203125" style="1" customWidth="1"/>
    <col min="3" max="9" width="9" style="1"/>
    <col min="10" max="10" width="7.75" style="1" customWidth="1"/>
    <col min="11" max="16384" width="9" style="1"/>
  </cols>
  <sheetData>
    <row r="1" spans="1:10" ht="14.25" customHeight="1" x14ac:dyDescent="0.3">
      <c r="A1" s="1233" t="s">
        <v>778</v>
      </c>
      <c r="B1" s="1233"/>
      <c r="C1" s="1233"/>
      <c r="D1" s="1233"/>
      <c r="E1" s="1233"/>
      <c r="F1" s="1233"/>
      <c r="G1" s="1233"/>
      <c r="H1" s="1233"/>
      <c r="I1" s="1233"/>
      <c r="J1" s="1233"/>
    </row>
    <row r="2" spans="1:10" ht="14.25" customHeight="1" x14ac:dyDescent="0.3">
      <c r="A2" s="1233"/>
      <c r="B2" s="1233"/>
      <c r="C2" s="1233"/>
      <c r="D2" s="1233"/>
      <c r="E2" s="1233"/>
      <c r="F2" s="1233"/>
      <c r="G2" s="1233"/>
      <c r="H2" s="1233"/>
      <c r="I2" s="1233"/>
      <c r="J2" s="1233"/>
    </row>
    <row r="3" spans="1:10" ht="14.25" customHeight="1" x14ac:dyDescent="0.3">
      <c r="A3" s="164"/>
      <c r="B3" s="164"/>
      <c r="C3" s="164"/>
      <c r="D3" s="164"/>
      <c r="E3" s="164"/>
      <c r="F3" s="164"/>
      <c r="G3" s="164"/>
      <c r="H3" s="164"/>
      <c r="I3" s="164"/>
      <c r="J3" s="164"/>
    </row>
    <row r="4" spans="1:10" x14ac:dyDescent="0.3">
      <c r="A4" s="4" t="s">
        <v>779</v>
      </c>
    </row>
    <row r="6" spans="1:10" x14ac:dyDescent="0.3">
      <c r="B6" s="1" t="s">
        <v>780</v>
      </c>
    </row>
    <row r="9" spans="1:10" x14ac:dyDescent="0.3">
      <c r="A9" s="4" t="s">
        <v>781</v>
      </c>
    </row>
    <row r="11" spans="1:10" x14ac:dyDescent="0.3">
      <c r="B11" s="98" t="s">
        <v>782</v>
      </c>
    </row>
    <row r="12" spans="1:10" x14ac:dyDescent="0.3">
      <c r="B12" s="1" t="s">
        <v>783</v>
      </c>
    </row>
    <row r="14" spans="1:10" x14ac:dyDescent="0.3">
      <c r="B14" s="98" t="s">
        <v>784</v>
      </c>
    </row>
    <row r="15" spans="1:10" x14ac:dyDescent="0.3">
      <c r="B15" s="1" t="s">
        <v>785</v>
      </c>
    </row>
    <row r="16" spans="1:10" x14ac:dyDescent="0.3">
      <c r="B16" s="1" t="s">
        <v>786</v>
      </c>
    </row>
    <row r="17" spans="1:2" x14ac:dyDescent="0.3">
      <c r="B17" s="1" t="s">
        <v>787</v>
      </c>
    </row>
    <row r="18" spans="1:2" x14ac:dyDescent="0.3">
      <c r="B18" s="1" t="s">
        <v>788</v>
      </c>
    </row>
    <row r="19" spans="1:2" x14ac:dyDescent="0.3">
      <c r="B19" s="1" t="s">
        <v>789</v>
      </c>
    </row>
    <row r="20" spans="1:2" x14ac:dyDescent="0.3">
      <c r="B20" s="1" t="s">
        <v>790</v>
      </c>
    </row>
    <row r="22" spans="1:2" x14ac:dyDescent="0.3">
      <c r="B22" s="98" t="s">
        <v>791</v>
      </c>
    </row>
    <row r="23" spans="1:2" x14ac:dyDescent="0.3">
      <c r="B23" s="1" t="s">
        <v>792</v>
      </c>
    </row>
    <row r="26" spans="1:2" x14ac:dyDescent="0.3">
      <c r="A26" s="4" t="s">
        <v>793</v>
      </c>
    </row>
    <row r="28" spans="1:2" x14ac:dyDescent="0.3">
      <c r="B28" s="1" t="s">
        <v>794</v>
      </c>
    </row>
    <row r="29" spans="1:2" x14ac:dyDescent="0.3">
      <c r="B29" s="1" t="s">
        <v>795</v>
      </c>
    </row>
    <row r="30" spans="1:2" x14ac:dyDescent="0.3">
      <c r="B30" s="1" t="s">
        <v>796</v>
      </c>
    </row>
    <row r="33" spans="1:10" x14ac:dyDescent="0.3">
      <c r="A33" s="4" t="s">
        <v>797</v>
      </c>
    </row>
    <row r="35" spans="1:10" x14ac:dyDescent="0.3">
      <c r="B35" s="1" t="s">
        <v>798</v>
      </c>
    </row>
    <row r="38" spans="1:10" x14ac:dyDescent="0.3">
      <c r="A38" s="4" t="s">
        <v>799</v>
      </c>
    </row>
    <row r="40" spans="1:10" x14ac:dyDescent="0.3">
      <c r="B40" s="1" t="s">
        <v>800</v>
      </c>
    </row>
    <row r="41" spans="1:10" x14ac:dyDescent="0.3">
      <c r="B41" s="1" t="s">
        <v>801</v>
      </c>
    </row>
    <row r="42" spans="1:10" x14ac:dyDescent="0.3">
      <c r="B42" s="1" t="s">
        <v>802</v>
      </c>
    </row>
    <row r="46" spans="1:10" x14ac:dyDescent="0.3">
      <c r="J46" s="39" t="s">
        <v>380</v>
      </c>
    </row>
  </sheetData>
  <mergeCells count="1">
    <mergeCell ref="A1:J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3"/>
  <dimension ref="A1:J49"/>
  <sheetViews>
    <sheetView view="pageBreakPreview" zoomScaleNormal="100" zoomScaleSheetLayoutView="100" workbookViewId="0">
      <selection sqref="A1:J2"/>
    </sheetView>
  </sheetViews>
  <sheetFormatPr defaultColWidth="9" defaultRowHeight="14" x14ac:dyDescent="0.3"/>
  <cols>
    <col min="1" max="1" width="3.58203125" style="2" customWidth="1"/>
    <col min="2" max="9" width="9" style="1"/>
    <col min="10" max="10" width="3.25" style="1" customWidth="1"/>
    <col min="11" max="16384" width="9" style="1"/>
  </cols>
  <sheetData>
    <row r="1" spans="1:10" ht="14.25" customHeight="1" x14ac:dyDescent="0.3">
      <c r="A1" s="1233" t="s">
        <v>87</v>
      </c>
      <c r="B1" s="1233"/>
      <c r="C1" s="1233"/>
      <c r="D1" s="1233"/>
      <c r="E1" s="1233"/>
      <c r="F1" s="1233"/>
      <c r="G1" s="1233"/>
      <c r="H1" s="1233"/>
      <c r="I1" s="1233"/>
      <c r="J1" s="1233"/>
    </row>
    <row r="2" spans="1:10" ht="14.25" customHeight="1" x14ac:dyDescent="0.3">
      <c r="A2" s="1233"/>
      <c r="B2" s="1233"/>
      <c r="C2" s="1233"/>
      <c r="D2" s="1233"/>
      <c r="E2" s="1233"/>
      <c r="F2" s="1233"/>
      <c r="G2" s="1233"/>
      <c r="H2" s="1233"/>
      <c r="I2" s="1233"/>
      <c r="J2" s="1233"/>
    </row>
    <row r="5" spans="1:10" x14ac:dyDescent="0.3">
      <c r="A5" s="101"/>
      <c r="B5" s="100" t="s">
        <v>803</v>
      </c>
    </row>
    <row r="6" spans="1:10" x14ac:dyDescent="0.3">
      <c r="A6" s="101"/>
      <c r="B6" s="100"/>
    </row>
    <row r="7" spans="1:10" x14ac:dyDescent="0.3">
      <c r="B7" s="1" t="s">
        <v>804</v>
      </c>
    </row>
    <row r="8" spans="1:10" x14ac:dyDescent="0.3">
      <c r="B8" s="1" t="s">
        <v>805</v>
      </c>
    </row>
    <row r="9" spans="1:10" x14ac:dyDescent="0.3">
      <c r="B9" s="1" t="s">
        <v>806</v>
      </c>
    </row>
    <row r="10" spans="1:10" x14ac:dyDescent="0.3">
      <c r="B10" s="1" t="s">
        <v>807</v>
      </c>
    </row>
    <row r="11" spans="1:10" x14ac:dyDescent="0.3">
      <c r="B11" s="1" t="s">
        <v>808</v>
      </c>
    </row>
    <row r="12" spans="1:10" x14ac:dyDescent="0.3">
      <c r="B12" s="1" t="s">
        <v>809</v>
      </c>
    </row>
    <row r="14" spans="1:10" x14ac:dyDescent="0.3">
      <c r="A14" s="101"/>
      <c r="B14" s="100" t="s">
        <v>810</v>
      </c>
    </row>
    <row r="15" spans="1:10" x14ac:dyDescent="0.3">
      <c r="A15" s="101"/>
      <c r="B15" s="100"/>
    </row>
    <row r="16" spans="1:10" x14ac:dyDescent="0.3">
      <c r="B16" s="1" t="s">
        <v>811</v>
      </c>
    </row>
    <row r="17" spans="1:2" x14ac:dyDescent="0.3">
      <c r="B17" s="1" t="s">
        <v>812</v>
      </c>
    </row>
    <row r="19" spans="1:2" x14ac:dyDescent="0.3">
      <c r="B19" s="100" t="s">
        <v>813</v>
      </c>
    </row>
    <row r="20" spans="1:2" x14ac:dyDescent="0.3">
      <c r="A20" s="101"/>
    </row>
    <row r="21" spans="1:2" x14ac:dyDescent="0.3">
      <c r="A21" s="101"/>
      <c r="B21" s="1" t="s">
        <v>814</v>
      </c>
    </row>
    <row r="22" spans="1:2" x14ac:dyDescent="0.3">
      <c r="B22" s="1" t="s">
        <v>815</v>
      </c>
    </row>
    <row r="23" spans="1:2" x14ac:dyDescent="0.3">
      <c r="B23" s="1" t="s">
        <v>816</v>
      </c>
    </row>
    <row r="24" spans="1:2" x14ac:dyDescent="0.3">
      <c r="B24" s="1" t="s">
        <v>817</v>
      </c>
    </row>
    <row r="25" spans="1:2" x14ac:dyDescent="0.3">
      <c r="B25" s="51" t="s">
        <v>818</v>
      </c>
    </row>
    <row r="26" spans="1:2" x14ac:dyDescent="0.3">
      <c r="B26" s="51" t="s">
        <v>819</v>
      </c>
    </row>
    <row r="27" spans="1:2" ht="15.75" customHeight="1" x14ac:dyDescent="0.3">
      <c r="B27" s="112"/>
    </row>
    <row r="28" spans="1:2" x14ac:dyDescent="0.3">
      <c r="A28" s="101"/>
      <c r="B28" s="100" t="s">
        <v>820</v>
      </c>
    </row>
    <row r="29" spans="1:2" x14ac:dyDescent="0.3">
      <c r="A29" s="101"/>
      <c r="B29" s="100"/>
    </row>
    <row r="30" spans="1:2" x14ac:dyDescent="0.3">
      <c r="B30" s="1" t="s">
        <v>821</v>
      </c>
    </row>
    <row r="32" spans="1:2" x14ac:dyDescent="0.3">
      <c r="B32" s="1" t="s">
        <v>822</v>
      </c>
    </row>
    <row r="33" spans="2:2" x14ac:dyDescent="0.3">
      <c r="B33" s="1" t="s">
        <v>823</v>
      </c>
    </row>
    <row r="34" spans="2:2" x14ac:dyDescent="0.3">
      <c r="B34" s="1" t="s">
        <v>824</v>
      </c>
    </row>
    <row r="35" spans="2:2" x14ac:dyDescent="0.3">
      <c r="B35" s="1" t="s">
        <v>825</v>
      </c>
    </row>
    <row r="36" spans="2:2" x14ac:dyDescent="0.3">
      <c r="B36" s="1" t="s">
        <v>826</v>
      </c>
    </row>
    <row r="38" spans="2:2" x14ac:dyDescent="0.3">
      <c r="B38" s="1" t="s">
        <v>827</v>
      </c>
    </row>
    <row r="39" spans="2:2" x14ac:dyDescent="0.3">
      <c r="B39" s="1" t="s">
        <v>828</v>
      </c>
    </row>
    <row r="40" spans="2:2" x14ac:dyDescent="0.3">
      <c r="B40" s="1" t="s">
        <v>829</v>
      </c>
    </row>
    <row r="41" spans="2:2" x14ac:dyDescent="0.3">
      <c r="B41" s="1" t="s">
        <v>830</v>
      </c>
    </row>
    <row r="42" spans="2:2" x14ac:dyDescent="0.3">
      <c r="B42" s="1" t="s">
        <v>831</v>
      </c>
    </row>
    <row r="43" spans="2:2" x14ac:dyDescent="0.3">
      <c r="B43" s="1" t="s">
        <v>832</v>
      </c>
    </row>
    <row r="44" spans="2:2" x14ac:dyDescent="0.3">
      <c r="B44" s="1" t="s">
        <v>833</v>
      </c>
    </row>
    <row r="45" spans="2:2" x14ac:dyDescent="0.3">
      <c r="B45" s="1" t="s">
        <v>834</v>
      </c>
    </row>
    <row r="47" spans="2:2" x14ac:dyDescent="0.3">
      <c r="B47" s="1" t="s">
        <v>835</v>
      </c>
    </row>
    <row r="48" spans="2:2" x14ac:dyDescent="0.3">
      <c r="B48" s="1" t="s">
        <v>836</v>
      </c>
    </row>
    <row r="49" spans="2:2" x14ac:dyDescent="0.3">
      <c r="B49" s="1" t="s">
        <v>837</v>
      </c>
    </row>
  </sheetData>
  <mergeCells count="1">
    <mergeCell ref="A1:J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&amp;C&amp;"-,標準"&amp;8&amp;K01+038令和5年熊本県観光統計表&amp;R&amp;"-,標準"&amp;8&amp;K01+038P. &amp;P-2 </oddFooter>
    <evenFooter>&amp;L&amp;"-,標準"&amp;8&amp;K6B6B6BP. &amp;P-2 &amp;C&amp;"-,標準"&amp;8&amp;K6B6B6B令和5年熊本県観光統計表</evenFooter>
  </headerFooter>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24"/>
  <dimension ref="A1"/>
  <sheetViews>
    <sheetView view="pageBreakPreview" zoomScaleNormal="100" zoomScaleSheetLayoutView="100" workbookViewId="0"/>
  </sheetViews>
  <sheetFormatPr defaultRowHeight="13.5" x14ac:dyDescent="0.3"/>
  <sheetData/>
  <phoneticPr fontId="4"/>
  <printOptions horizontalCentered="1"/>
  <pageMargins left="0.70866141732283472" right="0.70866141732283472" top="0.74803149606299213" bottom="0.74803149606299213" header="0.31496062992125984" footer="0.31496062992125984"/>
  <headerFooter>
    <evenFooter>&amp;L&amp;"-,標準"&amp;8&amp;K6B6B6BP. &amp;P-2 &amp;C&amp;"-,標準"&amp;8&amp;K6B6B6B令和5年熊本県観光統計表</evenFooter>
  </headerFooter>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57"/>
  <dimension ref="A1"/>
  <sheetViews>
    <sheetView view="pageBreakPreview" zoomScaleNormal="100" zoomScaleSheetLayoutView="100" workbookViewId="0"/>
  </sheetViews>
  <sheetFormatPr defaultColWidth="9" defaultRowHeight="14" x14ac:dyDescent="0.3"/>
  <cols>
    <col min="1" max="1" width="9" style="2"/>
    <col min="2" max="16384" width="9" style="1"/>
  </cols>
  <sheetData/>
  <phoneticPr fontId="4"/>
  <printOptions horizontalCentered="1"/>
  <pageMargins left="0.70866141732283472" right="0.70866141732283472" top="0.74803149606299213" bottom="0.74803149606299213" header="0.31496062992125984" footer="0.31496062992125984"/>
  <headerFooter>
    <evenFooter>&amp;L&amp;"-,標準"&amp;8&amp;K6B6B6BP. &amp;P-2 &amp;C&amp;"-,標準"&amp;8&amp;K6B6B6B令和5年熊本県観光統計表</evenFooter>
  </headerFooter>
  <drawing r:id="rId2"/>
</worksheet>
</file>

<file path=customXml/_rels/item1.xml.rels>&#65279;<?xml version="1.0" encoding="utf-8" standalone="yes"?>
<Relationships xmlns="http://schemas.openxmlformats.org/package/2006/relationships">
  <Relationship Id="rId1" Type="http://schemas.openxmlformats.org/officeDocument/2006/relationships/customXmlProps" Target="itemProps1.xml" />
</Relationships>
</file>

<file path=customXml/_rels/item2.xml.rels>&#65279;<?xml version="1.0" encoding="utf-8" standalone="yes"?>
<Relationships xmlns="http://schemas.openxmlformats.org/package/2006/relationships">
  <Relationship Id="rId1" Type="http://schemas.openxmlformats.org/officeDocument/2006/relationships/customXmlProps" Target="itemProps2.xml" />
</Relationships>
</file>

<file path=customXml/_rels/item3.xml.rels>&#65279;<?xml version="1.0" encoding="utf-8" standalone="yes"?>
<Relationships xmlns="http://schemas.openxmlformats.org/package/2006/relationships">
  <Relationship Id="rId1" Type="http://schemas.openxmlformats.org/officeDocument/2006/relationships/customXmlProps" Target="itemProps3.xml" />
</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ドキュメント" ma:contentTypeID="0x010100C4E813E3E01CAA43AA71D3DA4678AA6C" ma:contentTypeVersion="4" ma:contentTypeDescription="新しいドキュメントを作成します。" ma:contentTypeScope="" ma:versionID="e1689fdd2f9851398453954b15429792">
  <xsd:schema xmlns:xsd="http://www.w3.org/2001/XMLSchema" xmlns:xs="http://www.w3.org/2001/XMLSchema" xmlns:p="http://schemas.microsoft.com/office/2006/metadata/properties" xmlns:ns2="f35ba34e-d558-412e-a400-7b4cac81db57" targetNamespace="http://schemas.microsoft.com/office/2006/metadata/properties" ma:root="true" ma:fieldsID="3ec1875ddbf89d2095a548d7fb45a93a" ns2:_="">
    <xsd:import namespace="f35ba34e-d558-412e-a400-7b4cac81db57"/>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35ba34e-d558-412e-a400-7b4cac81db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コンテンツ タイプ"/>
        <xsd:element ref="dc:title" minOccurs="0" maxOccurs="1" ma:index="4" ma:displayName="タイトル"/>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74B6FA1D-71A1-4F30-BBCA-EEDD72274C99}">
  <ds:schemaRefs>
    <ds:schemaRef ds:uri="http://schemas.microsoft.com/sharepoint/v3/contenttype/forms"/>
  </ds:schemaRefs>
</ds:datastoreItem>
</file>

<file path=customXml/itemProps2.xml><?xml version="1.0" encoding="utf-8"?>
<ds:datastoreItem xmlns:ds="http://schemas.openxmlformats.org/officeDocument/2006/customXml" ds:itemID="{B9D86277-C18A-4623-9F0D-59BCCC2886A3}">
  <ds:schemaRefs>
    <ds:schemaRef ds:uri="http://schemas.microsoft.com/office/2006/metadata/properties"/>
    <ds:schemaRef ds:uri="http://purl.org/dc/dcmitype/"/>
    <ds:schemaRef ds:uri="http://purl.org/dc/terms/"/>
    <ds:schemaRef ds:uri="f35ba34e-d558-412e-a400-7b4cac81db57"/>
    <ds:schemaRef ds:uri="http://schemas.openxmlformats.org/package/2006/metadata/core-properties"/>
    <ds:schemaRef ds:uri="http://schemas.microsoft.com/office/2006/documentManagement/types"/>
    <ds:schemaRef ds:uri="http://www.w3.org/XML/1998/namespace"/>
    <ds:schemaRef ds:uri="http://schemas.microsoft.com/office/infopath/2007/PartnerControls"/>
    <ds:schemaRef ds:uri="http://purl.org/dc/elements/1.1/"/>
  </ds:schemaRefs>
</ds:datastoreItem>
</file>

<file path=customXml/itemProps3.xml><?xml version="1.0" encoding="utf-8"?>
<ds:datastoreItem xmlns:ds="http://schemas.openxmlformats.org/officeDocument/2006/customXml" ds:itemID="{B610A698-F556-41C4-8E72-84DDAB11A74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35ba34e-d558-412e-a400-7b4cac81db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44</vt:i4>
      </vt:variant>
      <vt:variant>
        <vt:lpstr>名前付き一覧</vt:lpstr>
      </vt:variant>
      <vt:variant>
        <vt:i4>43</vt:i4>
      </vt:variant>
    </vt:vector>
  </HeadingPairs>
  <TitlesOfParts>
    <vt:vector size="87" baseType="lpstr">
      <vt:lpstr>作業用_更新チェックシート</vt:lpstr>
      <vt:lpstr>【本】表紙2023</vt:lpstr>
      <vt:lpstr>【両】BLANK_裏表紙</vt:lpstr>
      <vt:lpstr>【本】目次_P1</vt:lpstr>
      <vt:lpstr>【本】調査要領_P2</vt:lpstr>
      <vt:lpstr>【両】調査区分図_P3</vt:lpstr>
      <vt:lpstr>【本】過去20年間_P4</vt:lpstr>
      <vt:lpstr>【本】全国からみた（延べ）_P5</vt:lpstr>
      <vt:lpstr>【本】全国からみた（日本人）_P6</vt:lpstr>
      <vt:lpstr>【本】全国からみた（外国人）_P7</vt:lpstr>
      <vt:lpstr>【本】全国からみた（外国人）_P8</vt:lpstr>
      <vt:lpstr>【本】1.県概要_P9</vt:lpstr>
      <vt:lpstr>【本】1.地域別概要_P10、11</vt:lpstr>
      <vt:lpstr>【本】2.地域別の延べ宿泊者数（発地区分）_P12、13</vt:lpstr>
      <vt:lpstr>【本】2.地域別の延べ宿泊者数（ALL）_P14、15</vt:lpstr>
      <vt:lpstr>【本】2.地域別の延べ宿泊者数（ALL）グラフ1_P16</vt:lpstr>
      <vt:lpstr>【本】2.地域別の延べ宿泊者数（ALL）10年グラフ2_P17</vt:lpstr>
      <vt:lpstr>【本】2.地域別の延べ宿泊者数（日本人）_P18、19</vt:lpstr>
      <vt:lpstr>【本】2.地域別の延べ宿泊者数（外国人）_P20、21</vt:lpstr>
      <vt:lpstr>【本】2.地域別の延べ宿泊者数グラフ2_P22</vt:lpstr>
      <vt:lpstr>【本】BLANK_P23 </vt:lpstr>
      <vt:lpstr>【本】2.発地別の延べ宿泊者数（ALL）_P24、25</vt:lpstr>
      <vt:lpstr>【本】2.発地別の延べ宿泊者数（構成比）_P26</vt:lpstr>
      <vt:lpstr>【本】BLANK_P27 </vt:lpstr>
      <vt:lpstr>【本】2.地域別の延べ宿泊者数（ALL）10年_P28,29</vt:lpstr>
      <vt:lpstr>【本】3.国籍別（10年）_P30,31</vt:lpstr>
      <vt:lpstr>【本】3.国籍別（10年）グラフ1 _P32</vt:lpstr>
      <vt:lpstr>【本】3.国籍別（10年）グラフ2_P33</vt:lpstr>
      <vt:lpstr>【本】2.地域別の延べ入込客数_P34,35</vt:lpstr>
      <vt:lpstr>【本】2.地域別の延べ入込客数（過去）_P36</vt:lpstr>
      <vt:lpstr>【本】2.地域別の延べ入込客数（推移グラフ）_P37</vt:lpstr>
      <vt:lpstr>【本】4.観光消費額1_P38</vt:lpstr>
      <vt:lpstr>【本】4.観光消費額2_P39</vt:lpstr>
      <vt:lpstr>【本】4.観光消費額_内訳_P40</vt:lpstr>
      <vt:lpstr>【本】4.観光消費額_内訳_グラフ_P41</vt:lpstr>
      <vt:lpstr>【本】5.教育旅行（地域別）_P42,43</vt:lpstr>
      <vt:lpstr>【本】5.教育旅行（発地別-宿泊者）_P44,45</vt:lpstr>
      <vt:lpstr>【本】5.教育旅行（地域別）_P46</vt:lpstr>
      <vt:lpstr>【本】5.教育旅行（地域別推移）_P47</vt:lpstr>
      <vt:lpstr>【両】調査仕様_共通基準</vt:lpstr>
      <vt:lpstr>【両】調査仕様_宿泊旅行</vt:lpstr>
      <vt:lpstr>【本】調査方法の変更_背裏表紙</vt:lpstr>
      <vt:lpstr>【両】BLANK_裏表紙 (2)</vt:lpstr>
      <vt:lpstr>【両】裏表紙</vt:lpstr>
      <vt:lpstr>【本】1.県概要_P9!Print_Area</vt:lpstr>
      <vt:lpstr>'【本】1.地域別概要_P10、11'!Print_Area</vt:lpstr>
      <vt:lpstr>'【本】2.地域別の延べ宿泊者数（ALL）_P14、15'!Print_Area</vt:lpstr>
      <vt:lpstr>'【本】2.地域別の延べ宿泊者数（ALL）10年_P28,29'!Print_Area</vt:lpstr>
      <vt:lpstr>'【本】2.地域別の延べ宿泊者数（ALL）10年グラフ2_P17'!Print_Area</vt:lpstr>
      <vt:lpstr>'【本】2.地域別の延べ宿泊者数（ALL）グラフ1_P16'!Print_Area</vt:lpstr>
      <vt:lpstr>'【本】2.地域別の延べ宿泊者数（外国人）_P20、21'!Print_Area</vt:lpstr>
      <vt:lpstr>'【本】2.地域別の延べ宿泊者数（日本人）_P18、19'!Print_Area</vt:lpstr>
      <vt:lpstr>'【本】2.地域別の延べ宿泊者数（発地区分）_P12、13'!Print_Area</vt:lpstr>
      <vt:lpstr>【本】2.地域別の延べ宿泊者数グラフ2_P22!Print_Area</vt:lpstr>
      <vt:lpstr>'【本】2.地域別の延べ入込客数（過去）_P36'!Print_Area</vt:lpstr>
      <vt:lpstr>'【本】2.地域別の延べ入込客数（推移グラフ）_P37'!Print_Area</vt:lpstr>
      <vt:lpstr>'【本】2.地域別の延べ入込客数_P34,35'!Print_Area</vt:lpstr>
      <vt:lpstr>'【本】2.発地別の延べ宿泊者数（ALL）_P24、25'!Print_Area</vt:lpstr>
      <vt:lpstr>'【本】2.発地別の延べ宿泊者数（構成比）_P26'!Print_Area</vt:lpstr>
      <vt:lpstr>'【本】3.国籍別（10年）_P30,31'!Print_Area</vt:lpstr>
      <vt:lpstr>'【本】3.国籍別（10年）グラフ1 _P32'!Print_Area</vt:lpstr>
      <vt:lpstr>'【本】3.国籍別（10年）グラフ2_P33'!Print_Area</vt:lpstr>
      <vt:lpstr>【本】4.観光消費額_内訳_P40!Print_Area</vt:lpstr>
      <vt:lpstr>【本】4.観光消費額_内訳_グラフ_P41!Print_Area</vt:lpstr>
      <vt:lpstr>【本】4.観光消費額1_P38!Print_Area</vt:lpstr>
      <vt:lpstr>【本】4.観光消費額2_P39!Print_Area</vt:lpstr>
      <vt:lpstr>'【本】5.教育旅行（地域別）_P42,43'!Print_Area</vt:lpstr>
      <vt:lpstr>'【本】5.教育旅行（地域別）_P46'!Print_Area</vt:lpstr>
      <vt:lpstr>'【本】5.教育旅行（地域別推移）_P47'!Print_Area</vt:lpstr>
      <vt:lpstr>'【本】5.教育旅行（発地別-宿泊者）_P44,45'!Print_Area</vt:lpstr>
      <vt:lpstr>'【本】BLANK_P23 '!Print_Area</vt:lpstr>
      <vt:lpstr>'【本】BLANK_P27 '!Print_Area</vt:lpstr>
      <vt:lpstr>【本】過去20年間_P4!Print_Area</vt:lpstr>
      <vt:lpstr>'【本】全国からみた（延べ）_P5'!Print_Area</vt:lpstr>
      <vt:lpstr>'【本】全国からみた（外国人）_P7'!Print_Area</vt:lpstr>
      <vt:lpstr>'【本】全国からみた（外国人）_P8'!Print_Area</vt:lpstr>
      <vt:lpstr>'【本】全国からみた（日本人）_P6'!Print_Area</vt:lpstr>
      <vt:lpstr>【本】調査方法の変更_背裏表紙!Print_Area</vt:lpstr>
      <vt:lpstr>【本】調査要領_P2!Print_Area</vt:lpstr>
      <vt:lpstr>【本】表紙2023!Print_Area</vt:lpstr>
      <vt:lpstr>【本】目次_P1!Print_Area</vt:lpstr>
      <vt:lpstr>【両】BLANK_裏表紙!Print_Area</vt:lpstr>
      <vt:lpstr>'【両】BLANK_裏表紙 (2)'!Print_Area</vt:lpstr>
      <vt:lpstr>【両】調査区分図_P3!Print_Area</vt:lpstr>
      <vt:lpstr>【両】調査仕様_共通基準!Print_Area</vt:lpstr>
      <vt:lpstr>【両】調査仕様_宿泊旅行!Print_Area</vt:lpstr>
      <vt:lpstr>【両】裏表紙!Print_Area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PageTitle</dc:title>
  <dc:subject/>
  <dc:creator>KERC</dc:creator>
  <cp:keywords>Keywords</cp:keywords>
  <dc:description/>
  <cp:lastModifiedBy>河村 奏瑛</cp:lastModifiedBy>
  <cp:revision/>
  <cp:lastPrinted>2025-02-18T10:16:38Z</cp:lastPrinted>
  <dcterms:created xsi:type="dcterms:W3CDTF">2019-08-06T13:11:02Z</dcterms:created>
  <dcterms:modified xsi:type="dcterms:W3CDTF">2025-02-18T11:15:26Z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0x010100C4E813E3E01CAA43AA71D3DA4678AA6C</vt:lpwstr>
  </property>
</Properties>
</file>